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P19" i="1"/>
  <c r="E68" i="1"/>
  <c r="R75" i="1" s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O73" i="1"/>
  <c r="AB73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4" i="1" l="1"/>
  <c r="O75" i="1"/>
  <c r="AB75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4" i="1" l="1"/>
  <c r="S75" i="1"/>
  <c r="H75" i="1"/>
  <c r="U74" i="1" s="1"/>
  <c r="S56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S66" i="1"/>
  <c r="U65" i="1"/>
  <c r="U48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2" i="1" l="1"/>
  <c r="U49" i="1"/>
  <c r="U68" i="1"/>
  <c r="U58" i="1"/>
  <c r="U41" i="1"/>
  <c r="U39" i="1"/>
  <c r="U60" i="1"/>
  <c r="U54" i="1"/>
  <c r="U61" i="1"/>
  <c r="U55" i="1"/>
  <c r="U64" i="1"/>
  <c r="U57" i="1"/>
  <c r="U66" i="1"/>
  <c r="U72" i="1"/>
  <c r="U59" i="1"/>
  <c r="U44" i="1"/>
  <c r="U51" i="1"/>
  <c r="U40" i="1"/>
  <c r="U56" i="1"/>
  <c r="U47" i="1"/>
  <c r="U45" i="1"/>
  <c r="U42" i="1"/>
  <c r="U69" i="1"/>
  <c r="U52" i="1"/>
  <c r="U70" i="1"/>
  <c r="U73" i="1"/>
  <c r="U53" i="1"/>
  <c r="U67" i="1"/>
  <c r="U50" i="1"/>
  <c r="U71" i="1"/>
  <c r="U63" i="1"/>
  <c r="U43" i="1"/>
  <c r="U75" i="1"/>
  <c r="U46" i="1"/>
  <c r="J74" i="1"/>
  <c r="I74" i="1"/>
  <c r="V60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66" i="1" l="1"/>
  <c r="I75" i="1"/>
  <c r="V75" i="1" s="1"/>
  <c r="W48" i="1"/>
  <c r="J75" i="1"/>
  <c r="W75" i="1" s="1"/>
  <c r="V53" i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0" i="1" l="1"/>
  <c r="K75" i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75" i="1" l="1"/>
  <c r="X4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4" i="1" l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<sst xmlns="http://schemas.openxmlformats.org/spreadsheetml/2006/main" count="879" uniqueCount="535">
  <si>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</si>
  <si>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</si>
  <si>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</si>
  <si>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</si>
  <si>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</si>
  <si>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</si>
  <si>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</si>
  <si>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</si>
  <si>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</si>
  <si>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</si>
  <si>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</si>
  <si>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</si>
  <si>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</si>
  <si>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</si>
  <si>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</si>
  <si>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</si>
  <si>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</si>
  <si>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</si>
  <si>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</si>
  <si>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</si>
  <si>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</si>
  <si>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</si>
  <si>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</si>
  <si>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</si>
  <si>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</si>
  <si>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</si>
  <si>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</si>
  <si>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</si>
  <si>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</si>
  <si>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</si>
  <si>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</si>
  <si>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</si>
  <si>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</si>
  <si>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</si>
  <si>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</si>
  <si>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</si>
  <si>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</si>
  <si>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</si>
  <si>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</si>
  <si>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</si>
  <si>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</si>
  <si>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</si>
  <si>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</si>
  <si>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</si>
  <si>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</si>
  <si>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</si>
  <si>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</si>
  <si>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</si>
  <si>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</si>
  <si>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</si>
  <si>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</si>
  <si>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</si>
  <si>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</si>
  <si>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</si>
  <si>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</si>
  <si>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</si>
  <si>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</si>
  <si>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</si>
  <si>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</si>
  <si>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</si>
  <si>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</si>
  <si>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</si>
  <si>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</si>
  <si>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</si>
  <si>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</si>
  <si>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</si>
  <si>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</si>
  <si>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</si>
  <si>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</si>
  <si>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</si>
  <si>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</si>
  <si>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</si>
  <si>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</si>
  <si>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</si>
  <si>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</si>
  <si>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</si>
  <si>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</si>
  <si>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</si>
  <si>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</si>
  <si>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</si>
  <si>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</si>
  <si>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</si>
  <si>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</si>
  <si>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</si>
  <si>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</si>
  <si>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</si>
  <si>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</si>
  <si>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</si>
  <si>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</si>
  <si>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</si>
  <si>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</si>
  <si>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</si>
  <si>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</si>
  <si>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</si>
  <si>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</si>
  <si>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</si>
  <si>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</si>
  <si>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</si>
  <si>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</si>
  <si>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</si>
  <si>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</si>
  <si>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</si>
  <si>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</si>
  <si>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</si>
  <si>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</si>
  <si>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</si>
  <si>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</si>
  <si>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</si>
  <si>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</si>
  <si>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</si>
  <si>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</si>
  <si>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</si>
  <si>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</si>
  <si>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</si>
  <si>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</si>
  <si>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</si>
  <si>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</si>
  <si>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</si>
  <si>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</si>
  <si>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</si>
  <si>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</si>
  <si>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</si>
  <si>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</si>
  <si>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</si>
  <si>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</si>
  <si>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</si>
  <si>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</si>
  <si>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</si>
  <si>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</si>
  <si>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</si>
  <si>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</si>
  <si>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</si>
  <si>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</si>
  <si>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</si>
  <si>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</si>
  <si>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</si>
  <si>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</si>
  <si>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</si>
  <si>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</si>
  <si>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</si>
  <si>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</si>
  <si>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</si>
  <si>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</si>
  <si>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</si>
  <si>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</si>
  <si>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</si>
  <si>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</si>
  <si>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</si>
  <si>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</si>
  <si>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</si>
  <si>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</si>
  <si>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</si>
  <si>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</si>
  <si>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</si>
  <si>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</si>
  <si>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</si>
  <si>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</si>
  <si>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</si>
  <si>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</si>
  <si>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</si>
  <si>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</si>
  <si>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</si>
  <si>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</si>
  <si>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</si>
  <si>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</si>
  <si>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</si>
  <si>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</si>
  <si>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</si>
  <si>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</si>
  <si>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</si>
  <si>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</si>
  <si>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</si>
  <si>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</si>
  <si>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</si>
  <si>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</si>
  <si>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</si>
  <si>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</si>
  <si>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</si>
  <si>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</si>
  <si>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</si>
  <si>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</si>
  <si>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</si>
  <si>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</si>
  <si>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</si>
  <si>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</si>
  <si>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</si>
  <si>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</si>
  <si>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</si>
  <si>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</si>
  <si>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</si>
  <si>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</si>
  <si>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</si>
  <si>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</si>
  <si>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</si>
  <si>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</si>
  <si>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</si>
  <si>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</si>
  <si>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</si>
  <si>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</si>
  <si>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</si>
  <si>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</si>
  <si>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</si>
  <si>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</si>
  <si>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</si>
  <si>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</si>
  <si>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</si>
  <si>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</si>
  <si>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</si>
  <si>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</si>
  <si>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</si>
  <si>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</si>
  <si>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</si>
  <si>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</si>
  <si>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</si>
  <si>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</si>
  <si>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</si>
  <si>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</si>
  <si>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</si>
  <si>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</si>
  <si>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</si>
  <si>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</si>
  <si>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</si>
  <si>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</si>
  <si>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</si>
  <si>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</si>
  <si>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</si>
  <si>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</si>
  <si>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</si>
  <si>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</si>
  <si>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</si>
  <si>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</si>
  <si>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</si>
  <si>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</si>
  <si>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</si>
  <si>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</si>
  <si>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</si>
  <si>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</si>
  <si>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</si>
  <si>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</si>
  <si>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</si>
  <si>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</si>
  <si>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</si>
  <si>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</si>
  <si>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</si>
  <si>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</si>
  <si>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</si>
  <si>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</si>
  <si>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</si>
  <si>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</si>
  <si>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</si>
  <si>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</si>
  <si>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</si>
  <si>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</si>
  <si>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</si>
  <si>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</si>
  <si>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</si>
  <si>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</si>
  <si>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</si>
  <si>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</si>
  <si>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</si>
  <si>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</si>
  <si>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</si>
  <si>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</si>
  <si>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</si>
  <si>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</si>
  <si>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</si>
  <si>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</si>
  <si>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</si>
  <si>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</si>
  <si>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</si>
  <si>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</si>
  <si>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</si>
  <si>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</si>
  <si>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</si>
  <si>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</si>
  <si>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</si>
  <si>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</si>
  <si>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</si>
  <si>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</si>
  <si>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</si>
  <si>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</si>
  <si>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</si>
  <si>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</si>
  <si>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</si>
  <si>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</si>
  <si>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</si>
  <si>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</si>
  <si>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</si>
  <si>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</si>
  <si>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</si>
  <si>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</si>
  <si>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</si>
  <si>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</si>
  <si>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</si>
  <si>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</si>
  <si>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</si>
  <si>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</si>
  <si>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</si>
  <si>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</si>
  <si>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</si>
  <si>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</si>
  <si>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</si>
  <si>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</si>
  <si>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</si>
  <si>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</si>
  <si>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</si>
  <si>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</si>
  <si>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</si>
  <si>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</si>
  <si>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</si>
  <si>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</si>
  <si>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</si>
  <si>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</si>
  <si>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</si>
  <si>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</si>
  <si>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</si>
  <si>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</si>
  <si>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</si>
  <si>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</si>
  <si>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</si>
  <si>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</si>
  <si>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</si>
  <si>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</si>
  <si>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</si>
  <si>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</si>
  <si>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</si>
  <si>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</si>
  <si>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</si>
  <si>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</si>
  <si>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</si>
  <si>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</si>
  <si>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</si>
  <si>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</si>
  <si>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</si>
  <si>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</si>
  <si>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</si>
  <si>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</si>
  <si>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</si>
  <si>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</si>
  <si>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</si>
  <si>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</si>
  <si>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</si>
  <si>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</si>
  <si>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</si>
  <si>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</si>
  <si>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</si>
  <si>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</si>
  <si>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</si>
  <si>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</si>
  <si>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</si>
  <si>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</si>
  <si>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</si>
  <si>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</si>
  <si>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</si>
  <si>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</si>
  <si>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</si>
  <si>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</si>
  <si>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</si>
  <si>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</si>
  <si>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</si>
  <si>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</si>
  <si>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</si>
  <si>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</si>
  <si>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</si>
  <si>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</si>
  <si>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</si>
  <si>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</si>
  <si>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</si>
  <si>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</si>
  <si>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</si>
  <si>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</si>
  <si>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</si>
  <si>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</si>
  <si>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</si>
  <si>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</si>
  <si>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</si>
  <si>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</si>
  <si>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</si>
  <si>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</si>
  <si>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</si>
  <si>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</si>
  <si>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</si>
  <si>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</si>
  <si>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</si>
  <si>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</si>
  <si>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</si>
  <si>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</si>
  <si>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</si>
  <si>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</si>
  <si>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</si>
  <si>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</si>
  <si>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</si>
  <si>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</si>
  <si>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</si>
  <si>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</si>
  <si>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</si>
  <si>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</si>
  <si>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</si>
  <si>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</si>
  <si>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</si>
  <si>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</si>
  <si>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</si>
  <si>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</si>
  <si>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</si>
  <si>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</si>
  <si>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</si>
  <si>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</si>
  <si>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</si>
  <si>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</si>
  <si>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</si>
  <si>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</si>
  <si>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</si>
  <si>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</si>
  <si>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</si>
  <si>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</si>
  <si>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</si>
  <si>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</si>
  <si>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</si>
  <si>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</si>
  <si>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</si>
  <si>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</si>
  <si>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</si>
  <si>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</si>
  <si>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</si>
  <si>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</si>
  <si>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</si>
  <si>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</si>
  <si>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</si>
  <si>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</si>
  <si>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</si>
  <si>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</si>
  <si>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</si>
  <si>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</si>
  <si>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</si>
  <si>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</si>
  <si>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</si>
  <si>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</si>
  <si>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</si>
  <si>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</si>
  <si>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</si>
  <si>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</si>
  <si>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</si>
  <si>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</si>
  <si>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</si>
  <si>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</si>
  <si>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</si>
  <si>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</si>
  <si>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</si>
  <si>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</si>
  <si>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</si>
  <si>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</si>
  <si>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</si>
  <si>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</si>
  <si>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</si>
  <si>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</si>
  <si>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</si>
  <si>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</si>
  <si>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</si>
  <si>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</si>
  <si>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</si>
  <si>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</si>
  <si>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</si>
  <si>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</si>
  <si>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</si>
  <si>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</si>
  <si>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</si>
  <si>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</si>
  <si>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</si>
  <si>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</si>
  <si>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</si>
  <si>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</si>
  <si>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</si>
  <si>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</si>
  <si>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</si>
  <si>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</si>
  <si>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</si>
  <si>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</si>
  <si>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</si>
  <si>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</si>
  <si>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</si>
  <si>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</si>
  <si>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</si>
  <si>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</si>
  <si>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</si>
  <si>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</si>
  <si>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</si>
  <si>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</si>
  <si>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</si>
  <si>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</si>
  <si>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</si>
  <si>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</si>
  <si>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</si>
  <si>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</si>
  <si>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</si>
  <si>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</si>
  <si>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</si>
  <si>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</si>
  <si>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</si>
  <si>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</si>
  <si>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</si>
  <si>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</si>
  <si>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</si>
  <si>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</si>
  <si>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</si>
  <si>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</si>
  <si>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</si>
  <si>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</si>
  <si>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</si>
  <si>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</si>
  <si>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</si>
  <si>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</si>
  <si>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</si>
  <si>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</si>
  <si>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</si>
  <si>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</si>
  <si>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</si>
  <si>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</si>
  <si>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</si>
  <si>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</si>
  <si>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</si>
  <si>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</si>
  <si>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</si>
  <si>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</si>
  <si>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</si>
  <si>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Whisper LS</t>
  </si>
  <si>
    <t>20 ml</t>
  </si>
  <si>
    <t>Контроль места пункции, повязка  на руке до 6ч.</t>
  </si>
  <si>
    <t>Устье ствола ЛКА  катетеризировано проводниковым катетером Launcher EBU  4.0 6Fr. Коронарный проводник whisper ls проведён в дистальный сегмент ПНА.   В зону среднего сегмента с полным покрытием нестабильного значимого стеноза ПНА и частичным покрытием проксимального сегмента имплантирован  DES Evermine50  3,5-24 мм,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и  ДВ 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</si>
  <si>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Мелехов А.Н.</t>
  </si>
  <si>
    <t>02:24</t>
  </si>
  <si>
    <r>
      <rPr>
        <b/>
        <i/>
        <sz val="11"/>
        <color theme="1"/>
        <rFont val="Arial Narrow"/>
        <family val="2"/>
        <charset val="204"/>
      </rPr>
      <t>Стентирования ПКА (2014?)</t>
    </r>
    <r>
      <rPr>
        <sz val="11"/>
        <color theme="1"/>
        <rFont val="Arial Narrow"/>
        <family val="2"/>
        <charset val="204"/>
      </rPr>
      <t xml:space="preserve">. Артерия крупная. Стент проксимального сегмента проходим, без признаков тромбоза, рестеноз in stent 50%, стенозы среднего сегмента 50%, дистального 30%. Антеградный  кровоток TIMI III. </t>
    </r>
  </si>
  <si>
    <t>1) Совместно с д/кардиологом  с учетом клинических данных, ЭКГ и КАГ принято решение что наиболее предпочтительный метод реваскуляризации является АКШ. 2) Консультация кардиохирурга для решения вопроса возможности КШ</t>
  </si>
  <si>
    <t>кальциноз, стеноз устья 60%.</t>
  </si>
  <si>
    <t>ХТО на уровне устья. Выраженные внутрисистемные и межсистемные коллатерали с контрастированием дистального и среднего сегментов ПНА. Rentrop 3. Антеградный  кровоток TIMI 0.</t>
  </si>
  <si>
    <t xml:space="preserve">дистальное русло бассейна ОА слабо развито. Но крупные ВТК1,2: по типу двустволки - стенозы прокс/3 до 70%. TIMI - III. Стеноз проксимального сегмента ОА 90%, пролонгированный стеноз дистального сегмента 90%. Антеградный  кровоток TIMI 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</si>
</sst>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i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20" sqref="P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45471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0.66666666666666663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>
      <c r="A12" s="81" t="s">
        <v>8</v>
      </c>
      <c r="B12" s="82">
        <v>18653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18449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2140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4.0659999999999998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534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530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531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G8" sqref="G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45471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0.54166666666666663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0.56944444444444442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2.777777777777779E-2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Мелехов А.Н.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18653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18449</v>
      </c>
      <c r="C19" s="69"/>
      <c r="D19" s="69"/>
      <c r="E19" s="69"/>
      <c r="F19" s="69"/>
      <c r="G19" s="165" t="s">
        <v>400</v>
      </c>
      <c r="H19" s="180" t="str">
        <f>КАГ!H15</f>
        <v>02:24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2140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4.0659999999999998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527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525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45471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Мелехов А.Н.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18653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73</v>
      </c>
    </row>
    <row r="7" spans="1:4">
      <c r="A7" s="38"/>
      <c r="C7" s="101" t="s">
        <v>12</v>
      </c>
      <c r="D7" s="103">
        <f>КАГ!$B$14</f>
        <v>18449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45471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524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520</v>
      </c>
      <c r="C16" s="135" t="s">
        <v>468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5" zoomScaleNormal="100" workbookViewId="0">
      <selection activeCell="C29" sqref="C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Whisper LS</v>
      </c>
      <c r="U2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Whisper MS</v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Whisper LS</v>
      </c>
      <c r="W46" s="115" t="str">
        <f>IFERROR(INDEX(Расходка[Наименование расходного материала],MATCH(Расходка[[#This Row],[№]],Поиск_расходки[Индекс6],0)),"")</f>
        <v>Whisper LS</v>
      </c>
      <c r="X46" s="115" t="str">
        <f>IFERROR(INDEX(Расходка[Наименование расходного материала],MATCH(Расходка[[#This Row],[№]],Поиск_расходки[Индекс7],0)),"")</f>
        <v>Whisper LS</v>
      </c>
      <c r="Y46" s="115" t="str">
        <f>IFERROR(INDEX(Расходка[Наименование расходного материала],MATCH(Расходка[[#This Row],[№]],Поиск_расходки[Индекс8],0)),"")</f>
        <v>Whisper LS</v>
      </c>
      <c r="Z46" s="115" t="str">
        <f>IFERROR(INDEX(Расходка[Наименование расходного материала],MATCH(Расходка[[#This Row],[№]],Поиск_расходки[Индекс9],0)),"")</f>
        <v>Whisper LS</v>
      </c>
      <c r="AA46" s="115" t="str">
        <f>IFERROR(INDEX(Расходка[Наименование расходного материала],MATCH(Расходка[[#This Row],[№]],Поиск_расходки[Индекс10],0)),"")</f>
        <v>Whisper LS</v>
      </c>
      <c r="AB46" s="115" t="str">
        <f>IFERROR(INDEX(Расходка[Наименование расходного материала],MATCH(Расходка[[#This Row],[№]],Поиск_расходки[Индекс11],0)),"")</f>
        <v>Whisper LS</v>
      </c>
      <c r="AC46" s="115" t="str">
        <f>IFERROR(INDEX(Расходка[Наименование расходного материала],MATCH(Расходка[[#This Row],[№]],Поиск_расходки[Индекс12],0)),"")</f>
        <v>Whisper LS</v>
      </c>
      <c r="AD46" s="115" t="str">
        <f>IFERROR(INDEX(Расходка[Наименование расходного материала],MATCH(Расходка[[#This Row],[№]],Поиск_расходки[Индекс13],0)),"")</f>
        <v>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1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1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2024-06-28T13:29:16Z</cp:lastPrinted>
  <dcterms:created xsi:type="dcterms:W3CDTF">2015-06-05T18:19:34Z</dcterms:created>
  <dcterms:modified xsi:type="dcterms:W3CDTF">2024-06-28T13:31:40Z</dcterms:modified>
</cp:coreProperties>
</file>