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5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5" i="1"/>
  <c r="G76" i="1"/>
  <c r="G77" i="1"/>
  <c r="G78" i="1"/>
  <c r="H75" i="1"/>
  <c r="H76" i="1"/>
  <c r="H77" i="1"/>
  <c r="H78" i="1"/>
  <c r="I75" i="1"/>
  <c r="I76" i="1"/>
  <c r="I77" i="1"/>
  <c r="I78" i="1"/>
  <c r="J75" i="1"/>
  <c r="J76" i="1"/>
  <c r="J77" i="1"/>
  <c r="J78" i="1"/>
  <c r="K75" i="1"/>
  <c r="K76" i="1"/>
  <c r="K77" i="1"/>
  <c r="K78" i="1"/>
  <c r="L75" i="1"/>
  <c r="L76" i="1"/>
  <c r="L77" i="1"/>
  <c r="L78" i="1"/>
  <c r="M75" i="1"/>
  <c r="M76" i="1"/>
  <c r="M77" i="1"/>
  <c r="M78" i="1"/>
  <c r="N75" i="1"/>
  <c r="N76" i="1"/>
  <c r="N77" i="1"/>
  <c r="N78" i="1"/>
  <c r="O75" i="1"/>
  <c r="O76" i="1"/>
  <c r="O77" i="1"/>
  <c r="O78" i="1"/>
  <c r="P75" i="1"/>
  <c r="P76" i="1"/>
  <c r="P77" i="1"/>
  <c r="P78" i="1"/>
  <c r="Q75" i="1"/>
  <c r="Q76" i="1"/>
  <c r="Q77" i="1"/>
  <c r="Q78" i="1"/>
  <c r="R75" i="1"/>
  <c r="R76" i="1"/>
  <c r="R77" i="1"/>
  <c r="R78" i="1"/>
  <c r="S75" i="1"/>
  <c r="S76" i="1"/>
  <c r="S77" i="1"/>
  <c r="S78" i="1"/>
  <c r="T75" i="1"/>
  <c r="T76" i="1"/>
  <c r="T77" i="1"/>
  <c r="T78" i="1"/>
  <c r="U75" i="1"/>
  <c r="U76" i="1"/>
  <c r="U77" i="1"/>
  <c r="U78" i="1"/>
  <c r="V75" i="1"/>
  <c r="V76" i="1"/>
  <c r="V77" i="1"/>
  <c r="V78" i="1"/>
  <c r="W75" i="1"/>
  <c r="W76" i="1"/>
  <c r="W77" i="1"/>
  <c r="W78" i="1"/>
  <c r="X75" i="1"/>
  <c r="X76" i="1"/>
  <c r="X77" i="1"/>
  <c r="X78" i="1"/>
  <c r="Y75" i="1"/>
  <c r="Y76" i="1"/>
  <c r="Y77" i="1"/>
  <c r="Y78" i="1"/>
  <c r="Z75" i="1"/>
  <c r="Z76" i="1"/>
  <c r="Z77" i="1"/>
  <c r="Z78" i="1"/>
  <c r="AA75" i="1"/>
  <c r="AA76" i="1"/>
  <c r="AA77" i="1"/>
  <c r="AA78" i="1"/>
  <c r="AB75" i="1"/>
  <c r="AB76" i="1"/>
  <c r="AB77" i="1"/>
  <c r="AB78" i="1"/>
  <c r="AC75" i="1"/>
  <c r="AC76" i="1"/>
  <c r="AC77" i="1"/>
  <c r="AC78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9" i="1" l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/>
  <c r="P14" i="1" s="1"/>
  <c r="F13" i="1"/>
  <c r="F14" i="1" s="1"/>
  <c r="F15" i="1" s="1"/>
  <c r="O56" i="1"/>
  <c r="O57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15" i="1" l="1"/>
  <c r="E64" i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P16" i="1" l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17" i="1" l="1"/>
  <c r="E66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18" i="1" l="1"/>
  <c r="E67" i="1"/>
  <c r="AD62" i="1"/>
  <c r="Q63" i="1"/>
  <c r="Q64" i="1" s="1"/>
  <c r="Q65" i="1" s="1"/>
  <c r="Q66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P19" i="1" l="1"/>
  <c r="E68" i="1"/>
  <c r="Q67" i="1"/>
  <c r="AD66" i="1"/>
  <c r="AD67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O64" i="1" l="1"/>
  <c r="P21" i="1"/>
  <c r="Q69" i="1"/>
  <c r="AD69" i="1" s="1"/>
  <c r="AD68" i="1"/>
  <c r="O68" i="1"/>
  <c r="O69" i="1" s="1"/>
  <c r="O70" i="1" s="1"/>
  <c r="O71" i="1" s="1"/>
  <c r="O72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O73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AB61" i="1" s="1"/>
  <c r="O74" i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AB74" i="1" l="1"/>
  <c r="AB6" i="1"/>
  <c r="AB18" i="1"/>
  <c r="AB73" i="1"/>
  <c r="AB15" i="1"/>
  <c r="AB4" i="1"/>
  <c r="AB19" i="1"/>
  <c r="AB13" i="1"/>
  <c r="AB5" i="1"/>
  <c r="AB21" i="1"/>
  <c r="AB57" i="1"/>
  <c r="AB7" i="1"/>
  <c r="AB26" i="1"/>
  <c r="AB66" i="1"/>
  <c r="AB63" i="1"/>
  <c r="AB59" i="1"/>
  <c r="AB65" i="1"/>
  <c r="AB58" i="1"/>
  <c r="AB71" i="1"/>
  <c r="AB68" i="1"/>
  <c r="AB60" i="1"/>
  <c r="AB62" i="1"/>
  <c r="AB70" i="1"/>
  <c r="AB56" i="1"/>
  <c r="AB64" i="1"/>
  <c r="AB67" i="1"/>
  <c r="AB72" i="1"/>
  <c r="AB69" i="1"/>
  <c r="AD73" i="1"/>
  <c r="Q74" i="1"/>
  <c r="AD74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P25" i="1" l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P26" i="1" l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B37" i="1"/>
  <c r="AB16" i="1"/>
  <c r="M36" i="1"/>
  <c r="AB36" i="1"/>
  <c r="AB34" i="1"/>
  <c r="AB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P30" i="1" l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B46" i="1"/>
  <c r="N45" i="1"/>
  <c r="L40" i="1"/>
  <c r="M38" i="1"/>
  <c r="M39" i="1" s="1"/>
  <c r="M40" i="1" s="1"/>
  <c r="H74" i="1" l="1"/>
  <c r="U43" i="1" s="1"/>
  <c r="F74" i="1"/>
  <c r="S74" i="1" s="1"/>
  <c r="U61" i="1"/>
  <c r="U42" i="1"/>
  <c r="U52" i="1"/>
  <c r="U73" i="1"/>
  <c r="P31" i="1"/>
  <c r="S66" i="1"/>
  <c r="I72" i="1"/>
  <c r="J72" i="1"/>
  <c r="S72" i="1"/>
  <c r="S60" i="1"/>
  <c r="S44" i="1"/>
  <c r="S64" i="1"/>
  <c r="S70" i="1"/>
  <c r="S47" i="1"/>
  <c r="S56" i="1"/>
  <c r="S51" i="1"/>
  <c r="S61" i="1"/>
  <c r="S41" i="1"/>
  <c r="S55" i="1"/>
  <c r="S45" i="1"/>
  <c r="S48" i="1"/>
  <c r="S65" i="1"/>
  <c r="S67" i="1"/>
  <c r="S52" i="1"/>
  <c r="S71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U60" i="1" l="1"/>
  <c r="U41" i="1"/>
  <c r="U68" i="1"/>
  <c r="U70" i="1"/>
  <c r="U69" i="1"/>
  <c r="U45" i="1"/>
  <c r="U54" i="1"/>
  <c r="U39" i="1"/>
  <c r="U58" i="1"/>
  <c r="U72" i="1"/>
  <c r="U66" i="1"/>
  <c r="U57" i="1"/>
  <c r="U64" i="1"/>
  <c r="U55" i="1"/>
  <c r="U46" i="1"/>
  <c r="U47" i="1"/>
  <c r="U56" i="1"/>
  <c r="U40" i="1"/>
  <c r="U51" i="1"/>
  <c r="U44" i="1"/>
  <c r="U59" i="1"/>
  <c r="U65" i="1"/>
  <c r="U63" i="1"/>
  <c r="U74" i="1"/>
  <c r="U71" i="1"/>
  <c r="U62" i="1"/>
  <c r="U50" i="1"/>
  <c r="U49" i="1"/>
  <c r="U67" i="1"/>
  <c r="U48" i="1"/>
  <c r="U53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J74" i="1" l="1"/>
  <c r="W48" i="1" s="1"/>
  <c r="I74" i="1"/>
  <c r="V66" i="1" s="1"/>
  <c r="V53" i="1"/>
  <c r="V60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V56" i="1" l="1"/>
  <c r="V41" i="1"/>
  <c r="V39" i="1"/>
  <c r="W50" i="1"/>
  <c r="W42" i="1"/>
  <c r="W62" i="1"/>
  <c r="W71" i="1"/>
  <c r="W39" i="1"/>
  <c r="W54" i="1"/>
  <c r="W47" i="1"/>
  <c r="W69" i="1"/>
  <c r="W55" i="1"/>
  <c r="W57" i="1"/>
  <c r="V46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73" i="1"/>
  <c r="V45" i="1"/>
  <c r="V63" i="1"/>
  <c r="V62" i="1"/>
  <c r="V42" i="1"/>
  <c r="V70" i="1"/>
  <c r="V74" i="1"/>
  <c r="V51" i="1"/>
  <c r="V69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P35" i="1" l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K74" i="1"/>
  <c r="X30" i="1" s="1"/>
  <c r="P38" i="1"/>
  <c r="X63" i="1"/>
  <c r="X57" i="1"/>
  <c r="X40" i="1"/>
  <c r="X27" i="1"/>
  <c r="X12" i="1"/>
  <c r="X55" i="1"/>
  <c r="X68" i="1"/>
  <c r="X21" i="1"/>
  <c r="X20" i="1"/>
  <c r="X7" i="1"/>
  <c r="X46" i="1"/>
  <c r="X2" i="1"/>
  <c r="X51" i="1"/>
  <c r="X28" i="1"/>
  <c r="X61" i="1"/>
  <c r="X5" i="1"/>
  <c r="N68" i="1"/>
  <c r="G62" i="1"/>
  <c r="G63" i="1" s="1"/>
  <c r="M51" i="1"/>
  <c r="M52" i="1" s="1"/>
  <c r="M53" i="1" s="1"/>
  <c r="L50" i="1"/>
  <c r="X69" i="1" l="1"/>
  <c r="X19" i="1"/>
  <c r="X52" i="1"/>
  <c r="X60" i="1"/>
  <c r="X70" i="1"/>
  <c r="X49" i="1"/>
  <c r="X17" i="1"/>
  <c r="X15" i="1"/>
  <c r="X62" i="1"/>
  <c r="X64" i="1"/>
  <c r="X58" i="1"/>
  <c r="X31" i="1"/>
  <c r="X22" i="1"/>
  <c r="X36" i="1"/>
  <c r="X8" i="1"/>
  <c r="X14" i="1"/>
  <c r="X35" i="1"/>
  <c r="X25" i="1"/>
  <c r="X3" i="1"/>
  <c r="X33" i="1"/>
  <c r="X18" i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P40" i="1" l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A2" i="1" l="1"/>
  <c r="P69" i="1"/>
  <c r="P70" i="1" s="1"/>
  <c r="P71" i="1" s="1"/>
  <c r="P72" i="1" s="1"/>
  <c r="P73" i="1" s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P74" i="1"/>
  <c r="AC45" i="1" s="1"/>
  <c r="N72" i="1"/>
  <c r="N73" i="1" s="1"/>
  <c r="L67" i="1"/>
  <c r="M61" i="1"/>
  <c r="AC73" i="1" l="1"/>
  <c r="AC44" i="1"/>
  <c r="AC54" i="1"/>
  <c r="AC51" i="1"/>
  <c r="AC2" i="1"/>
  <c r="AC18" i="1"/>
  <c r="AC4" i="1"/>
  <c r="AC5" i="1"/>
  <c r="AC7" i="1"/>
  <c r="AC15" i="1"/>
  <c r="AC21" i="1"/>
  <c r="AC13" i="1"/>
  <c r="AC19" i="1"/>
  <c r="AC6" i="1"/>
  <c r="AC26" i="1"/>
  <c r="AC17" i="1"/>
  <c r="AC25" i="1"/>
  <c r="AC16" i="1"/>
  <c r="AC22" i="1"/>
  <c r="AC31" i="1"/>
  <c r="AC23" i="1"/>
  <c r="AC29" i="1"/>
  <c r="AC30" i="1"/>
  <c r="AC32" i="1"/>
  <c r="AC28" i="1"/>
  <c r="AC27" i="1"/>
  <c r="AC33" i="1"/>
  <c r="AC34" i="1"/>
  <c r="AC14" i="1"/>
  <c r="AC3" i="1"/>
  <c r="AC9" i="1"/>
  <c r="AC12" i="1"/>
  <c r="AC20" i="1"/>
  <c r="AC24" i="1"/>
  <c r="AC8" i="1"/>
  <c r="AC11" i="1"/>
  <c r="AC10" i="1"/>
  <c r="AC35" i="1"/>
  <c r="AC53" i="1"/>
  <c r="AC49" i="1"/>
  <c r="AC36" i="1"/>
  <c r="AC50" i="1"/>
  <c r="AC48" i="1"/>
  <c r="AC38" i="1"/>
  <c r="AC68" i="1"/>
  <c r="AC52" i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A44" i="1" s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3" i="1" l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<sst xmlns="http://schemas.openxmlformats.org/spreadsheetml/2006/main" count="893" uniqueCount="537">
  <si>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</si>
  <si>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</si>
  <si>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</si>
  <si>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</si>
  <si>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</si>
  <si>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</si>
  <si>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</si>
  <si>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</si>
  <si>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</si>
  <si>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</si>
  <si>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</si>
  <si>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</si>
  <si>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</si>
  <si>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</si>
  <si>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</si>
  <si>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</si>
  <si>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</si>
  <si>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</si>
  <si>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</si>
  <si>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</si>
  <si>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</si>
  <si>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</si>
  <si>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</si>
  <si>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</si>
  <si>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</si>
  <si>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</si>
  <si>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</si>
  <si>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</si>
  <si>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</si>
  <si>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</si>
  <si>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</si>
  <si>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</si>
  <si>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</si>
  <si>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</si>
  <si>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</si>
  <si>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</si>
  <si>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</si>
  <si>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</si>
  <si>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</si>
  <si>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</si>
  <si>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</si>
  <si>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</si>
  <si>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</si>
  <si>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</si>
  <si>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</si>
  <si>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</si>
  <si>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</si>
  <si>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</si>
  <si>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</si>
  <si>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</si>
  <si>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</si>
  <si>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</si>
  <si>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</si>
  <si>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</si>
  <si>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</si>
  <si>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</si>
  <si>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</si>
  <si>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</si>
  <si>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</si>
  <si>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</si>
  <si>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</si>
  <si>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</si>
  <si>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</si>
  <si>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</si>
  <si>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</si>
  <si>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</si>
  <si>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</si>
  <si>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</si>
  <si>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</si>
  <si>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</si>
  <si>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</si>
  <si>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</si>
  <si>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</si>
  <si>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</si>
  <si>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</si>
  <si>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</si>
  <si>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</si>
  <si>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</si>
  <si>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</si>
  <si>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</si>
  <si>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</si>
  <si>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</si>
  <si>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</si>
  <si>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</si>
  <si>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</si>
  <si>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</si>
  <si>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</si>
  <si>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</si>
  <si>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</si>
  <si>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</si>
  <si>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</si>
  <si>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</si>
  <si>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</si>
  <si>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</si>
  <si>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</si>
  <si>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</si>
  <si>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</si>
  <si>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</si>
  <si>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</si>
  <si>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</si>
  <si>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</si>
  <si>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</si>
  <si>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</si>
  <si>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</si>
  <si>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</si>
  <si>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</si>
  <si>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</si>
  <si>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</si>
  <si>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</si>
  <si>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</si>
  <si>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</si>
  <si>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</si>
  <si>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</si>
  <si>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</si>
  <si>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</si>
  <si>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</si>
  <si>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</si>
  <si>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</si>
  <si>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</si>
  <si>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</si>
  <si>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</si>
  <si>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</si>
  <si>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</si>
  <si>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</si>
  <si>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</si>
  <si>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</si>
  <si>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</si>
  <si>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</si>
  <si>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</si>
  <si>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</si>
  <si>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</si>
  <si>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</si>
  <si>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</si>
  <si>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</si>
  <si>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</si>
  <si>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</si>
  <si>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</si>
  <si>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</si>
  <si>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</si>
  <si>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</si>
  <si>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</si>
  <si>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</si>
  <si>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</si>
  <si>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</si>
  <si>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</si>
  <si>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</si>
  <si>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</si>
  <si>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</si>
  <si>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</si>
  <si>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</si>
  <si>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</si>
  <si>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</si>
  <si>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</si>
  <si>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</si>
  <si>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</si>
  <si>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</si>
  <si>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</si>
  <si>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</si>
  <si>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</si>
  <si>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</si>
  <si>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</si>
  <si>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</si>
  <si>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</si>
  <si>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</si>
  <si>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</si>
  <si>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</si>
  <si>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</si>
  <si>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</si>
  <si>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</si>
  <si>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</si>
  <si>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</si>
  <si>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</si>
  <si>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</si>
  <si>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</si>
  <si>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</si>
  <si>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</si>
  <si>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</si>
  <si>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</si>
  <si>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</si>
  <si>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</si>
  <si>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</si>
  <si>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</si>
  <si>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</si>
  <si>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</si>
  <si>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</si>
  <si>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</si>
  <si>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</si>
  <si>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</si>
  <si>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</si>
  <si>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</si>
  <si>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</si>
  <si>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</si>
  <si>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</si>
  <si>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</si>
  <si>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</si>
  <si>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</si>
  <si>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</si>
  <si>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</si>
  <si>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</si>
  <si>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</si>
  <si>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</si>
  <si>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</si>
  <si>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</si>
  <si>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</si>
  <si>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</si>
  <si>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</si>
  <si>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</si>
  <si>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</si>
  <si>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</si>
  <si>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</si>
  <si>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</si>
  <si>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</si>
  <si>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</si>
  <si>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</si>
  <si>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</si>
  <si>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</si>
  <si>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</si>
  <si>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</si>
  <si>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</si>
  <si>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</si>
  <si>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</si>
  <si>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</si>
  <si>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</si>
  <si>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</si>
  <si>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</si>
  <si>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</si>
  <si>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</si>
  <si>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</si>
  <si>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</si>
  <si>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</si>
  <si>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</si>
  <si>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</si>
  <si>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</si>
  <si>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</si>
  <si>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</si>
  <si>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</si>
  <si>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</si>
  <si>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</si>
  <si>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</si>
  <si>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</si>
  <si>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</si>
  <si>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</si>
  <si>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</si>
  <si>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</si>
  <si>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</si>
  <si>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</si>
  <si>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</si>
  <si>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</si>
  <si>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</si>
  <si>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</si>
  <si>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</si>
  <si>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</si>
  <si>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</si>
  <si>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</si>
  <si>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</si>
  <si>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</si>
  <si>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</si>
  <si>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</si>
  <si>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</si>
  <si>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</si>
  <si>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</si>
  <si>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</si>
  <si>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</si>
  <si>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</si>
  <si>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</si>
  <si>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</si>
  <si>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</si>
  <si>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</si>
  <si>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</si>
  <si>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</si>
  <si>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</si>
  <si>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</si>
  <si>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</si>
  <si>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</si>
  <si>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</si>
  <si>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</si>
  <si>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</si>
  <si>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</si>
  <si>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</si>
  <si>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</si>
  <si>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</si>
  <si>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</si>
  <si>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</si>
  <si>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</si>
  <si>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</si>
  <si>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</si>
  <si>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</si>
  <si>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</si>
  <si>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</si>
  <si>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</si>
  <si>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</si>
  <si>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</si>
  <si>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</si>
  <si>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</si>
  <si>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</si>
  <si>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</si>
  <si>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</si>
  <si>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</si>
  <si>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</si>
  <si>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</si>
  <si>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</si>
  <si>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</si>
  <si>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</si>
  <si>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</si>
  <si>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</si>
  <si>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</si>
  <si>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</si>
  <si>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</si>
  <si>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</si>
  <si>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</si>
  <si>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</si>
  <si>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</si>
  <si>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</si>
  <si>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</si>
  <si>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</si>
  <si>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</si>
  <si>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</si>
  <si>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</si>
  <si>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</si>
  <si>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</si>
  <si>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</si>
  <si>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</si>
  <si>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</si>
  <si>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</si>
  <si>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</si>
  <si>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</si>
  <si>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</si>
  <si>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</si>
  <si>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</si>
  <si>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</si>
  <si>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</si>
  <si>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</si>
  <si>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</si>
  <si>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</si>
  <si>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</si>
  <si>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</si>
  <si>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</si>
  <si>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</si>
  <si>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</si>
  <si>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</si>
  <si>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</si>
  <si>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</si>
  <si>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</si>
  <si>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</si>
  <si>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</si>
  <si>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</si>
  <si>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</si>
  <si>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</si>
  <si>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</si>
  <si>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</si>
  <si>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</si>
  <si>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</si>
  <si>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</si>
  <si>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</si>
  <si>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</si>
  <si>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</si>
  <si>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</si>
  <si>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</si>
  <si>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</si>
  <si>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</si>
  <si>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</si>
  <si>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</si>
  <si>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</si>
  <si>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</si>
  <si>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</si>
  <si>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</si>
  <si>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</si>
  <si>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</si>
  <si>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</si>
  <si>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</si>
  <si>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</si>
  <si>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</si>
  <si>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</si>
  <si>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</si>
  <si>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</si>
  <si>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</si>
  <si>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</si>
  <si>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</si>
  <si>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</si>
  <si>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</si>
  <si>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</si>
  <si>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</si>
  <si>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</si>
  <si>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</si>
  <si>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</si>
  <si>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</si>
  <si>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</si>
  <si>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</si>
  <si>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</si>
  <si>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</si>
  <si>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</si>
  <si>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</si>
  <si>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</si>
  <si>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</si>
  <si>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</si>
  <si>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</si>
  <si>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</si>
  <si>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</si>
  <si>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</si>
  <si>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</si>
  <si>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</si>
  <si>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</si>
  <si>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</si>
  <si>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</si>
  <si>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</si>
  <si>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</si>
  <si>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</si>
  <si>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</si>
  <si>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</si>
  <si>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</si>
  <si>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</si>
  <si>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</si>
  <si>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</si>
  <si>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</si>
  <si>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</si>
  <si>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</si>
  <si>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</si>
  <si>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</si>
  <si>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</si>
  <si>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</si>
  <si>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</si>
  <si>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</si>
  <si>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</si>
  <si>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</si>
  <si>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</si>
  <si>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</si>
  <si>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</si>
  <si>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</si>
  <si>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</si>
  <si>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</si>
  <si>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</si>
  <si>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</si>
  <si>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</si>
  <si>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</si>
  <si>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</si>
  <si>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</si>
  <si>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</si>
  <si>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</si>
  <si>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</si>
  <si>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</si>
  <si>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</si>
  <si>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</si>
  <si>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</si>
  <si>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</si>
  <si>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</si>
  <si>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</si>
  <si>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</si>
  <si>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</si>
  <si>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</si>
  <si>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</si>
  <si>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</si>
  <si>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</si>
  <si>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</si>
  <si>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</si>
  <si>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</si>
  <si>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</si>
  <si>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</si>
  <si>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</si>
  <si>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</si>
  <si>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</si>
  <si>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</si>
  <si>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</si>
  <si>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</si>
  <si>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</si>
  <si>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</si>
  <si>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</si>
  <si>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</si>
  <si>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</si>
  <si>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</si>
  <si>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</si>
  <si>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</si>
  <si>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</si>
  <si>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</si>
  <si>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</si>
  <si>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</si>
  <si>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</si>
  <si>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</si>
  <si>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</si>
  <si>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</si>
  <si>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</si>
  <si>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</si>
  <si>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</si>
  <si>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</si>
  <si>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</si>
  <si>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</si>
  <si>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</si>
  <si>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</si>
  <si>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</si>
  <si>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</si>
  <si>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</si>
  <si>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</si>
  <si>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</si>
  <si>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</si>
  <si>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</si>
  <si>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</si>
  <si>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</si>
  <si>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</si>
  <si>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</si>
  <si>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</si>
  <si>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</si>
  <si>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</si>
  <si>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</si>
  <si>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</si>
  <si>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</si>
  <si>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</si>
  <si>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</si>
  <si>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</si>
  <si>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</si>
  <si>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</si>
  <si>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</si>
  <si>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</si>
  <si>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</si>
  <si>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</si>
  <si>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</si>
  <si>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</si>
  <si>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</si>
  <si>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</si>
  <si>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</si>
  <si>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</si>
  <si>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</si>
  <si>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</si>
  <si>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</si>
  <si>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</si>
  <si>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</si>
  <si>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300 ml</t>
  </si>
  <si>
    <t>36:54</t>
  </si>
  <si>
    <t>Панфилов П.А.</t>
  </si>
  <si>
    <t>3,5 - 44</t>
  </si>
  <si>
    <t>4,0 - 29</t>
  </si>
  <si>
    <t>стеноз устья 30%, стеноз дист/3 до 40%</t>
  </si>
  <si>
    <r>
      <rPr>
        <b/>
        <u/>
        <sz val="11"/>
        <color theme="1"/>
        <rFont val="Arial Narrow"/>
        <family val="2"/>
        <charset val="204"/>
      </rPr>
      <t>состояние после стентирования проксимального и среднего сегмента от 2015 г</t>
    </r>
    <r>
      <rPr>
        <sz val="11"/>
        <color theme="1"/>
        <rFont val="Arial Narrow"/>
        <family val="2"/>
        <charset val="204"/>
      </rPr>
      <t xml:space="preserve">.  Стенты проходимы, без признаков тромбоза, рестеноз в проксимальном сегменте до 50%, рестеноз в среднем сегменте 70%, стенозы дистального сегмента до 30%.  Антеградный  кровоток TIMI III. </t>
    </r>
  </si>
  <si>
    <t>Левый</t>
  </si>
  <si>
    <t xml:space="preserve">пролонгированный стеноз проксимального сегмента 70%, неровности контуров среднего сегмента, стеноз в зоне " креста" ПКА 80% (d не более 2.25 мм). ЗМЖВ и ЗБВ - гипоплазированы.  Антеградный  кровоток биже к TIMI III. </t>
  </si>
  <si>
    <t>Совместно с д/кардиологом: с учетом клинических данных, ЭКГ и КАГ рекомендована реканализация ОА</t>
  </si>
  <si>
    <t>Устье ствола ЛКА катетеризированы проводниковым катетером Launcher EBU 3.5 6Fr. Коронарные проводники fielder и shunmei заведены в дистальный сегмент ЗБВ и ВТК1. Реканализация артерии выполнена аспирационным катером Hunter и БК Колибри 2.5-15 и Колибри 3.5-15. Получен антеградный кровоток TIMI II. Сложнное и длительное проведение стентов в зоны стенозов среднего и проксимального сегментов. На Guide extension Telescope  удалось успешно провести и последовательно с оверлаппингом имплантировать следующие стенты:  DESs Meril Evermine50 3.5-44 и Meril Evermine50 4.0-29. с последующей оптимизацией и  постдилатацией стентов на всём протяжении БК NC Аксиома  3.5-15, давленим от 18 до  20 атм. Далее рекроссинг проводника в крупную ВТК1 и ангиопластика устья ВТК1 и ячейки стента БК Колибри 2.0 - 15, давлением 14 атм, инфляция 1 мин.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ОА, ЗМЖВ и ЗБВ (левый тип) полностью восстановлены  - TIMI III, остаточный стеноз устья ВТК1 50%, устья ВТК2 80% (ангиопластика не удалась).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</si>
  <si>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 xml:space="preserve">артерия крупная, стеноз проксимального сегмента до 50%, острая тотальная окклюзия на уровне границы проксимального и среднего сегментов, ВТК1 -  стеноз устья   70%, ВТК2 -  стеноз устья и проксимальной трети   80%.   Антеградный  кровоток TIMI 0, коллатеральный кровоток не определяется . </t>
  </si>
  <si>
    <t>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</si>
</sst>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b/>
      <u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13" zoomScaleNormal="100" zoomScaleSheetLayoutView="100" zoomScalePageLayoutView="90" workbookViewId="0">
      <selection activeCell="L35" sqref="L3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3" t="s">
        <v>213</v>
      </c>
      <c r="B6" s="214"/>
      <c r="C6" s="214"/>
      <c r="D6" s="214"/>
      <c r="E6" s="214"/>
      <c r="F6" s="214"/>
      <c r="G6" s="214"/>
      <c r="H6" s="215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45444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0.68055555555555547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0.68541666666666667</v>
      </c>
      <c r="C10" s="55"/>
      <c r="D10" s="95" t="s">
        <v>173</v>
      </c>
      <c r="E10" s="93"/>
      <c r="F10" s="93"/>
      <c r="G10" s="24" t="s">
        <v>166</v>
      </c>
      <c r="H10" s="26"/>
    </row>
    <row r="11" spans="1:8" ht="17.25" thickTop="1" thickBot="1">
      <c r="A11" s="89" t="s">
        <v>192</v>
      </c>
      <c r="B11" s="204" t="s">
        <v>526</v>
      </c>
      <c r="C11" s="8"/>
      <c r="D11" s="95" t="s">
        <v>170</v>
      </c>
      <c r="E11" s="93"/>
      <c r="F11" s="93"/>
      <c r="G11" s="24" t="s">
        <v>266</v>
      </c>
      <c r="H11" s="26"/>
    </row>
    <row r="12" spans="1:8" ht="16.5" thickTop="1">
      <c r="A12" s="81" t="s">
        <v>8</v>
      </c>
      <c r="B12" s="82">
        <v>21282</v>
      </c>
      <c r="C12" s="12"/>
      <c r="D12" s="95" t="s">
        <v>303</v>
      </c>
      <c r="E12" s="93"/>
      <c r="F12" s="93"/>
      <c r="G12" s="24" t="s">
        <v>370</v>
      </c>
      <c r="H12" s="26"/>
    </row>
    <row r="13" spans="1:8" ht="15.75">
      <c r="A13" s="15" t="s">
        <v>10</v>
      </c>
      <c r="B13" s="30">
        <f>DATEDIF(B12,B8,"y")</f>
        <v>66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15655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400</v>
      </c>
      <c r="H15" s="170" t="s">
        <v>525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11800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389</v>
      </c>
      <c r="H17" s="169">
        <f>H16*0.0019</f>
        <v>22.42</v>
      </c>
    </row>
    <row r="18" spans="1:8" ht="14.45" customHeight="1">
      <c r="A18" s="57" t="s">
        <v>188</v>
      </c>
      <c r="B18" s="87" t="s">
        <v>531</v>
      </c>
      <c r="D18" s="28" t="s">
        <v>210</v>
      </c>
      <c r="E18" s="28"/>
      <c r="F18" s="28"/>
      <c r="G18" s="85" t="s">
        <v>189</v>
      </c>
      <c r="H18" s="86" t="s">
        <v>508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6" t="s">
        <v>529</v>
      </c>
      <c r="C20" s="217"/>
      <c r="D20" s="217"/>
      <c r="E20" s="217"/>
      <c r="F20" s="217"/>
      <c r="G20" s="217"/>
      <c r="H20" s="218"/>
    </row>
    <row r="21" spans="1:8">
      <c r="A21" s="58"/>
      <c r="B21" s="219"/>
      <c r="C21" s="219"/>
      <c r="D21" s="219"/>
      <c r="E21" s="219"/>
      <c r="F21" s="219"/>
      <c r="G21" s="219"/>
      <c r="H21" s="220"/>
    </row>
    <row r="22" spans="1:8" ht="15.6" customHeight="1">
      <c r="A22" s="59" t="s">
        <v>271</v>
      </c>
      <c r="B22" s="221" t="s">
        <v>530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1" t="s">
        <v>535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1" t="s">
        <v>532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38"/>
      <c r="D37" s="209" t="str">
        <f>IF($A$6=Вмешательства!$D$3,Вмешательства!$F$18,"")</f>
        <v/>
      </c>
      <c r="E37" s="209"/>
      <c r="F37" s="119"/>
      <c r="G37" s="119"/>
      <c r="H37" s="123"/>
    </row>
    <row r="38" spans="1:8" ht="14.45" customHeight="1">
      <c r="A38" s="38"/>
      <c r="C38" s="124"/>
      <c r="D38" s="210"/>
      <c r="E38" s="211"/>
      <c r="F38" s="211"/>
      <c r="G38" s="211"/>
      <c r="H38" s="212"/>
    </row>
    <row r="39" spans="1:8" ht="14.45" customHeight="1">
      <c r="A39" s="35"/>
      <c r="B39" s="119"/>
      <c r="C39" s="124"/>
      <c r="D39" s="211"/>
      <c r="E39" s="211"/>
      <c r="F39" s="211"/>
      <c r="G39" s="211"/>
      <c r="H39" s="212"/>
    </row>
    <row r="40" spans="1:8" ht="14.45" customHeight="1">
      <c r="A40" s="35"/>
      <c r="B40" s="119"/>
      <c r="C40" s="124"/>
      <c r="D40" s="211"/>
      <c r="E40" s="211"/>
      <c r="F40" s="211"/>
      <c r="G40" s="211"/>
      <c r="H40" s="212"/>
    </row>
    <row r="41" spans="1:8" ht="14.45" customHeight="1">
      <c r="A41" s="35"/>
      <c r="B41" s="119"/>
      <c r="C41" s="124"/>
      <c r="D41" s="211"/>
      <c r="E41" s="211"/>
      <c r="F41" s="211"/>
      <c r="G41" s="211"/>
      <c r="H41" s="212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6" t="s">
        <v>533</v>
      </c>
      <c r="E43" s="207"/>
      <c r="F43" s="207"/>
      <c r="G43" s="207"/>
      <c r="H43" s="208"/>
    </row>
    <row r="44" spans="1:8" ht="14.45" customHeight="1">
      <c r="A44" s="35"/>
      <c r="B44" s="119"/>
      <c r="C44" s="126"/>
      <c r="D44" s="207"/>
      <c r="E44" s="207"/>
      <c r="F44" s="207"/>
      <c r="G44" s="207"/>
      <c r="H44" s="208"/>
    </row>
    <row r="45" spans="1:8" ht="14.45" customHeight="1">
      <c r="A45" s="35"/>
      <c r="B45" s="119"/>
      <c r="C45" s="126"/>
      <c r="D45" s="207"/>
      <c r="E45" s="207"/>
      <c r="F45" s="207"/>
      <c r="G45" s="207"/>
      <c r="H45" s="208"/>
    </row>
    <row r="46" spans="1:8">
      <c r="A46" s="35"/>
      <c r="B46" s="119"/>
      <c r="C46" s="126"/>
      <c r="D46" s="207"/>
      <c r="E46" s="207"/>
      <c r="F46" s="207"/>
      <c r="G46" s="207"/>
      <c r="H46" s="208"/>
    </row>
    <row r="47" spans="1:8">
      <c r="A47" s="38"/>
      <c r="C47" s="126"/>
      <c r="D47" s="207"/>
      <c r="E47" s="207"/>
      <c r="F47" s="207"/>
      <c r="G47" s="207"/>
      <c r="H47" s="208"/>
    </row>
    <row r="48" spans="1:8">
      <c r="A48" s="38"/>
      <c r="C48" s="126"/>
      <c r="D48" s="207"/>
      <c r="E48" s="207"/>
      <c r="F48" s="207"/>
      <c r="G48" s="207"/>
      <c r="H48" s="208"/>
    </row>
    <row r="49" spans="1:13">
      <c r="A49" s="40"/>
      <c r="B49" s="31"/>
      <c r="C49" s="127"/>
      <c r="D49" s="207"/>
      <c r="E49" s="207"/>
      <c r="F49" s="207"/>
      <c r="G49" s="207"/>
      <c r="H49" s="208"/>
    </row>
    <row r="50" spans="1:13">
      <c r="A50" s="38"/>
      <c r="D50" s="207"/>
      <c r="E50" s="207"/>
      <c r="F50" s="207"/>
      <c r="G50" s="207"/>
      <c r="H50" s="208"/>
      <c r="M50" t="s">
        <v>211</v>
      </c>
    </row>
    <row r="51" spans="1:13">
      <c r="A51" s="62" t="s">
        <v>199</v>
      </c>
      <c r="B51" s="63" t="s">
        <v>523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7" zoomScaleNormal="100" zoomScaleSheetLayoutView="100" zoomScalePageLayoutView="90" workbookViewId="0">
      <selection activeCell="N41" sqref="N4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209</v>
      </c>
      <c r="D8" s="236"/>
      <c r="E8" s="236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0"/>
      <c r="D10" s="240"/>
      <c r="E10" s="240"/>
      <c r="F10" s="194"/>
      <c r="G10" s="118"/>
      <c r="H10" s="39"/>
    </row>
    <row r="11" spans="1:8">
      <c r="A11" s="193"/>
      <c r="B11" s="197"/>
      <c r="C11" s="200">
        <f>SUM(F8:F10)</f>
        <v>2</v>
      </c>
      <c r="H11" s="39"/>
    </row>
    <row r="12" spans="1:8" ht="18.75">
      <c r="A12" s="75" t="s">
        <v>191</v>
      </c>
      <c r="B12" s="20">
        <f>КАГ!B8</f>
        <v>45444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0.68541666666666667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0.77083333333333337</v>
      </c>
      <c r="C14" s="12"/>
      <c r="D14" s="95" t="s">
        <v>173</v>
      </c>
      <c r="E14" s="93"/>
      <c r="F14" s="93"/>
      <c r="G14" s="80" t="str">
        <f>КАГ!G10</f>
        <v>Стрельникова И.В.</v>
      </c>
      <c r="H14" s="91" t="str">
        <f>IF(ISBLANK(КАГ!H10),"",КАГ!H10)</f>
        <v/>
      </c>
    </row>
    <row r="15" spans="1:8" ht="16.5" thickBot="1">
      <c r="A15" s="164" t="s">
        <v>388</v>
      </c>
      <c r="B15" s="189">
        <f>IF(B14&lt;B13,B14+1,B14)-B13</f>
        <v>8.5416666666666696E-2</v>
      </c>
      <c r="D15" s="95" t="s">
        <v>170</v>
      </c>
      <c r="E15" s="93"/>
      <c r="F15" s="93"/>
      <c r="G15" s="80" t="str">
        <f>КАГ!G11</f>
        <v>Станкевич И.В.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Панфилов П.А.</v>
      </c>
      <c r="C16" s="201">
        <f>LEN(КАГ!B11)</f>
        <v>13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21282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66</v>
      </c>
      <c r="H18" s="39"/>
    </row>
    <row r="19" spans="1:8" ht="14.45" customHeight="1">
      <c r="A19" s="15" t="s">
        <v>12</v>
      </c>
      <c r="B19" s="68">
        <f>КАГ!B14</f>
        <v>15655</v>
      </c>
      <c r="C19" s="69"/>
      <c r="D19" s="69"/>
      <c r="E19" s="69"/>
      <c r="F19" s="69"/>
      <c r="G19" s="166" t="s">
        <v>400</v>
      </c>
      <c r="H19" s="181" t="str">
        <f>КАГ!H15</f>
        <v>36:54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11800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389</v>
      </c>
      <c r="H21" s="169">
        <f>КАГ!H17</f>
        <v>22.42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0.69027777777777766</v>
      </c>
    </row>
    <row r="23" spans="1:8" ht="14.45" customHeight="1">
      <c r="A23" s="65" t="s">
        <v>392</v>
      </c>
      <c r="B23" s="173" t="s">
        <v>391</v>
      </c>
      <c r="C23" s="163"/>
      <c r="D23" s="163"/>
      <c r="E23" s="163"/>
      <c r="F23" s="163"/>
      <c r="H23" s="39"/>
    </row>
    <row r="24" spans="1:8" ht="14.45" customHeight="1">
      <c r="A24" s="184" t="s">
        <v>390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534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396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394</v>
      </c>
      <c r="B40" s="179" t="s">
        <v>536</v>
      </c>
      <c r="C40" s="120"/>
      <c r="D40" s="241" t="s">
        <v>401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524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7" t="s">
        <v>372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G21" sqref="G21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45444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5" t="str">
        <f>КАГ!$B$11</f>
        <v>Панфилов П.А.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21282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66</v>
      </c>
    </row>
    <row r="7" spans="1:4">
      <c r="A7" s="38"/>
      <c r="C7" s="101" t="s">
        <v>12</v>
      </c>
      <c r="D7" s="103">
        <f>КАГ!$B$14</f>
        <v>15655</v>
      </c>
    </row>
    <row r="8" spans="1:4">
      <c r="A8" s="195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6"/>
      <c r="B10" s="31"/>
      <c r="C10" s="151" t="s">
        <v>13</v>
      </c>
      <c r="D10" s="152">
        <f>КАГ!$B$8</f>
        <v>45444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306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5" t="s">
        <v>315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522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6" s="155" t="s">
        <v>326</v>
      </c>
      <c r="C16" s="136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376</v>
      </c>
      <c r="C17" s="136" t="s">
        <v>412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5" t="s">
        <v>376</v>
      </c>
      <c r="C18" s="136" t="s">
        <v>421</v>
      </c>
      <c r="D18" s="141">
        <v>2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5" t="s">
        <v>376</v>
      </c>
      <c r="C19" s="183" t="s">
        <v>408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0" s="156" t="s">
        <v>517</v>
      </c>
      <c r="C20" s="136" t="s">
        <v>421</v>
      </c>
      <c r="D20" s="141">
        <v>1</v>
      </c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21" s="155" t="s">
        <v>310</v>
      </c>
      <c r="C21" s="136"/>
      <c r="D21" s="141">
        <v>1</v>
      </c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Extension катетер</v>
      </c>
      <c r="B22" s="155" t="s">
        <v>344</v>
      </c>
      <c r="C22" s="136"/>
      <c r="D22" s="143">
        <v>1</v>
      </c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3" s="155" t="s">
        <v>521</v>
      </c>
      <c r="C23" s="136" t="s">
        <v>527</v>
      </c>
      <c r="D23" s="143">
        <v>1</v>
      </c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4" s="155" t="s">
        <v>521</v>
      </c>
      <c r="C24" s="136" t="s">
        <v>528</v>
      </c>
      <c r="D24" s="143">
        <v>1</v>
      </c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519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4" zoomScaleNormal="100" workbookViewId="0">
      <selection activeCell="C59" sqref="C5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0</v>
      </c>
      <c r="O2" s="116">
        <f>IF(ISNUMBER(SEARCH('Карта учёта'!$B$23,Расходка[[#This Row],[Наименование расходного материала]])),MAX($O$1:O1)+1,0)</f>
        <v>0</v>
      </c>
      <c r="P2" s="116">
        <f>IF(ISNUMBER(SEARCH('Карта учёта'!$B$24,Расходка[[#This Row],[Наименование расходного материала]])),MAX($P$1:P1)+1,0)</f>
        <v>0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Fielder</v>
      </c>
      <c r="T2" s="115" t="str">
        <f>IFERROR(INDEX(Расходка[Наименование расходного материала],MATCH(Расходка[[#This Row],[№]],Поиск_расходки[Индекс3],0)),"")</f>
        <v>Shunmei</v>
      </c>
      <c r="U2" s="115" t="str">
        <f>IFERROR(INDEX(Расходка[Наименование расходного материала],MATCH(Расходка[[#This Row],[№]],Поиск_расходки[Индекс4],0)),"")</f>
        <v>Launcher 6F EBU 3.5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Колибри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2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2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0</v>
      </c>
      <c r="O3" s="116">
        <f>IF(ISNUMBER(SEARCH('Карта учёта'!$B$23,Расходка[[#This Row],[Наименование расходного материала]])),MAX($O$1:O2)+1,0)</f>
        <v>0</v>
      </c>
      <c r="P3" s="116">
        <f>IF(ISNUMBER(SEARCH('Карта учёта'!$B$24,Расходка[[#This Row],[Наименование расходного материала]])),MAX($P$1:P2)+1,0)</f>
        <v>0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>Fielder XT-A</v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/>
      </c>
      <c r="AB3" s="115" t="str">
        <f>IFERROR(INDEX(Расходка[Наименование расходного материала],MATCH(Расходка[[#This Row],[№]],Поиск_расходки[Индекс11],0)),"")</f>
        <v/>
      </c>
      <c r="AC3" s="115" t="str">
        <f>IFERROR(INDEX(Расходка[Наименование расходного материала],MATCH(Расходка[[#This Row],[№]],Поиск_расходки[Индекс12],0)),"")</f>
        <v/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0</v>
      </c>
      <c r="O4" s="116">
        <f>IF(ISNUMBER(SEARCH('Карта учёта'!$B$23,Расходка[[#This Row],[Наименование расходного материала]])),MAX($O$1:O3)+1,0)</f>
        <v>0</v>
      </c>
      <c r="P4" s="116">
        <f>IF(ISNUMBER(SEARCH('Карта учёта'!$B$24,Расходка[[#This Row],[Наименование расходного материала]])),MAX($P$1:P3)+1,0)</f>
        <v>0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>Fielder XT-R</v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/>
      </c>
      <c r="AB4" s="115" t="str">
        <f>IFERROR(INDEX(Расходка[Наименование расходного материала],MATCH(Расходка[[#This Row],[№]],Поиск_расходки[Индекс11],0)),"")</f>
        <v/>
      </c>
      <c r="AC4" s="115" t="str">
        <f>IFERROR(INDEX(Расходка[Наименование расходного материала],MATCH(Расходка[[#This Row],[№]],Поиск_расходки[Индекс12],0)),"")</f>
        <v/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0</v>
      </c>
      <c r="O5" s="116">
        <f>IF(ISNUMBER(SEARCH('Карта учёта'!$B$23,Расходка[[#This Row],[Наименование расходного материала]])),MAX($O$1:O4)+1,0)</f>
        <v>0</v>
      </c>
      <c r="P5" s="116">
        <f>IF(ISNUMBER(SEARCH('Карта учёта'!$B$24,Расходка[[#This Row],[Наименование расходного материала]])),MAX($P$1:P4)+1,0)</f>
        <v>0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/>
      </c>
      <c r="AB5" s="115" t="str">
        <f>IFERROR(INDEX(Расходка[Наименование расходного материала],MATCH(Расходка[[#This Row],[№]],Поиск_расходки[Индекс11],0)),"")</f>
        <v/>
      </c>
      <c r="AC5" s="115" t="str">
        <f>IFERROR(INDEX(Расходка[Наименование расходного материала],MATCH(Расходка[[#This Row],[№]],Поиск_расходки[Индекс12],0)),"")</f>
        <v/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0</v>
      </c>
      <c r="O6" s="116">
        <f>IF(ISNUMBER(SEARCH('Карта учёта'!$B$23,Расходка[[#This Row],[Наименование расходного материала]])),MAX($O$1:O5)+1,0)</f>
        <v>0</v>
      </c>
      <c r="P6" s="116">
        <f>IF(ISNUMBER(SEARCH('Карта учёта'!$B$24,Расходка[[#This Row],[Наименование расходного материала]])),MAX($P$1:P5)+1,0)</f>
        <v>0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/>
      </c>
      <c r="AB6" s="115" t="str">
        <f>IFERROR(INDEX(Расходка[Наименование расходного материала],MATCH(Расходка[[#This Row],[№]],Поиск_расходки[Индекс11],0)),"")</f>
        <v/>
      </c>
      <c r="AC6" s="115" t="str">
        <f>IFERROR(INDEX(Расходка[Наименование расходного материала],MATCH(Расходка[[#This Row],[№]],Поиск_расходки[Индекс12],0)),"")</f>
        <v/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0</v>
      </c>
      <c r="O7" s="116">
        <f>IF(ISNUMBER(SEARCH('Карта учёта'!$B$23,Расходка[[#This Row],[Наименование расходного материала]])),MAX($O$1:O6)+1,0)</f>
        <v>0</v>
      </c>
      <c r="P7" s="116">
        <f>IF(ISNUMBER(SEARCH('Карта учёта'!$B$24,Расходка[[#This Row],[Наименование расходного материала]])),MAX($P$1:P6)+1,0)</f>
        <v>0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/>
      </c>
      <c r="AB7" s="115" t="str">
        <f>IFERROR(INDEX(Расходка[Наименование расходного материала],MATCH(Расходка[[#This Row],[№]],Поиск_расходки[Индекс11],0)),"")</f>
        <v/>
      </c>
      <c r="AC7" s="115" t="str">
        <f>IFERROR(INDEX(Расходка[Наименование расходного материала],MATCH(Расходка[[#This Row],[№]],Поиск_расходки[Индекс12],0)),"")</f>
        <v/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0</v>
      </c>
      <c r="O8" s="116">
        <f>IF(ISNUMBER(SEARCH('Карта учёта'!$B$23,Расходка[[#This Row],[Наименование расходного материала]])),MAX($O$1:O7)+1,0)</f>
        <v>0</v>
      </c>
      <c r="P8" s="116">
        <f>IF(ISNUMBER(SEARCH('Карта учёта'!$B$24,Расходка[[#This Row],[Наименование расходного материала]])),MAX($P$1:P7)+1,0)</f>
        <v>0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/>
      </c>
      <c r="AB8" s="115" t="str">
        <f>IFERROR(INDEX(Расходка[Наименование расходного материала],MATCH(Расходка[[#This Row],[№]],Поиск_расходки[Индекс11],0)),"")</f>
        <v/>
      </c>
      <c r="AC8" s="115" t="str">
        <f>IFERROR(INDEX(Расходка[Наименование расходного материала],MATCH(Расходка[[#This Row],[№]],Поиск_расходки[Индекс12],0)),"")</f>
        <v/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0</v>
      </c>
      <c r="O9" s="116">
        <f>IF(ISNUMBER(SEARCH('Карта учёта'!$B$23,Расходка[[#This Row],[Наименование расходного материала]])),MAX($O$1:O8)+1,0)</f>
        <v>0</v>
      </c>
      <c r="P9" s="116">
        <f>IF(ISNUMBER(SEARCH('Карта учёта'!$B$24,Расходка[[#This Row],[Наименование расходного материала]])),MAX($P$1:P8)+1,0)</f>
        <v>0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/>
      </c>
      <c r="AB9" s="115" t="str">
        <f>IFERROR(INDEX(Расходка[Наименование расходного материала],MATCH(Расходка[[#This Row],[№]],Поиск_расходки[Индекс11],0)),"")</f>
        <v/>
      </c>
      <c r="AC9" s="115" t="str">
        <f>IFERROR(INDEX(Расходка[Наименование расходного материала],MATCH(Расходка[[#This Row],[№]],Поиск_расходки[Индекс12],0)),"")</f>
        <v/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1</v>
      </c>
      <c r="K10" s="116">
        <f>IF(ISNUMBER(SEARCH('Карта учёта'!$B$19,Расходка[[#This Row],[Наименование расходного материала]])),MAX($K$1:K9)+1,0)</f>
        <v>1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0</v>
      </c>
      <c r="O10" s="116">
        <f>IF(ISNUMBER(SEARCH('Карта учёта'!$B$23,Расходка[[#This Row],[Наименование расходного материала]])),MAX($O$1:O9)+1,0)</f>
        <v>0</v>
      </c>
      <c r="P10" s="116">
        <f>IF(ISNUMBER(SEARCH('Карта учёта'!$B$24,Расходка[[#This Row],[Наименование расходного материала]])),MAX($P$1:P9)+1,0)</f>
        <v>0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/>
      </c>
      <c r="AB10" s="115" t="str">
        <f>IFERROR(INDEX(Расходка[Наименование расходного материала],MATCH(Расходка[[#This Row],[№]],Поиск_расходки[Индекс11],0)),"")</f>
        <v/>
      </c>
      <c r="AC10" s="115" t="str">
        <f>IFERROR(INDEX(Расходка[Наименование расходного материала],MATCH(Расходка[[#This Row],[№]],Поиск_расходки[Индекс12],0)),"")</f>
        <v/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2</v>
      </c>
      <c r="K11" s="116">
        <f>IF(ISNUMBER(SEARCH('Карта учёта'!$B$19,Расходка[[#This Row],[Наименование расходного материала]])),MAX($K$1:K10)+1,0)</f>
        <v>2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0</v>
      </c>
      <c r="O11" s="116">
        <f>IF(ISNUMBER(SEARCH('Карта учёта'!$B$23,Расходка[[#This Row],[Наименование расходного материала]])),MAX($O$1:O10)+1,0)</f>
        <v>0</v>
      </c>
      <c r="P11" s="116">
        <f>IF(ISNUMBER(SEARCH('Карта учёта'!$B$24,Расходка[[#This Row],[Наименование расходного материала]])),MAX($P$1:P10)+1,0)</f>
        <v>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/>
      </c>
      <c r="AB11" s="115" t="str">
        <f>IFERROR(INDEX(Расходка[Наименование расходного материала],MATCH(Расходка[[#This Row],[№]],Поиск_расходки[Индекс11],0)),"")</f>
        <v/>
      </c>
      <c r="AC11" s="115" t="str">
        <f>IFERROR(INDEX(Расходка[Наименование расходного материала],MATCH(Расходка[[#This Row],[№]],Поиск_расходки[Индекс12],0)),"")</f>
        <v/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517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1</v>
      </c>
      <c r="M12" s="116">
        <f>IF(ISNUMBER(SEARCH('Карта учёта'!$B$21,Расходка[[#This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0</v>
      </c>
      <c r="O12" s="116">
        <f>IF(ISNUMBER(SEARCH('Карта учёта'!$B$23,Расходка[[#This Row],[Наименование расходного материала]])),MAX($O$1:O11)+1,0)</f>
        <v>0</v>
      </c>
      <c r="P12" s="116">
        <f>IF(ISNUMBER(SEARCH('Карта учёта'!$B$24,Расходка[[#This Row],[Наименование расходного материала]])),MAX($P$1:P11)+1,0)</f>
        <v>0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/>
      </c>
      <c r="AB12" s="115" t="str">
        <f>IFERROR(INDEX(Расходка[Наименование расходного материала],MATCH(Расходка[[#This Row],[№]],Поиск_расходки[Индекс11],0)),"")</f>
        <v/>
      </c>
      <c r="AC12" s="115" t="str">
        <f>IFERROR(INDEX(Расходка[Наименование расходного материала],MATCH(Расходка[[#This Row],[№]],Поиск_расходки[Индекс12],0)),"")</f>
        <v/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0</v>
      </c>
      <c r="O13" s="116">
        <f>IF(ISNUMBER(SEARCH('Карта учёта'!$B$23,Расходка[[#This Row],[Наименование расходного материала]])),MAX($O$1:O12)+1,0)</f>
        <v>0</v>
      </c>
      <c r="P13" s="116">
        <f>IF(ISNUMBER(SEARCH('Карта учёта'!$B$24,Расходка[[#This Row],[Наименование расходного материала]])),MAX($P$1:P12)+1,0)</f>
        <v>0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/>
      </c>
      <c r="AB13" s="115" t="str">
        <f>IFERROR(INDEX(Расходка[Наименование расходного материала],MATCH(Расходка[[#This Row],[№]],Поиск_расходки[Индекс11],0)),"")</f>
        <v/>
      </c>
      <c r="AC13" s="115" t="str">
        <f>IFERROR(INDEX(Расходка[Наименование расходного материала],MATCH(Расходка[[#This Row],[№]],Поиск_расходки[Индекс12],0)),"")</f>
        <v/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0</v>
      </c>
      <c r="O14" s="116">
        <f>IF(ISNUMBER(SEARCH('Карта учёта'!$B$23,Расходка[[#This Row],[Наименование расходного материала]])),MAX($O$1:O13)+1,0)</f>
        <v>0</v>
      </c>
      <c r="P14" s="116">
        <f>IF(ISNUMBER(SEARCH('Карта учёта'!$B$24,Расходка[[#This Row],[Наименование расходного материала]])),MAX($P$1:P13)+1,0)</f>
        <v>0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/>
      </c>
      <c r="AB14" s="115" t="str">
        <f>IFERROR(INDEX(Расходка[Наименование расходного материала],MATCH(Расходка[[#This Row],[№]],Поиск_расходки[Индекс11],0)),"")</f>
        <v/>
      </c>
      <c r="AC14" s="115" t="str">
        <f>IFERROR(INDEX(Расходка[Наименование расходного материала],MATCH(Расходка[[#This Row],[№]],Поиск_расходки[Индекс12],0)),"")</f>
        <v/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0</v>
      </c>
      <c r="O15" s="116">
        <f>IF(ISNUMBER(SEARCH('Карта учёта'!$B$23,Расходка[[#This Row],[Наименование расходного материала]])),MAX($O$1:O14)+1,0)</f>
        <v>0</v>
      </c>
      <c r="P15" s="116">
        <f>IF(ISNUMBER(SEARCH('Карта учёта'!$B$24,Расходка[[#This Row],[Наименование расходного материала]])),MAX($P$1:P14)+1,0)</f>
        <v>0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/>
      </c>
      <c r="AB15" s="115" t="str">
        <f>IFERROR(INDEX(Расходка[Наименование расходного материала],MATCH(Расходка[[#This Row],[№]],Поиск_расходки[Индекс11],0)),"")</f>
        <v/>
      </c>
      <c r="AC15" s="115" t="str">
        <f>IFERROR(INDEX(Расходка[Наименование расходного материала],MATCH(Расходка[[#This Row],[№]],Поиск_расходки[Индекс12],0)),"")</f>
        <v/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0</v>
      </c>
      <c r="O16" s="116">
        <f>IF(ISNUMBER(SEARCH('Карта учёта'!$B$23,Расходка[[#This Row],[Наименование расходного материала]])),MAX($O$1:O15)+1,0)</f>
        <v>0</v>
      </c>
      <c r="P16" s="116">
        <f>IF(ISNUMBER(SEARCH('Карта учёта'!$B$24,Расходка[[#This Row],[Наименование расходного материала]])),MAX($P$1:P15)+1,0)</f>
        <v>0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/>
      </c>
      <c r="AB16" s="115" t="str">
        <f>IFERROR(INDEX(Расходка[Наименование расходного материала],MATCH(Расходка[[#This Row],[№]],Поиск_расходки[Индекс11],0)),"")</f>
        <v/>
      </c>
      <c r="AC16" s="115" t="str">
        <f>IFERROR(INDEX(Расходка[Наименование расходного материала],MATCH(Расходка[[#This Row],[№]],Поиск_расходки[Индекс12],0)),"")</f>
        <v/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0</v>
      </c>
      <c r="O17" s="116">
        <f>IF(ISNUMBER(SEARCH('Карта учёта'!$B$23,Расходка[[#This Row],[Наименование расходного материала]])),MAX($O$1:O16)+1,0)</f>
        <v>0</v>
      </c>
      <c r="P17" s="116">
        <f>IF(ISNUMBER(SEARCH('Карта учёта'!$B$24,Расходка[[#This Row],[Наименование расходного материала]])),MAX($P$1:P16)+1,0)</f>
        <v>0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/>
      </c>
      <c r="AB17" s="115" t="str">
        <f>IFERROR(INDEX(Расходка[Наименование расходного материала],MATCH(Расходка[[#This Row],[№]],Поиск_расходки[Индекс11],0)),"")</f>
        <v/>
      </c>
      <c r="AC17" s="115" t="str">
        <f>IFERROR(INDEX(Расходка[Наименование расходного материала],MATCH(Расходка[[#This Row],[№]],Поиск_расходки[Индекс12],0)),"")</f>
        <v/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0</v>
      </c>
      <c r="O18" s="116">
        <f>IF(ISNUMBER(SEARCH('Карта учёта'!$B$23,Расходка[[#This Row],[Наименование расходного материала]])),MAX($O$1:O17)+1,0)</f>
        <v>0</v>
      </c>
      <c r="P18" s="116">
        <f>IF(ISNUMBER(SEARCH('Карта учёта'!$B$24,Расходка[[#This Row],[Наименование расходного материала]])),MAX($P$1:P17)+1,0)</f>
        <v>0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/>
      </c>
      <c r="AB18" s="115" t="str">
        <f>IFERROR(INDEX(Расходка[Наименование расходного материала],MATCH(Расходка[[#This Row],[№]],Поиск_расходки[Индекс11],0)),"")</f>
        <v/>
      </c>
      <c r="AC18" s="115" t="str">
        <f>IFERROR(INDEX(Расходка[Наименование расходного материала],MATCH(Расходка[[#This Row],[№]],Поиск_расходки[Индекс12],0)),"")</f>
        <v/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0</v>
      </c>
      <c r="O19" s="116">
        <f>IF(ISNUMBER(SEARCH('Карта учёта'!$B$23,Расходка[[#This Row],[Наименование расходного материала]])),MAX($O$1:O18)+1,0)</f>
        <v>0</v>
      </c>
      <c r="P19" s="116">
        <f>IF(ISNUMBER(SEARCH('Карта учёта'!$B$24,Расходка[[#This Row],[Наименование расходного материала]])),MAX($P$1:P18)+1,0)</f>
        <v>0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/>
      </c>
      <c r="AB19" s="115" t="str">
        <f>IFERROR(INDEX(Расходка[Наименование расходного материала],MATCH(Расходка[[#This Row],[№]],Поиск_расходки[Индекс11],0)),"")</f>
        <v/>
      </c>
      <c r="AC19" s="115" t="str">
        <f>IFERROR(INDEX(Расходка[Наименование расходного материала],MATCH(Расходка[[#This Row],[№]],Поиск_расходки[Индекс12],0)),"")</f>
        <v/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306</v>
      </c>
      <c r="C20" t="s">
        <v>507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0</v>
      </c>
      <c r="O20" s="116">
        <f>IF(ISNUMBER(SEARCH('Карта учёта'!$B$23,Расходка[[#This Row],[Наименование расходного материала]])),MAX($O$1:O19)+1,0)</f>
        <v>0</v>
      </c>
      <c r="P20" s="116">
        <f>IF(ISNUMBER(SEARCH('Карта учёта'!$B$24,Расходка[[#This Row],[Наименование расходного материала]])),MAX($P$1:P19)+1,0)</f>
        <v>0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/>
      </c>
      <c r="AB20" s="115" t="str">
        <f>IFERROR(INDEX(Расходка[Наименование расходного материала],MATCH(Расходка[[#This Row],[№]],Поиск_расходки[Индекс11],0)),"")</f>
        <v/>
      </c>
      <c r="AC20" s="115" t="str">
        <f>IFERROR(INDEX(Расходка[Наименование расходного материала],MATCH(Расходка[[#This Row],[№]],Поиск_расходки[Индекс12],0)),"")</f>
        <v/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0</v>
      </c>
      <c r="O21" s="116">
        <f>IF(ISNUMBER(SEARCH('Карта учёта'!$B$23,Расходка[[#This Row],[Наименование расходного материала]])),MAX($O$1:O20)+1,0)</f>
        <v>0</v>
      </c>
      <c r="P21" s="116">
        <f>IF(ISNUMBER(SEARCH('Карта учёта'!$B$24,Расходка[[#This Row],[Наименование расходного материала]])),MAX($P$1:P20)+1,0)</f>
        <v>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/>
      </c>
      <c r="AB21" s="115" t="str">
        <f>IFERROR(INDEX(Расходка[Наименование расходного материала],MATCH(Расходка[[#This Row],[№]],Поиск_расходки[Индекс11],0)),"")</f>
        <v/>
      </c>
      <c r="AC21" s="115" t="str">
        <f>IFERROR(INDEX(Расходка[Наименование расходного материала],MATCH(Расходка[[#This Row],[№]],Поиск_расходки[Индекс12],0)),"")</f>
        <v/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0</v>
      </c>
      <c r="O22" s="116">
        <f>IF(ISNUMBER(SEARCH('Карта учёта'!$B$23,Расходка[[#This Row],[Наименование расходного материала]])),MAX($O$1:O21)+1,0)</f>
        <v>0</v>
      </c>
      <c r="P22" s="116">
        <f>IF(ISNUMBER(SEARCH('Карта учёта'!$B$24,Расходка[[#This Row],[Наименование расходного материала]])),MAX($P$1:P21)+1,0)</f>
        <v>0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/>
      </c>
      <c r="AB22" s="115" t="str">
        <f>IFERROR(INDEX(Расходка[Наименование расходного материала],MATCH(Расходка[[#This Row],[№]],Поиск_расходки[Индекс11],0)),"")</f>
        <v/>
      </c>
      <c r="AC22" s="115" t="str">
        <f>IFERROR(INDEX(Расходка[Наименование расходного материала],MATCH(Расходка[[#This Row],[№]],Поиск_расходки[Индекс12],0)),"")</f>
        <v/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423</v>
      </c>
    </row>
    <row r="23" spans="1:35">
      <c r="A23">
        <v>22</v>
      </c>
      <c r="B23" t="s">
        <v>306</v>
      </c>
      <c r="C23" s="1" t="s">
        <v>512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0</v>
      </c>
      <c r="O23" s="116">
        <f>IF(ISNUMBER(SEARCH('Карта учёта'!$B$23,Расходка[[#This Row],[Наименование расходного материала]])),MAX($O$1:O22)+1,0)</f>
        <v>0</v>
      </c>
      <c r="P23" s="116">
        <f>IF(ISNUMBER(SEARCH('Карта учёта'!$B$24,Расходка[[#This Row],[Наименование расходного материала]])),MAX($P$1:P22)+1,0)</f>
        <v>0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/>
      </c>
      <c r="AB23" s="115" t="str">
        <f>IFERROR(INDEX(Расходка[Наименование расходного материала],MATCH(Расходка[[#This Row],[№]],Поиск_расходки[Индекс11],0)),"")</f>
        <v/>
      </c>
      <c r="AC23" s="115" t="str">
        <f>IFERROR(INDEX(Расходка[Наименование расходного материала],MATCH(Расходка[[#This Row],[№]],Поиск_расходки[Индекс12],0)),"")</f>
        <v/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424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0</v>
      </c>
      <c r="O24" s="116">
        <f>IF(ISNUMBER(SEARCH('Карта учёта'!$B$23,Расходка[[#This Row],[Наименование расходного материала]])),MAX($O$1:O23)+1,0)</f>
        <v>0</v>
      </c>
      <c r="P24" s="116">
        <f>IF(ISNUMBER(SEARCH('Карта учёта'!$B$24,Расходка[[#This Row],[Наименование расходного материала]])),MAX($P$1:P23)+1,0)</f>
        <v>0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/>
      </c>
      <c r="AB24" s="115" t="str">
        <f>IFERROR(INDEX(Расходка[Наименование расходного материала],MATCH(Расходка[[#This Row],[№]],Поиск_расходки[Индекс11],0)),"")</f>
        <v/>
      </c>
      <c r="AC24" s="115" t="str">
        <f>IFERROR(INDEX(Расходка[Наименование расходного материала],MATCH(Расходка[[#This Row],[№]],Поиск_расходки[Индекс12],0)),"")</f>
        <v/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0</v>
      </c>
      <c r="O25" s="116">
        <f>IF(ISNUMBER(SEARCH('Карта учёта'!$B$23,Расходка[[#This Row],[Наименование расходного материала]])),MAX($O$1:O24)+1,0)</f>
        <v>0</v>
      </c>
      <c r="P25" s="116">
        <f>IF(ISNUMBER(SEARCH('Карта учёта'!$B$24,Расходка[[#This Row],[Наименование расходного материала]])),MAX($P$1:P24)+1,0)</f>
        <v>0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/>
      </c>
      <c r="AB25" s="115" t="str">
        <f>IFERROR(INDEX(Расходка[Наименование расходного материала],MATCH(Расходка[[#This Row],[№]],Поиск_расходки[Индекс11],0)),"")</f>
        <v/>
      </c>
      <c r="AC25" s="115" t="str">
        <f>IFERROR(INDEX(Расходка[Наименование расходного материала],MATCH(Расходка[[#This Row],[№]],Поиск_расходки[Индекс12],0)),"")</f>
        <v/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0</v>
      </c>
      <c r="O26" s="116">
        <f>IF(ISNUMBER(SEARCH('Карта учёта'!$B$23,Расходка[[#This Row],[Наименование расходного материала]])),MAX($O$1:O25)+1,0)</f>
        <v>0</v>
      </c>
      <c r="P26" s="116">
        <f>IF(ISNUMBER(SEARCH('Карта учёта'!$B$24,Расходка[[#This Row],[Наименование расходного материала]])),MAX($P$1:P25)+1,0)</f>
        <v>0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/>
      </c>
      <c r="AB26" s="115" t="str">
        <f>IFERROR(INDEX(Расходка[Наименование расходного материала],MATCH(Расходка[[#This Row],[№]],Поиск_расходки[Индекс11],0)),"")</f>
        <v/>
      </c>
      <c r="AC26" s="115" t="str">
        <f>IFERROR(INDEX(Расходка[Наименование расходного материала],MATCH(Расходка[[#This Row],[№]],Поиск_расходки[Индекс12],0)),"")</f>
        <v/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1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0</v>
      </c>
      <c r="O27" s="116">
        <f>IF(ISNUMBER(SEARCH('Карта учёта'!$B$23,Расходка[[#This Row],[Наименование расходного материала]])),MAX($O$1:O26)+1,0)</f>
        <v>0</v>
      </c>
      <c r="P27" s="116">
        <f>IF(ISNUMBER(SEARCH('Карта учёта'!$B$24,Расходка[[#This Row],[Наименование расходного материала]])),MAX($P$1:P26)+1,0)</f>
        <v>0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/>
      </c>
      <c r="AB27" s="115" t="str">
        <f>IFERROR(INDEX(Расходка[Наименование расходного материала],MATCH(Расходка[[#This Row],[№]],Поиск_расходки[Индекс11],0)),"")</f>
        <v/>
      </c>
      <c r="AC27" s="115" t="str">
        <f>IFERROR(INDEX(Расходка[Наименование расходного материала],MATCH(Расходка[[#This Row],[№]],Поиск_расходки[Индекс12],0)),"")</f>
        <v/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2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0</v>
      </c>
      <c r="O28" s="116">
        <f>IF(ISNUMBER(SEARCH('Карта учёта'!$B$23,Расходка[[#This Row],[Наименование расходного материала]])),MAX($O$1:O27)+1,0)</f>
        <v>0</v>
      </c>
      <c r="P28" s="116">
        <f>IF(ISNUMBER(SEARCH('Карта учёта'!$B$24,Расходка[[#This Row],[Наименование расходного материала]])),MAX($P$1:P27)+1,0)</f>
        <v>0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/>
      </c>
      <c r="AB28" s="115" t="str">
        <f>IFERROR(INDEX(Расходка[Наименование расходного материала],MATCH(Расходка[[#This Row],[№]],Поиск_расходки[Индекс11],0)),"")</f>
        <v/>
      </c>
      <c r="AC28" s="115" t="str">
        <f>IFERROR(INDEX(Расходка[Наименование расходного материала],MATCH(Расходка[[#This Row],[№]],Поиск_расходки[Индекс12],0)),"")</f>
        <v/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3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0</v>
      </c>
      <c r="O29" s="116">
        <f>IF(ISNUMBER(SEARCH('Карта учёта'!$B$23,Расходка[[#This Row],[Наименование расходного материала]])),MAX($O$1:O28)+1,0)</f>
        <v>0</v>
      </c>
      <c r="P29" s="116">
        <f>IF(ISNUMBER(SEARCH('Карта учёта'!$B$24,Расходка[[#This Row],[Наименование расходного материала]])),MAX($P$1:P28)+1,0)</f>
        <v>0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/>
      </c>
      <c r="AB29" s="115" t="str">
        <f>IFERROR(INDEX(Расходка[Наименование расходного материала],MATCH(Расходка[[#This Row],[№]],Поиск_расходки[Индекс11],0)),"")</f>
        <v/>
      </c>
      <c r="AC29" s="115" t="str">
        <f>IFERROR(INDEX(Расходка[Наименование расходного материала],MATCH(Расходка[[#This Row],[№]],Поиск_расходки[Индекс12],0)),"")</f>
        <v/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t="s">
        <v>514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0</v>
      </c>
      <c r="O30" s="116">
        <f>IF(ISNUMBER(SEARCH('Карта учёта'!$B$23,Расходка[[#This Row],[Наименование расходного материала]])),MAX($O$1:O29)+1,0)</f>
        <v>0</v>
      </c>
      <c r="P30" s="116">
        <f>IF(ISNUMBER(SEARCH('Карта учёта'!$B$24,Расходка[[#This Row],[Наименование расходного материала]])),MAX($P$1:P29)+1,0)</f>
        <v>0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/>
      </c>
      <c r="AB30" s="115" t="str">
        <f>IFERROR(INDEX(Расходка[Наименование расходного материала],MATCH(Расходка[[#This Row],[№]],Поиск_расходки[Индекс11],0)),"")</f>
        <v/>
      </c>
      <c r="AC30" s="115" t="str">
        <f>IFERROR(INDEX(Расходка[Наименование расходного материала],MATCH(Расходка[[#This Row],[№]],Поиск_расходки[Индекс12],0)),"")</f>
        <v/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515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0</v>
      </c>
      <c r="O31" s="116">
        <f>IF(ISNUMBER(SEARCH('Карта учёта'!$B$23,Расходка[[#This Row],[Наименование расходного материала]])),MAX($O$1:O30)+1,0)</f>
        <v>0</v>
      </c>
      <c r="P31" s="116">
        <f>IF(ISNUMBER(SEARCH('Карта учёта'!$B$24,Расходка[[#This Row],[Наименование расходного материала]])),MAX($P$1:P30)+1,0)</f>
        <v>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/>
      </c>
      <c r="AB31" s="115" t="str">
        <f>IFERROR(INDEX(Расходка[Наименование расходного материала],MATCH(Расходка[[#This Row],[№]],Поиск_расходки[Индекс11],0)),"")</f>
        <v/>
      </c>
      <c r="AC31" s="115" t="str">
        <f>IFERROR(INDEX(Расходка[Наименование расходного материала],MATCH(Расходка[[#This Row],[№]],Поиск_расходки[Индекс12],0)),"")</f>
        <v/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s="1" t="s">
        <v>516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0</v>
      </c>
      <c r="O32" s="116">
        <f>IF(ISNUMBER(SEARCH('Карта учёта'!$B$23,Расходка[[#This Row],[Наименование расходного материала]])),MAX($O$1:O31)+1,0)</f>
        <v>0</v>
      </c>
      <c r="P32" s="116">
        <f>IF(ISNUMBER(SEARCH('Карта учёта'!$B$24,Расходка[[#This Row],[Наименование расходного материала]])),MAX($P$1:P31)+1,0)</f>
        <v>0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/>
      </c>
      <c r="AB32" s="115" t="str">
        <f>IFERROR(INDEX(Расходка[Наименование расходного материала],MATCH(Расходка[[#This Row],[№]],Поиск_расходки[Индекс11],0)),"")</f>
        <v/>
      </c>
      <c r="AC32" s="115" t="str">
        <f>IFERROR(INDEX(Расходка[Наименование расходного материала],MATCH(Расходка[[#This Row],[№]],Поиск_расходки[Индекс12],0)),"")</f>
        <v/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0</v>
      </c>
      <c r="O33" s="116">
        <f>IF(ISNUMBER(SEARCH('Карта учёта'!$B$23,Расходка[[#This Row],[Наименование расходного материала]])),MAX($O$1:O32)+1,0)</f>
        <v>0</v>
      </c>
      <c r="P33" s="116">
        <f>IF(ISNUMBER(SEARCH('Карта учёта'!$B$24,Расходка[[#This Row],[Наименование расходного материала]])),MAX($P$1:P32)+1,0)</f>
        <v>0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/>
      </c>
      <c r="AB33" s="115" t="str">
        <f>IFERROR(INDEX(Расходка[Наименование расходного материала],MATCH(Расходка[[#This Row],[№]],Поиск_расходки[Индекс11],0)),"")</f>
        <v/>
      </c>
      <c r="AC33" s="115" t="str">
        <f>IFERROR(INDEX(Расходка[Наименование расходного материала],MATCH(Расходка[[#This Row],[№]],Поиск_расходки[Индекс12],0)),"")</f>
        <v/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0</v>
      </c>
      <c r="O34" s="116">
        <f>IF(ISNUMBER(SEARCH('Карта учёта'!$B$23,Расходка[[#This Row],[Наименование расходного материала]])),MAX($O$1:O33)+1,0)</f>
        <v>0</v>
      </c>
      <c r="P34" s="116">
        <f>IF(ISNUMBER(SEARCH('Карта учёта'!$B$24,Расходка[[#This Row],[Наименование расходного материала]])),MAX($P$1:P33)+1,0)</f>
        <v>0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/>
      </c>
      <c r="AB34" s="115" t="str">
        <f>IFERROR(INDEX(Расходка[Наименование расходного материала],MATCH(Расходка[[#This Row],[№]],Поиск_расходки[Индекс11],0)),"")</f>
        <v/>
      </c>
      <c r="AC34" s="115" t="str">
        <f>IFERROR(INDEX(Расходка[Наименование расходного материала],MATCH(Расходка[[#This Row],[№]],Поиск_расходки[Индекс12],0)),"")</f>
        <v/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0</v>
      </c>
      <c r="O35" s="116">
        <f>IF(ISNUMBER(SEARCH('Карта учёта'!$B$23,Расходка[[#This Row],[Наименование расходного материала]])),MAX($O$1:O34)+1,0)</f>
        <v>0</v>
      </c>
      <c r="P35" s="116">
        <f>IF(ISNUMBER(SEARCH('Карта учёта'!$B$24,Расходка[[#This Row],[Наименование расходного материала]])),MAX($P$1:P34)+1,0)</f>
        <v>0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/>
      </c>
      <c r="AB35" s="115" t="str">
        <f>IFERROR(INDEX(Расходка[Наименование расходного материала],MATCH(Расходка[[#This Row],[№]],Поиск_расходки[Индекс11],0)),"")</f>
        <v/>
      </c>
      <c r="AC35" s="115" t="str">
        <f>IFERROR(INDEX(Расходка[Наименование расходного материала],MATCH(Расходка[[#This Row],[№]],Поиск_расходки[Индекс12],0)),"")</f>
        <v/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0</v>
      </c>
      <c r="O36" s="116">
        <f>IF(ISNUMBER(SEARCH('Карта учёта'!$B$23,Расходка[[#This Row],[Наименование расходного материала]])),MAX($O$1:O35)+1,0)</f>
        <v>0</v>
      </c>
      <c r="P36" s="116">
        <f>IF(ISNUMBER(SEARCH('Карта учёта'!$B$24,Расходка[[#This Row],[Наименование расходного материала]])),MAX($P$1:P35)+1,0)</f>
        <v>0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/>
      </c>
      <c r="AB36" s="115" t="str">
        <f>IFERROR(INDEX(Расходка[Наименование расходного материала],MATCH(Расходка[[#This Row],[№]],Поиск_расходки[Индекс11],0)),"")</f>
        <v/>
      </c>
      <c r="AC36" s="115" t="str">
        <f>IFERROR(INDEX(Расходка[Наименование расходного материала],MATCH(Расходка[[#This Row],[№]],Поиск_расходки[Индекс12],0)),"")</f>
        <v/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0</v>
      </c>
      <c r="O37" s="116">
        <f>IF(ISNUMBER(SEARCH('Карта учёта'!$B$23,Расходка[[#This Row],[Наименование расходного материала]])),MAX($O$1:O36)+1,0)</f>
        <v>0</v>
      </c>
      <c r="P37" s="116">
        <f>IF(ISNUMBER(SEARCH('Карта учёта'!$B$24,Расходка[[#This Row],[Наименование расходного материала]])),MAX($P$1:P36)+1,0)</f>
        <v>0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/>
      </c>
      <c r="AB37" s="115" t="str">
        <f>IFERROR(INDEX(Расходка[Наименование расходного материала],MATCH(Расходка[[#This Row],[№]],Поиск_расходки[Индекс11],0)),"")</f>
        <v/>
      </c>
      <c r="AC37" s="115" t="str">
        <f>IFERROR(INDEX(Расходка[Наименование расходного материала],MATCH(Расходка[[#This Row],[№]],Поиск_расходки[Индекс12],0)),"")</f>
        <v/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0</v>
      </c>
      <c r="O38" s="116">
        <f>IF(ISNUMBER(SEARCH('Карта учёта'!$B$23,Расходка[[#This Row],[Наименование расходного материала]])),MAX($O$1:O37)+1,0)</f>
        <v>0</v>
      </c>
      <c r="P38" s="116">
        <f>IF(ISNUMBER(SEARCH('Карта учёта'!$B$24,Расходка[[#This Row],[Наименование расходного материала]])),MAX($P$1:P37)+1,0)</f>
        <v>0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/>
      </c>
      <c r="AB38" s="115" t="str">
        <f>IFERROR(INDEX(Расходка[Наименование расходного материала],MATCH(Расходка[[#This Row],[№]],Поиск_расходки[Индекс11],0)),"")</f>
        <v/>
      </c>
      <c r="AC38" s="115" t="str">
        <f>IFERROR(INDEX(Расходка[Наименование расходного материала],MATCH(Расходка[[#This Row],[№]],Поиск_расходки[Индекс12],0)),"")</f>
        <v/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0</v>
      </c>
      <c r="O39" s="116">
        <f>IF(ISNUMBER(SEARCH('Карта учёта'!$B$23,Расходка[[#This Row],[Наименование расходного материала]])),MAX($O$1:O38)+1,0)</f>
        <v>0</v>
      </c>
      <c r="P39" s="116">
        <f>IF(ISNUMBER(SEARCH('Карта учёта'!$B$24,Расходка[[#This Row],[Наименование расходного материала]])),MAX($P$1:P38)+1,0)</f>
        <v>0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/>
      </c>
      <c r="AB39" s="115" t="str">
        <f>IFERROR(INDEX(Расходка[Наименование расходного материала],MATCH(Расходка[[#This Row],[№]],Поиск_расходки[Индекс11],0)),"")</f>
        <v/>
      </c>
      <c r="AC39" s="115" t="str">
        <f>IFERROR(INDEX(Расходка[Наименование расходного материала],MATCH(Расходка[[#This Row],[№]],Поиск_расходки[Индекс12],0)),"")</f>
        <v/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0</v>
      </c>
      <c r="O40" s="116">
        <f>IF(ISNUMBER(SEARCH('Карта учёта'!$B$23,Расходка[[#This Row],[Наименование расходного материала]])),MAX($O$1:O39)+1,0)</f>
        <v>0</v>
      </c>
      <c r="P40" s="116">
        <f>IF(ISNUMBER(SEARCH('Карта учёта'!$B$24,Расходка[[#This Row],[Наименование расходного материала]])),MAX($P$1:P39)+1,0)</f>
        <v>0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/>
      </c>
      <c r="AB40" s="115" t="str">
        <f>IFERROR(INDEX(Расходка[Наименование расходного материала],MATCH(Расходка[[#This Row],[№]],Поиск_расходки[Индекс11],0)),"")</f>
        <v/>
      </c>
      <c r="AC40" s="115" t="str">
        <f>IFERROR(INDEX(Расходка[Наименование расходного материала],MATCH(Расходка[[#This Row],[№]],Поиск_расходки[Индекс12],0)),"")</f>
        <v/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0</v>
      </c>
      <c r="O41" s="116">
        <f>IF(ISNUMBER(SEARCH('Карта учёта'!$B$23,Расходка[[#This Row],[Наименование расходного материала]])),MAX($O$1:O40)+1,0)</f>
        <v>0</v>
      </c>
      <c r="P41" s="116">
        <f>IF(ISNUMBER(SEARCH('Карта учёта'!$B$24,Расходка[[#This Row],[Наименование расходного материала]])),MAX($P$1:P40)+1,0)</f>
        <v>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/>
      </c>
      <c r="AB41" s="115" t="str">
        <f>IFERROR(INDEX(Расходка[Наименование расходного материала],MATCH(Расходка[[#This Row],[№]],Поиск_расходки[Индекс11],0)),"")</f>
        <v/>
      </c>
      <c r="AC41" s="115" t="str">
        <f>IFERROR(INDEX(Расходка[Наименование расходного материала],MATCH(Расходка[[#This Row],[№]],Поиск_расходки[Индекс12],0)),"")</f>
        <v/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0</v>
      </c>
      <c r="O42" s="116">
        <f>IF(ISNUMBER(SEARCH('Карта учёта'!$B$23,Расходка[[#This Row],[Наименование расходного материала]])),MAX($O$1:O41)+1,0)</f>
        <v>0</v>
      </c>
      <c r="P42" s="116">
        <f>IF(ISNUMBER(SEARCH('Карта учёта'!$B$24,Расходка[[#This Row],[Наименование расходного материала]])),MAX($P$1:P41)+1,0)</f>
        <v>0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/>
      </c>
      <c r="AB42" s="115" t="str">
        <f>IFERROR(INDEX(Расходка[Наименование расходного материала],MATCH(Расходка[[#This Row],[№]],Поиск_расходки[Индекс11],0)),"")</f>
        <v/>
      </c>
      <c r="AC42" s="115" t="str">
        <f>IFERROR(INDEX(Расходка[Наименование расходного материала],MATCH(Расходка[[#This Row],[№]],Поиск_расходки[Индекс12],0)),"")</f>
        <v/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0</v>
      </c>
      <c r="O43" s="116">
        <f>IF(ISNUMBER(SEARCH('Карта учёта'!$B$23,Расходка[[#This Row],[Наименование расходного материала]])),MAX($O$1:O42)+1,0)</f>
        <v>0</v>
      </c>
      <c r="P43" s="116">
        <f>IF(ISNUMBER(SEARCH('Карта учёта'!$B$24,Расходка[[#This Row],[Наименование расходного материала]])),MAX($P$1:P42)+1,0)</f>
        <v>0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/>
      </c>
      <c r="AB43" s="115" t="str">
        <f>IFERROR(INDEX(Расходка[Наименование расходного материала],MATCH(Расходка[[#This Row],[№]],Поиск_расходки[Индекс11],0)),"")</f>
        <v/>
      </c>
      <c r="AC43" s="115" t="str">
        <f>IFERROR(INDEX(Расходка[Наименование расходного материала],MATCH(Расходка[[#This Row],[№]],Поиск_расходки[Индекс12],0)),"")</f>
        <v/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0</v>
      </c>
      <c r="O44" s="116">
        <f>IF(ISNUMBER(SEARCH('Карта учёта'!$B$23,Расходка[[#This Row],[Наименование расходного материала]])),MAX($O$1:O43)+1,0)</f>
        <v>0</v>
      </c>
      <c r="P44" s="116">
        <f>IF(ISNUMBER(SEARCH('Карта учёта'!$B$24,Расходка[[#This Row],[Наименование расходного материала]])),MAX($P$1:P43)+1,0)</f>
        <v>0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/>
      </c>
      <c r="AB44" s="115" t="str">
        <f>IFERROR(INDEX(Расходка[Наименование расходного материала],MATCH(Расходка[[#This Row],[№]],Поиск_расходки[Индекс11],0)),"")</f>
        <v/>
      </c>
      <c r="AC44" s="115" t="str">
        <f>IFERROR(INDEX(Расходка[Наименование расходного материала],MATCH(Расходка[[#This Row],[№]],Поиск_расходки[Индекс12],0)),"")</f>
        <v/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0</v>
      </c>
      <c r="O45" s="116">
        <f>IF(ISNUMBER(SEARCH('Карта учёта'!$B$23,Расходка[[#This Row],[Наименование расходного материала]])),MAX($O$1:O44)+1,0)</f>
        <v>0</v>
      </c>
      <c r="P45" s="116">
        <f>IF(ISNUMBER(SEARCH('Карта учёта'!$B$24,Расходка[[#This Row],[Наименование расходного материала]])),MAX($P$1:P44)+1,0)</f>
        <v>0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/>
      </c>
      <c r="AB45" s="115" t="str">
        <f>IFERROR(INDEX(Расходка[Наименование расходного материала],MATCH(Расходка[[#This Row],[№]],Поиск_расходки[Индекс11],0)),"")</f>
        <v/>
      </c>
      <c r="AC45" s="115" t="str">
        <f>IFERROR(INDEX(Расходка[Наименование расходного материала],MATCH(Расходка[[#This Row],[№]],Поиск_расходки[Индекс12],0)),"")</f>
        <v/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0</v>
      </c>
      <c r="O46" s="116">
        <f>IF(ISNUMBER(SEARCH('Карта учёта'!$B$23,Расходка[[#This Row],[Наименование расходного материала]])),MAX($O$1:O45)+1,0)</f>
        <v>0</v>
      </c>
      <c r="P46" s="116">
        <f>IF(ISNUMBER(SEARCH('Карта учёта'!$B$24,Расходка[[#This Row],[Наименование расходного материала]])),MAX($P$1:P45)+1,0)</f>
        <v>0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/>
      </c>
      <c r="AB46" s="115" t="str">
        <f>IFERROR(INDEX(Расходка[Наименование расходного материала],MATCH(Расходка[[#This Row],[№]],Поиск_расходки[Индекс11],0)),"")</f>
        <v/>
      </c>
      <c r="AC46" s="115" t="str">
        <f>IFERROR(INDEX(Расходка[Наименование расходного материала],MATCH(Расходка[[#This Row],[№]],Поиск_расходки[Индекс12],0)),"")</f>
        <v/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0</v>
      </c>
      <c r="O47" s="116">
        <f>IF(ISNUMBER(SEARCH('Карта учёта'!$B$23,Расходка[[#This Row],[Наименование расходного материала]])),MAX($O$1:O46)+1,0)</f>
        <v>0</v>
      </c>
      <c r="P47" s="116">
        <f>IF(ISNUMBER(SEARCH('Карта учёта'!$B$24,Расходка[[#This Row],[Наименование расходного материала]])),MAX($P$1:P46)+1,0)</f>
        <v>0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/>
      </c>
      <c r="AB47" s="115" t="str">
        <f>IFERROR(INDEX(Расходка[Наименование расходного материала],MATCH(Расходка[[#This Row],[№]],Поиск_расходки[Индекс11],0)),"")</f>
        <v/>
      </c>
      <c r="AC47" s="115" t="str">
        <f>IFERROR(INDEX(Расходка[Наименование расходного материала],MATCH(Расходка[[#This Row],[№]],Поиск_расходки[Индекс12],0)),"")</f>
        <v/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0</v>
      </c>
      <c r="O48" s="116">
        <f>IF(ISNUMBER(SEARCH('Карта учёта'!$B$23,Расходка[[#This Row],[Наименование расходного материала]])),MAX($O$1:O47)+1,0)</f>
        <v>0</v>
      </c>
      <c r="P48" s="116">
        <f>IF(ISNUMBER(SEARCH('Карта учёта'!$B$24,Расходка[[#This Row],[Наименование расходного материала]])),MAX($P$1:P47)+1,0)</f>
        <v>0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/>
      </c>
      <c r="AB48" s="115" t="str">
        <f>IFERROR(INDEX(Расходка[Наименование расходного материала],MATCH(Расходка[[#This Row],[№]],Поиск_расходки[Индекс11],0)),"")</f>
        <v/>
      </c>
      <c r="AC48" s="115" t="str">
        <f>IFERROR(INDEX(Расходка[Наименование расходного материала],MATCH(Расходка[[#This Row],[№]],Поиск_расходки[Индекс12],0)),"")</f>
        <v/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444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0</v>
      </c>
      <c r="O49" s="116">
        <f>IF(ISNUMBER(SEARCH('Карта учёта'!$B$23,Расходка[[#This Row],[Наименование расходного материала]])),MAX($O$1:O48)+1,0)</f>
        <v>0</v>
      </c>
      <c r="P49" s="116">
        <f>IF(ISNUMBER(SEARCH('Карта учёта'!$B$24,Расходка[[#This Row],[Наименование расходного материала]])),MAX($P$1:P48)+1,0)</f>
        <v>0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/>
      </c>
      <c r="AB49" s="115" t="str">
        <f>IFERROR(INDEX(Расходка[Наименование расходного материала],MATCH(Расходка[[#This Row],[№]],Поиск_расходки[Индекс11],0)),"")</f>
        <v/>
      </c>
      <c r="AC49" s="115" t="str">
        <f>IFERROR(INDEX(Расходка[Наименование расходного материала],MATCH(Расходка[[#This Row],[№]],Поиск_расходки[Индекс12],0)),"")</f>
        <v/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445</v>
      </c>
    </row>
    <row r="50" spans="1:33">
      <c r="A50">
        <v>49</v>
      </c>
      <c r="B50" t="s">
        <v>3</v>
      </c>
      <c r="C50" t="s">
        <v>511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0</v>
      </c>
      <c r="O50" s="116">
        <f>IF(ISNUMBER(SEARCH('Карта учёта'!$B$23,Расходка[[#This Row],[Наименование расходного материала]])),MAX($O$1:O49)+1,0)</f>
        <v>0</v>
      </c>
      <c r="P50" s="116">
        <f>IF(ISNUMBER(SEARCH('Карта учёта'!$B$24,Расходка[[#This Row],[Наименование расходного материала]])),MAX($P$1:P49)+1,0)</f>
        <v>0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/>
      </c>
      <c r="AB50" s="115" t="str">
        <f>IFERROR(INDEX(Расходка[Наименование расходного материала],MATCH(Расходка[[#This Row],[№]],Поиск_расходки[Индекс11],0)),"")</f>
        <v/>
      </c>
      <c r="AC50" s="115" t="str">
        <f>IFERROR(INDEX(Расходка[Наименование расходного материала],MATCH(Расходка[[#This Row],[№]],Поиск_расходки[Индекс12],0)),"")</f>
        <v/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446</v>
      </c>
    </row>
    <row r="51" spans="1:33">
      <c r="A51">
        <v>50</v>
      </c>
      <c r="B51" t="s">
        <v>3</v>
      </c>
      <c r="C51" t="s">
        <v>522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1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0</v>
      </c>
      <c r="O51" s="116">
        <f>IF(ISNUMBER(SEARCH('Карта учёта'!$B$23,Расходка[[#This Row],[Наименование расходного материала]])),MAX($O$1:O50)+1,0)</f>
        <v>0</v>
      </c>
      <c r="P51" s="116">
        <f>IF(ISNUMBER(SEARCH('Карта учёта'!$B$24,Расходка[[#This Row],[Наименование расходного материала]])),MAX($P$1:P50)+1,0)</f>
        <v>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/>
      </c>
      <c r="AB51" s="115" t="str">
        <f>IFERROR(INDEX(Расходка[Наименование расходного материала],MATCH(Расходка[[#This Row],[№]],Поиск_расходки[Индекс11],0)),"")</f>
        <v/>
      </c>
      <c r="AC51" s="115" t="str">
        <f>IFERROR(INDEX(Расходка[Наименование расходного материала],MATCH(Расходка[[#This Row],[№]],Поиск_расходки[Индекс12],0)),"")</f>
        <v/>
      </c>
      <c r="AD51" s="115" t="str">
        <f>IFERROR(INDEX(Расходка[Наименование расходного материала],MATCH(Расходка[[#This Row],[№]],Поиск_расходки[Индекс13],0)),"")</f>
        <v>Shunmei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" t="s">
        <v>278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0</v>
      </c>
      <c r="O52" s="116">
        <f>IF(ISNUMBER(SEARCH('Карта учёта'!$B$23,Расходка[[#This Row],[Наименование расходного материала]])),MAX($O$1:O51)+1,0)</f>
        <v>0</v>
      </c>
      <c r="P52" s="116">
        <f>IF(ISNUMBER(SEARCH('Карта учёта'!$B$24,Расходка[[#This Row],[Наименование расходного материала]])),MAX($P$1:P51)+1,0)</f>
        <v>0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/>
      </c>
      <c r="AB52" s="115" t="str">
        <f>IFERROR(INDEX(Расходка[Наименование расходного материала],MATCH(Расходка[[#This Row],[№]],Поиск_расходки[Индекс11],0)),"")</f>
        <v/>
      </c>
      <c r="AC52" s="115" t="str">
        <f>IFERROR(INDEX(Расходка[Наименование расходного материала],MATCH(Расходка[[#This Row],[№]],Поиск_расходки[Индекс12],0)),"")</f>
        <v/>
      </c>
      <c r="AD52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58" t="s">
        <v>346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0</v>
      </c>
      <c r="O53" s="116">
        <f>IF(ISNUMBER(SEARCH('Карта учёта'!$B$23,Расходка[[#This Row],[Наименование расходного материала]])),MAX($O$1:O52)+1,0)</f>
        <v>0</v>
      </c>
      <c r="P53" s="116">
        <f>IF(ISNUMBER(SEARCH('Карта учёта'!$B$24,Расходка[[#This Row],[Наименование расходного материала]])),MAX($P$1:P52)+1,0)</f>
        <v>0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/>
      </c>
      <c r="AB53" s="115" t="str">
        <f>IFERROR(INDEX(Расходка[Наименование расходного материала],MATCH(Расходка[[#This Row],[№]],Поиск_расходки[Индекс11],0)),"")</f>
        <v/>
      </c>
      <c r="AC53" s="115" t="str">
        <f>IFERROR(INDEX(Расходка[Наименование расходного материала],MATCH(Расходка[[#This Row],[№]],Поиск_расходки[Индекс12],0)),"")</f>
        <v/>
      </c>
      <c r="AD53" s="115" t="str">
        <f>IFERROR(INDEX(Расходка[Наименование расходного материала],MATCH(Расходка[[#This Row],[№]],Поиск_расходки[Индекс13],0)),"")</f>
        <v>DES, Calipso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58" t="s">
        <v>345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0</v>
      </c>
      <c r="O54" s="116">
        <f>IF(ISNUMBER(SEARCH('Карта учёта'!$B$23,Расходка[[#This Row],[Наименование расходного материала]])),MAX($O$1:O53)+1,0)</f>
        <v>0</v>
      </c>
      <c r="P54" s="116">
        <f>IF(ISNUMBER(SEARCH('Карта учёта'!$B$24,Расходка[[#This Row],[Наименование расходного материала]])),MAX($P$1:P53)+1,0)</f>
        <v>0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/>
      </c>
      <c r="AB54" s="115" t="str">
        <f>IFERROR(INDEX(Расходка[Наименование расходного материала],MATCH(Расходка[[#This Row],[№]],Поиск_расходки[Индекс11],0)),"")</f>
        <v/>
      </c>
      <c r="AC54" s="115" t="str">
        <f>IFERROR(INDEX(Расходка[Наименование расходного материала],MATCH(Расходка[[#This Row],[№]],Поиск_расходки[Индекс12],0)),"")</f>
        <v/>
      </c>
      <c r="AD54" s="115" t="str">
        <f>IFERROR(INDEX(Расходка[Наименование расходного материала],MATCH(Расходка[[#This Row],[№]],Поиск_расходки[Индекс13],0)),"")</f>
        <v>DES, NanoMed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s="131" t="s">
        <v>324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0</v>
      </c>
      <c r="O55" s="116">
        <f>IF(ISNUMBER(SEARCH('Карта учёта'!$B$23,Расходка[[#This Row],[Наименование расходного материала]])),MAX($O$1:O54)+1,0)</f>
        <v>0</v>
      </c>
      <c r="P55" s="116">
        <f>IF(ISNUMBER(SEARCH('Карта учёта'!$B$24,Расходка[[#This Row],[Наименование расходного материала]])),MAX($P$1:P54)+1,0)</f>
        <v>0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/>
      </c>
      <c r="AB55" s="115" t="str">
        <f>IFERROR(INDEX(Расходка[Наименование расходного материала],MATCH(Расходка[[#This Row],[№]],Поиск_расходки[Индекс11],0)),"")</f>
        <v/>
      </c>
      <c r="AC55" s="115" t="str">
        <f>IFERROR(INDEX(Расходка[Наименование расходного материала],MATCH(Расходка[[#This Row],[№]],Поиск_расходки[Индекс12],0)),"")</f>
        <v/>
      </c>
      <c r="AD55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358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0</v>
      </c>
      <c r="O56" s="116">
        <f>IF(ISNUMBER(SEARCH('Карта учёта'!$B$23,Расходка[[#This Row],[Наименование расходного материала]])),MAX($O$1:O55)+1,0)</f>
        <v>0</v>
      </c>
      <c r="P56" s="116">
        <f>IF(ISNUMBER(SEARCH('Карта учёта'!$B$24,Расходка[[#This Row],[Наименование расходного материала]])),MAX($P$1:P55)+1,0)</f>
        <v>0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/>
      </c>
      <c r="AB56" s="115" t="str">
        <f>IFERROR(INDEX(Расходка[Наименование расходного материала],MATCH(Расходка[[#This Row],[№]],Поиск_расходки[Индекс11],0)),"")</f>
        <v/>
      </c>
      <c r="AC56" s="115" t="str">
        <f>IFERROR(INDEX(Расходка[Наименование расходного материала],MATCH(Расходка[[#This Row],[№]],Поиск_расходки[Индекс12],0)),"")</f>
        <v/>
      </c>
      <c r="AD56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6" s="4" t="s">
        <v>6</v>
      </c>
      <c r="AG56" s="4" t="s">
        <v>452</v>
      </c>
    </row>
    <row r="57" spans="1:33">
      <c r="A57">
        <v>56</v>
      </c>
      <c r="B57" t="s">
        <v>6</v>
      </c>
      <c r="C57" s="162" t="s">
        <v>387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0</v>
      </c>
      <c r="O57" s="116">
        <f>IF(ISNUMBER(SEARCH('Карта учёта'!$B$23,Расходка[[#This Row],[Наименование расходного материала]])),MAX($O$1:O56)+1,0)</f>
        <v>0</v>
      </c>
      <c r="P57" s="116">
        <f>IF(ISNUMBER(SEARCH('Карта учёта'!$B$24,Расходка[[#This Row],[Наименование расходного материала]])),MAX($P$1:P56)+1,0)</f>
        <v>0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/>
      </c>
      <c r="AB57" s="115" t="str">
        <f>IFERROR(INDEX(Расходка[Наименование расходного материала],MATCH(Расходка[[#This Row],[№]],Поиск_расходки[Индекс11],0)),"")</f>
        <v/>
      </c>
      <c r="AC57" s="115" t="str">
        <f>IFERROR(INDEX(Расходка[Наименование расходного материала],MATCH(Расходка[[#This Row],[№]],Поиск_расходки[Индекс12],0)),"")</f>
        <v/>
      </c>
      <c r="AD57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7" s="4" t="s">
        <v>6</v>
      </c>
      <c r="AG57" s="4" t="s">
        <v>453</v>
      </c>
    </row>
    <row r="58" spans="1:33">
      <c r="A58">
        <v>57</v>
      </c>
      <c r="B58" t="s">
        <v>6</v>
      </c>
      <c r="C58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0</v>
      </c>
      <c r="O58" s="116">
        <f>IF(ISNUMBER(SEARCH('Карта учёта'!$B$23,Расходка[[#This Row],[Наименование расходного материала]])),MAX($O$1:O57)+1,0)</f>
        <v>0</v>
      </c>
      <c r="P58" s="116">
        <f>IF(ISNUMBER(SEARCH('Карта учёта'!$B$24,Расходка[[#This Row],[Наименование расходного материала]])),MAX($P$1:P57)+1,0)</f>
        <v>0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/>
      </c>
      <c r="AB58" s="115" t="str">
        <f>IFERROR(INDEX(Расходка[Наименование расходного материала],MATCH(Расходка[[#This Row],[№]],Поиск_расходки[Индекс11],0)),"")</f>
        <v/>
      </c>
      <c r="AC58" s="115" t="str">
        <f>IFERROR(INDEX(Расходка[Наименование расходного материала],MATCH(Расходка[[#This Row],[№]],Поиск_расходки[Индекс12],0)),"")</f>
        <v/>
      </c>
      <c r="AD58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8" s="4" t="s">
        <v>6</v>
      </c>
      <c r="AG58" s="4" t="s">
        <v>454</v>
      </c>
    </row>
    <row r="59" spans="1:33">
      <c r="A59">
        <v>58</v>
      </c>
      <c r="B59" t="s">
        <v>6</v>
      </c>
      <c r="C59" t="s">
        <v>520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0</v>
      </c>
      <c r="O59" s="116">
        <f>IF(ISNUMBER(SEARCH('Карта учёта'!$B$23,Расходка[[#This Row],[Наименование расходного материала]])),MAX($O$1:O58)+1,0)</f>
        <v>0</v>
      </c>
      <c r="P59" s="116">
        <f>IF(ISNUMBER(SEARCH('Карта учёта'!$B$24,Расходка[[#This Row],[Наименование расходного материала]])),MAX($P$1:P58)+1,0)</f>
        <v>0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/>
      </c>
      <c r="AB59" s="115" t="str">
        <f>IFERROR(INDEX(Расходка[Наименование расходного материала],MATCH(Расходка[[#This Row],[№]],Поиск_расходки[Индекс11],0)),"")</f>
        <v/>
      </c>
      <c r="AC59" s="115" t="str">
        <f>IFERROR(INDEX(Расходка[Наименование расходного материала],MATCH(Расходка[[#This Row],[№]],Поиск_расходки[Индекс12],0)),"")</f>
        <v/>
      </c>
      <c r="AD59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59" s="4" t="s">
        <v>6</v>
      </c>
      <c r="AG59" s="4" t="s">
        <v>455</v>
      </c>
    </row>
    <row r="60" spans="1:33">
      <c r="A60">
        <v>59</v>
      </c>
      <c r="B60" t="s">
        <v>6</v>
      </c>
      <c r="C60" t="s">
        <v>521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0</v>
      </c>
      <c r="O60" s="116">
        <f>IF(ISNUMBER(SEARCH('Карта учёта'!$B$23,Расходка[[#This Row],[Наименование расходного материала]])),MAX($O$1:O59)+1,0)</f>
        <v>1</v>
      </c>
      <c r="P60" s="116">
        <f>IF(ISNUMBER(SEARCH('Карта учёта'!$B$24,Расходка[[#This Row],[Наименование расходного материала]])),MAX($P$1:P59)+1,0)</f>
        <v>1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/>
      </c>
      <c r="AB60" s="115" t="str">
        <f>IFERROR(INDEX(Расходка[Наименование расходного материала],MATCH(Расходка[[#This Row],[№]],Поиск_расходки[Индекс11],0)),"")</f>
        <v/>
      </c>
      <c r="AC60" s="115" t="str">
        <f>IFERROR(INDEX(Расходка[Наименование расходного материала],MATCH(Расходка[[#This Row],[№]],Поиск_расходки[Индекс12],0)),"")</f>
        <v/>
      </c>
      <c r="AD60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0" s="4" t="s">
        <v>6</v>
      </c>
      <c r="AG60" s="4" t="s">
        <v>456</v>
      </c>
    </row>
    <row r="61" spans="1:33">
      <c r="A61">
        <v>60</v>
      </c>
      <c r="B61" t="s">
        <v>95</v>
      </c>
      <c r="C61" s="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0</v>
      </c>
      <c r="O61" s="116">
        <f>IF(ISNUMBER(SEARCH('Карта учёта'!$B$23,Расходка[[#This Row],[Наименование расходного материала]])),MAX($O$1:O60)+1,0)</f>
        <v>0</v>
      </c>
      <c r="P61" s="116">
        <f>IF(ISNUMBER(SEARCH('Карта учёта'!$B$24,Расходка[[#This Row],[Наименование расходного материала]])),MAX($P$1:P60)+1,0)</f>
        <v>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/>
      </c>
      <c r="AB61" s="115" t="str">
        <f>IFERROR(INDEX(Расходка[Наименование расходного материала],MATCH(Расходка[[#This Row],[№]],Поиск_расходки[Индекс11],0)),"")</f>
        <v/>
      </c>
      <c r="AC61" s="115" t="str">
        <f>IFERROR(INDEX(Расходка[Наименование расходного материала],MATCH(Расходка[[#This Row],[№]],Поиск_расходки[Индекс12],0)),"")</f>
        <v/>
      </c>
      <c r="AD61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1" s="4" t="s">
        <v>6</v>
      </c>
      <c r="AG61" s="4" t="s">
        <v>417</v>
      </c>
    </row>
    <row r="62" spans="1:33">
      <c r="A62">
        <v>61</v>
      </c>
      <c r="B62" t="s">
        <v>95</v>
      </c>
      <c r="C62" s="1" t="s">
        <v>344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1</v>
      </c>
      <c r="O62" s="116">
        <f>IF(ISNUMBER(SEARCH('Карта учёта'!$B$23,Расходка[[#This Row],[Наименование расходного материала]])),MAX($O$1:O61)+1,0)</f>
        <v>0</v>
      </c>
      <c r="P62" s="116">
        <f>IF(ISNUMBER(SEARCH('Карта учёта'!$B$24,Расходка[[#This Row],[Наименование расходного материала]])),MAX($P$1:P61)+1,0)</f>
        <v>0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/>
      </c>
      <c r="AB62" s="115" t="str">
        <f>IFERROR(INDEX(Расходка[Наименование расходного материала],MATCH(Расходка[[#This Row],[№]],Поиск_расходки[Индекс11],0)),"")</f>
        <v/>
      </c>
      <c r="AC62" s="115" t="str">
        <f>IFERROR(INDEX(Расходка[Наименование расходного материала],MATCH(Расходка[[#This Row],[№]],Поиск_расходки[Индекс12],0)),"")</f>
        <v/>
      </c>
      <c r="AD62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351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0</v>
      </c>
      <c r="O63" s="116">
        <f>IF(ISNUMBER(SEARCH('Карта учёта'!$B$23,Расходка[[#This Row],[Наименование расходного материала]])),MAX($O$1:O62)+1,0)</f>
        <v>0</v>
      </c>
      <c r="P63" s="116">
        <f>IF(ISNUMBER(SEARCH('Карта учёта'!$B$24,Расходка[[#This Row],[Наименование расходного материала]])),MAX($P$1:P62)+1,0)</f>
        <v>0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/>
      </c>
      <c r="AB63" s="115" t="str">
        <f>IFERROR(INDEX(Расходка[Наименование расходного материала],MATCH(Расходка[[#This Row],[№]],Поиск_расходки[Индекс11],0)),"")</f>
        <v/>
      </c>
      <c r="AC63" s="115" t="str">
        <f>IFERROR(INDEX(Расходка[Наименование расходного материала],MATCH(Расходка[[#This Row],[№]],Поиск_расходки[Индекс12],0)),"")</f>
        <v/>
      </c>
      <c r="AD63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352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0</v>
      </c>
      <c r="O64" s="116">
        <f>IF(ISNUMBER(SEARCH('Карта учёта'!$B$23,Расходка[[#This Row],[Наименование расходного материала]])),MAX($O$1:O63)+1,0)</f>
        <v>0</v>
      </c>
      <c r="P64" s="116">
        <f>IF(ISNUMBER(SEARCH('Карта учёта'!$B$24,Расходка[[#This Row],[Наименование расходного материала]])),MAX($P$1:P63)+1,0)</f>
        <v>0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/>
      </c>
      <c r="AB64" s="115" t="str">
        <f>IFERROR(INDEX(Расходка[Наименование расходного материала],MATCH(Расходка[[#This Row],[№]],Поиск_расходки[Индекс11],0)),"")</f>
        <v/>
      </c>
      <c r="AC64" s="115" t="str">
        <f>IFERROR(INDEX(Расходка[Наименование расходного материала],MATCH(Расходка[[#This Row],[№]],Поиск_расходки[Индекс12],0)),"")</f>
        <v/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326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1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0</v>
      </c>
      <c r="O65" s="116">
        <f>IF(ISNUMBER(SEARCH('Карта учёта'!$B$23,Расходка[[#This Row],[Наименование расходного материала]])),MAX($O$1:O64)+1,0)</f>
        <v>0</v>
      </c>
      <c r="P65" s="116">
        <f>IF(ISNUMBER(SEARCH('Карта учёта'!$B$24,Расходка[[#This Row],[Наименование расходного материала]])),MAX($P$1:P64)+1,0)</f>
        <v>0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/>
      </c>
      <c r="AB65" s="115" t="str">
        <f>IFERROR(INDEX(Расходка[Наименование расходного материала],MATCH(Расходка[[#This Row],[№]],Поиск_расходки[Индекс11],0)),"")</f>
        <v/>
      </c>
      <c r="AC65" s="115" t="str">
        <f>IFERROR(INDEX(Расходка[Наименование расходного материала],MATCH(Расходка[[#This Row],[№]],Поиск_расходки[Индекс12],0)),"")</f>
        <v/>
      </c>
      <c r="AD65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327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0</v>
      </c>
      <c r="O66" s="116">
        <f>IF(ISNUMBER(SEARCH('Карта учёта'!$B$23,Расходка[[#This Row],[Наименование расходного материала]])),MAX($O$1:O65)+1,0)</f>
        <v>0</v>
      </c>
      <c r="P66" s="116">
        <f>IF(ISNUMBER(SEARCH('Карта учёта'!$B$24,Расходка[[#This Row],[Наименование расходного материала]])),MAX($P$1:P65)+1,0)</f>
        <v>0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/>
      </c>
      <c r="AB66" s="115" t="str">
        <f>IFERROR(INDEX(Расходка[Наименование расходного материала],MATCH(Расходка[[#This Row],[№]],Поиск_расходки[Индекс11],0)),"")</f>
        <v/>
      </c>
      <c r="AC66" s="115" t="str">
        <f>IFERROR(INDEX(Расходка[Наименование расходного материала],MATCH(Расходка[[#This Row],[№]],Поиск_расходки[Индекс12],0)),"")</f>
        <v/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328</v>
      </c>
      <c r="E67" s="198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учёта'!$B$17,Расходка[[#This Row],[Наименование расходного материала]])),MAX($I$1:I66)+1,0)</f>
        <v>0</v>
      </c>
      <c r="J67" s="198">
        <f>IF(ISNUMBER(SEARCH('Карта учёта'!$B$18,Расходка[[#This Row],[Наименование расходного материала]])),MAX($J$1:J66)+1,0)</f>
        <v>0</v>
      </c>
      <c r="K67" s="198">
        <f>IF(ISNUMBER(SEARCH('Карта учёта'!$B$19,Расходка[[#This Row],[Наименование расходного материала]])),MAX($K$1:K66)+1,0)</f>
        <v>0</v>
      </c>
      <c r="L67" s="198">
        <f>IF(ISNUMBER(SEARCH('Карта учёта'!$B$20,Расходка[[#This Row],[Наименование расходного материала]])),MAX($L$1:L66)+1,0)</f>
        <v>0</v>
      </c>
      <c r="M67" s="198">
        <f>IF(ISNUMBER(SEARCH('Карта учёта'!$B$21,Расходка[[#This Row],[Наименование расходного материала]])),MAX($M$1:M66)+1,0)</f>
        <v>0</v>
      </c>
      <c r="N67" s="198">
        <f>IF(ISNUMBER(SEARCH('Карта учёта'!$B$22,Расходка[[#This Row],[Наименование расходного материала]])),MAX($N$1:N66)+1,0)</f>
        <v>0</v>
      </c>
      <c r="O67" s="198">
        <f>IF(ISNUMBER(SEARCH('Карта учёта'!$B$23,Расходка[[#This Row],[Наименование расходного материала]])),MAX($O$1:O66)+1,0)</f>
        <v>0</v>
      </c>
      <c r="P67" s="198">
        <f>IF(ISNUMBER(SEARCH('Карта учёта'!$B$24,Расходка[[#This Row],[Наименование расходного материала]])),MAX($P$1:P66)+1,0)</f>
        <v>0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/>
      </c>
      <c r="W67" s="199" t="str">
        <f>IFERROR(INDEX(Расходка[Наименование расходного материала],MATCH(Расходка[[#This Row],[№]],Поиск_расходки[Индекс6],0)),"")</f>
        <v/>
      </c>
      <c r="X67" s="199" t="str">
        <f>IFERROR(INDEX(Расходка[Наименование расходного материала],MATCH(Расходка[[#This Row],[№]],Поиск_расходки[Индекс7],0)),"")</f>
        <v/>
      </c>
      <c r="Y67" s="199" t="str">
        <f>IFERROR(INDEX(Расходка[Наименование расходного материала],MATCH(Расходка[[#This Row],[№]],Поиск_расходки[Индекс8],0)),"")</f>
        <v/>
      </c>
      <c r="Z67" s="199" t="str">
        <f>IFERROR(INDEX(Расходка[Наименование расходного материала],MATCH(Расходка[[#This Row],[№]],Поиск_расходки[Индекс9],0)),"")</f>
        <v/>
      </c>
      <c r="AA67" s="199" t="str">
        <f>IFERROR(INDEX(Расходка[Наименование расходного материала],MATCH(Расходка[[#This Row],[№]],Поиск_расходки[Индекс10],0)),"")</f>
        <v/>
      </c>
      <c r="AB67" s="199" t="str">
        <f>IFERROR(INDEX(Расходка[Наименование расходного материала],MATCH(Расходка[[#This Row],[№]],Поиск_расходки[Индекс11],0)),"")</f>
        <v/>
      </c>
      <c r="AC67" s="199" t="str">
        <f>IFERROR(INDEX(Расходка[Наименование расходного материала],MATCH(Расходка[[#This Row],[№]],Поиск_расходки[Индекс12],0)),"")</f>
        <v/>
      </c>
      <c r="AD67" s="199" t="str">
        <f>IFERROR(INDEX(Расходка[Наименование расходного материала],MATCH(Расходка[[#This Row],[№]],Поиск_расходки[Индекс13],0)),"")</f>
        <v>Launcher 6F JL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329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0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учёта'!$B$17,Расходка[[#This Row],[Наименование расходного материала]])),MAX($I$1:I67)+1,0)</f>
        <v>0</v>
      </c>
      <c r="J68" s="198">
        <f>IF(ISNUMBER(SEARCH('Карта учёта'!$B$18,Расходка[[#This Row],[Наименование расходного материала]])),MAX($J$1:J67)+1,0)</f>
        <v>0</v>
      </c>
      <c r="K68" s="198">
        <f>IF(ISNUMBER(SEARCH('Карта учёта'!$B$19,Расходка[[#This Row],[Наименование расходного материала]])),MAX($K$1:K67)+1,0)</f>
        <v>0</v>
      </c>
      <c r="L68" s="198">
        <f>IF(ISNUMBER(SEARCH('Карта учёта'!$B$20,Расходка[[#This Row],[Наименование расходного материала]])),MAX($L$1:L67)+1,0)</f>
        <v>0</v>
      </c>
      <c r="M68" s="198">
        <f>IF(ISNUMBER(SEARCH('Карта учёта'!$B$21,Расходка[[#This Row],[Наименование расходного материала]])),MAX($M$1:M67)+1,0)</f>
        <v>0</v>
      </c>
      <c r="N68" s="198">
        <f>IF(ISNUMBER(SEARCH('Карта учёта'!$B$22,Расходка[[#This Row],[Наименование расходного материала]])),MAX($N$1:N67)+1,0)</f>
        <v>0</v>
      </c>
      <c r="O68" s="198">
        <f>IF(ISNUMBER(SEARCH('Карта учёта'!$B$23,Расходка[[#This Row],[Наименование расходного материала]])),MAX($O$1:O67)+1,0)</f>
        <v>0</v>
      </c>
      <c r="P68" s="198">
        <f>IF(ISNUMBER(SEARCH('Карта учёта'!$B$24,Расходка[[#This Row],[Наименование расходного материала]])),MAX($P$1:P67)+1,0)</f>
        <v>0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/>
      </c>
      <c r="W68" s="199" t="str">
        <f>IFERROR(INDEX(Расходка[Наименование расходного материала],MATCH(Расходка[[#This Row],[№]],Поиск_расходки[Индекс6],0)),"")</f>
        <v/>
      </c>
      <c r="X68" s="199" t="str">
        <f>IFERROR(INDEX(Расходка[Наименование расходного материала],MATCH(Расходка[[#This Row],[№]],Поиск_расходки[Индекс7],0)),"")</f>
        <v/>
      </c>
      <c r="Y68" s="199" t="str">
        <f>IFERROR(INDEX(Расходка[Наименование расходного материала],MATCH(Расходка[[#This Row],[№]],Поиск_расходки[Индекс8],0)),"")</f>
        <v/>
      </c>
      <c r="Z68" s="199" t="str">
        <f>IFERROR(INDEX(Расходка[Наименование расходного материала],MATCH(Расходка[[#This Row],[№]],Поиск_расходки[Индекс9],0)),"")</f>
        <v/>
      </c>
      <c r="AA68" s="199" t="str">
        <f>IFERROR(INDEX(Расходка[Наименование расходного материала],MATCH(Расходка[[#This Row],[№]],Поиск_расходки[Индекс10],0)),"")</f>
        <v/>
      </c>
      <c r="AB68" s="199" t="str">
        <f>IFERROR(INDEX(Расходка[Наименование расходного материала],MATCH(Расходка[[#This Row],[№]],Поиск_расходки[Индекс11],0)),"")</f>
        <v/>
      </c>
      <c r="AC68" s="199" t="str">
        <f>IFERROR(INDEX(Расходка[Наименование расходного материала],MATCH(Расходка[[#This Row],[№]],Поиск_расходки[Индекс12],0)),"")</f>
        <v/>
      </c>
      <c r="AD68" s="199" t="str">
        <f>IFERROR(INDEX(Расходка[Наименование расходного материала],MATCH(Расходка[[#This Row],[№]],Поиск_расходки[Индекс13],0)),"")</f>
        <v>Launcher 6F JL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335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учёта'!$B$17,Расходка[[#This Row],[Наименование расходного материала]])),MAX($I$1:I68)+1,0)</f>
        <v>0</v>
      </c>
      <c r="J69" s="198">
        <f>IF(ISNUMBER(SEARCH('Карта учёта'!$B$18,Расходка[[#This Row],[Наименование расходного материала]])),MAX($J$1:J68)+1,0)</f>
        <v>0</v>
      </c>
      <c r="K69" s="198">
        <f>IF(ISNUMBER(SEARCH('Карта учёта'!$B$19,Расходка[[#This Row],[Наименование расходного материала]])),MAX($K$1:K68)+1,0)</f>
        <v>0</v>
      </c>
      <c r="L69" s="198">
        <f>IF(ISNUMBER(SEARCH('Карта учёта'!$B$20,Расходка[[#This Row],[Наименование расходного материала]])),MAX($L$1:L68)+1,0)</f>
        <v>0</v>
      </c>
      <c r="M69" s="198">
        <f>IF(ISNUMBER(SEARCH('Карта учёта'!$B$21,Расходка[[#This Row],[Наименование расходного материала]])),MAX($M$1:M68)+1,0)</f>
        <v>0</v>
      </c>
      <c r="N69" s="198">
        <f>IF(ISNUMBER(SEARCH('Карта учёта'!$B$22,Расходка[[#This Row],[Наименование расходного материала]])),MAX($N$1:N68)+1,0)</f>
        <v>0</v>
      </c>
      <c r="O69" s="198">
        <f>IF(ISNUMBER(SEARCH('Карта учёта'!$B$23,Расходка[[#This Row],[Наименование расходного материала]])),MAX($O$1:O68)+1,0)</f>
        <v>0</v>
      </c>
      <c r="P69" s="198">
        <f>IF(ISNUMBER(SEARCH('Карта учёта'!$B$24,Расходка[[#This Row],[Наименование расходного материала]])),MAX($P$1:P68)+1,0)</f>
        <v>0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/>
      </c>
      <c r="W69" s="199" t="str">
        <f>IFERROR(INDEX(Расходка[Наименование расходного материала],MATCH(Расходка[[#This Row],[№]],Поиск_расходки[Индекс6],0)),"")</f>
        <v/>
      </c>
      <c r="X69" s="199" t="str">
        <f>IFERROR(INDEX(Расходка[Наименование расходного материала],MATCH(Расходка[[#This Row],[№]],Поиск_расходки[Индекс7],0)),"")</f>
        <v/>
      </c>
      <c r="Y69" s="199" t="str">
        <f>IFERROR(INDEX(Расходка[Наименование расходного материала],MATCH(Расходка[[#This Row],[№]],Поиск_расходки[Индекс8],0)),"")</f>
        <v/>
      </c>
      <c r="Z69" s="199" t="str">
        <f>IFERROR(INDEX(Расходка[Наименование расходного материала],MATCH(Расходка[[#This Row],[№]],Поиск_расходки[Индекс9],0)),"")</f>
        <v/>
      </c>
      <c r="AA69" s="199" t="str">
        <f>IFERROR(INDEX(Расходка[Наименование расходного материала],MATCH(Расходка[[#This Row],[№]],Поиск_расходки[Индекс10],0)),"")</f>
        <v/>
      </c>
      <c r="AB69" s="199" t="str">
        <f>IFERROR(INDEX(Расходка[Наименование расходного материала],MATCH(Расходка[[#This Row],[№]],Поиск_расходки[Индекс11],0)),"")</f>
        <v/>
      </c>
      <c r="AC69" s="199" t="str">
        <f>IFERROR(INDEX(Расходка[Наименование расходного материала],MATCH(Расходка[[#This Row],[№]],Поиск_расходки[Индекс12],0)),"")</f>
        <v/>
      </c>
      <c r="AD69" s="199" t="str">
        <f>IFERROR(INDEX(Расходка[Наименование расходного материала],MATCH(Расходка[[#This Row],[№]],Поиск_расходки[Индекс13],0)),"")</f>
        <v>Launcher 6F JL 4.5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330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0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учёта'!$B$17,Расходка[[#This Row],[Наименование расходного материала]])),MAX($I$1:I69)+1,0)</f>
        <v>0</v>
      </c>
      <c r="J70" s="198">
        <f>IF(ISNUMBER(SEARCH('Карта учёта'!$B$18,Расходка[[#This Row],[Наименование расходного материала]])),MAX($J$1:J69)+1,0)</f>
        <v>0</v>
      </c>
      <c r="K70" s="198">
        <f>IF(ISNUMBER(SEARCH('Карта учёта'!$B$19,Расходка[[#This Row],[Наименование расходного материала]])),MAX($K$1:K69)+1,0)</f>
        <v>0</v>
      </c>
      <c r="L70" s="198">
        <f>IF(ISNUMBER(SEARCH('Карта учёта'!$B$20,Расходка[[#This Row],[Наименование расходного материала]])),MAX($L$1:L69)+1,0)</f>
        <v>0</v>
      </c>
      <c r="M70" s="198">
        <f>IF(ISNUMBER(SEARCH('Карта учёта'!$B$21,Расходка[[#This Row],[Наименование расходного материала]])),MAX($M$1:M69)+1,0)</f>
        <v>0</v>
      </c>
      <c r="N70" s="198">
        <f>IF(ISNUMBER(SEARCH('Карта учёта'!$B$22,Расходка[[#This Row],[Наименование расходного материала]])),MAX($N$1:N69)+1,0)</f>
        <v>0</v>
      </c>
      <c r="O70" s="198">
        <f>IF(ISNUMBER(SEARCH('Карта учёта'!$B$23,Расходка[[#This Row],[Наименование расходного материала]])),MAX($O$1:O69)+1,0)</f>
        <v>0</v>
      </c>
      <c r="P70" s="198">
        <f>IF(ISNUMBER(SEARCH('Карта учёта'!$B$24,Расходка[[#This Row],[Наименование расходного материала]])),MAX($P$1:P69)+1,0)</f>
        <v>0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/>
      </c>
      <c r="W70" s="199" t="str">
        <f>IFERROR(INDEX(Расходка[Наименование расходного материала],MATCH(Расходка[[#This Row],[№]],Поиск_расходки[Индекс6],0)),"")</f>
        <v/>
      </c>
      <c r="X70" s="199" t="str">
        <f>IFERROR(INDEX(Расходка[Наименование расходного материала],MATCH(Расходка[[#This Row],[№]],Поиск_расходки[Индекс7],0)),"")</f>
        <v/>
      </c>
      <c r="Y70" s="199" t="str">
        <f>IFERROR(INDEX(Расходка[Наименование расходного материала],MATCH(Расходка[[#This Row],[№]],Поиск_расходки[Индекс8],0)),"")</f>
        <v/>
      </c>
      <c r="Z70" s="199" t="str">
        <f>IFERROR(INDEX(Расходка[Наименование расходного материала],MATCH(Расходка[[#This Row],[№]],Поиск_расходки[Индекс9],0)),"")</f>
        <v/>
      </c>
      <c r="AA70" s="199" t="str">
        <f>IFERROR(INDEX(Расходка[Наименование расходного материала],MATCH(Расходка[[#This Row],[№]],Поиск_расходки[Индекс10],0)),"")</f>
        <v/>
      </c>
      <c r="AB70" s="199" t="str">
        <f>IFERROR(INDEX(Расходка[Наименование расходного материала],MATCH(Расходка[[#This Row],[№]],Поиск_расходки[Индекс11],0)),"")</f>
        <v/>
      </c>
      <c r="AC70" s="199" t="str">
        <f>IFERROR(INDEX(Расходка[Наименование расходного материала],MATCH(Расходка[[#This Row],[№]],Поиск_расходки[Индекс12],0)),"")</f>
        <v/>
      </c>
      <c r="AD70" s="199" t="str">
        <f>IFERROR(INDEX(Расходка[Наименование расходного материала],MATCH(Расходка[[#This Row],[№]],Поиск_расходки[Индекс13],0)),"")</f>
        <v>Launcher 6F JR 3.5</v>
      </c>
      <c r="AF70" s="4" t="s">
        <v>6</v>
      </c>
      <c r="AG70" s="4" t="s">
        <v>465</v>
      </c>
    </row>
    <row r="71" spans="1:33">
      <c r="A71">
        <v>70</v>
      </c>
      <c r="B71" t="s">
        <v>4</v>
      </c>
      <c r="C71" t="s">
        <v>331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учёта'!$B$17,Расходка[[#This Row],[Наименование расходного материала]])),MAX($I$1:I70)+1,0)</f>
        <v>0</v>
      </c>
      <c r="J71" s="198">
        <f>IF(ISNUMBER(SEARCH('Карта учёта'!$B$18,Расходка[[#This Row],[Наименование расходного материала]])),MAX($J$1:J70)+1,0)</f>
        <v>0</v>
      </c>
      <c r="K71" s="198">
        <f>IF(ISNUMBER(SEARCH('Карта учёта'!$B$19,Расходка[[#This Row],[Наименование расходного материала]])),MAX($K$1:K70)+1,0)</f>
        <v>0</v>
      </c>
      <c r="L71" s="198">
        <f>IF(ISNUMBER(SEARCH('Карта учёта'!$B$20,Расходка[[#This Row],[Наименование расходного материала]])),MAX($L$1:L70)+1,0)</f>
        <v>0</v>
      </c>
      <c r="M71" s="198">
        <f>IF(ISNUMBER(SEARCH('Карта учёта'!$B$21,Расходка[[#This Row],[Наименование расходного материала]])),MAX($M$1:M70)+1,0)</f>
        <v>0</v>
      </c>
      <c r="N71" s="198">
        <f>IF(ISNUMBER(SEARCH('Карта учёта'!$B$22,Расходка[[#This Row],[Наименование расходного материала]])),MAX($N$1:N70)+1,0)</f>
        <v>0</v>
      </c>
      <c r="O71" s="198">
        <f>IF(ISNUMBER(SEARCH('Карта учёта'!$B$23,Расходка[[#This Row],[Наименование расходного материала]])),MAX($O$1:O70)+1,0)</f>
        <v>0</v>
      </c>
      <c r="P71" s="198">
        <f>IF(ISNUMBER(SEARCH('Карта учёта'!$B$24,Расходка[[#This Row],[Наименование расходного материала]])),MAX($P$1:P70)+1,0)</f>
        <v>0</v>
      </c>
      <c r="Q71" s="198">
        <f>IF(ISNUMBER(SEARCH('Карта учёта'!$B$25,Расходка[[#This Row],[Наименование расходного материала]])),MAX($Q$1:Q70)+1,0)</f>
        <v>70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/>
      </c>
      <c r="W71" s="199" t="str">
        <f>IFERROR(INDEX(Расходка[Наименование расходного материала],MATCH(Расходка[[#This Row],[№]],Поиск_расходки[Индекс6],0)),"")</f>
        <v/>
      </c>
      <c r="X71" s="199" t="str">
        <f>IFERROR(INDEX(Расходка[Наименование расходного материала],MATCH(Расходка[[#This Row],[№]],Поиск_расходки[Индекс7],0)),"")</f>
        <v/>
      </c>
      <c r="Y71" s="199" t="str">
        <f>IFERROR(INDEX(Расходка[Наименование расходного материала],MATCH(Расходка[[#This Row],[№]],Поиск_расходки[Индекс8],0)),"")</f>
        <v/>
      </c>
      <c r="Z71" s="199" t="str">
        <f>IFERROR(INDEX(Расходка[Наименование расходного материала],MATCH(Расходка[[#This Row],[№]],Поиск_расходки[Индекс9],0)),"")</f>
        <v/>
      </c>
      <c r="AA71" s="199" t="str">
        <f>IFERROR(INDEX(Расходка[Наименование расходного материала],MATCH(Расходка[[#This Row],[№]],Поиск_расходки[Индекс10],0)),"")</f>
        <v/>
      </c>
      <c r="AB71" s="199" t="str">
        <f>IFERROR(INDEX(Расходка[Наименование расходного материала],MATCH(Расходка[[#This Row],[№]],Поиск_расходки[Индекс11],0)),"")</f>
        <v/>
      </c>
      <c r="AC71" s="199" t="str">
        <f>IFERROR(INDEX(Расходка[Наименование расходного материала],MATCH(Расходка[[#This Row],[№]],Поиск_расходки[Индекс12],0)),"")</f>
        <v/>
      </c>
      <c r="AD71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71" s="4" t="s">
        <v>6</v>
      </c>
      <c r="AG71" s="4" t="s">
        <v>420</v>
      </c>
    </row>
    <row r="72" spans="1:33">
      <c r="A72">
        <v>71</v>
      </c>
      <c r="B72" t="s">
        <v>4</v>
      </c>
      <c r="C72" t="s">
        <v>341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учёта'!$B$17,Расходка[[#This Row],[Наименование расходного материала]])),MAX($I$1:I71)+1,0)</f>
        <v>0</v>
      </c>
      <c r="J72" s="198">
        <f>IF(ISNUMBER(SEARCH('Карта учёта'!$B$18,Расходка[[#This Row],[Наименование расходного материала]])),MAX($J$1:J71)+1,0)</f>
        <v>0</v>
      </c>
      <c r="K72" s="198">
        <f>IF(ISNUMBER(SEARCH('Карта учёта'!$B$19,Расходка[[#This Row],[Наименование расходного материала]])),MAX($K$1:K71)+1,0)</f>
        <v>0</v>
      </c>
      <c r="L72" s="198">
        <f>IF(ISNUMBER(SEARCH('Карта учёта'!$B$20,Расходка[[#This Row],[Наименование расходного материала]])),MAX($L$1:L71)+1,0)</f>
        <v>0</v>
      </c>
      <c r="M72" s="198">
        <f>IF(ISNUMBER(SEARCH('Карта учёта'!$B$21,Расходка[[#This Row],[Наименование расходного материала]])),MAX($M$1:M71)+1,0)</f>
        <v>0</v>
      </c>
      <c r="N72" s="198">
        <f>IF(ISNUMBER(SEARCH('Карта учёта'!$B$22,Расходка[[#This Row],[Наименование расходного материала]])),MAX($N$1:N71)+1,0)</f>
        <v>0</v>
      </c>
      <c r="O72" s="198">
        <f>IF(ISNUMBER(SEARCH('Карта учёта'!$B$23,Расходка[[#This Row],[Наименование расходного материала]])),MAX($O$1:O71)+1,0)</f>
        <v>0</v>
      </c>
      <c r="P72" s="198">
        <f>IF(ISNUMBER(SEARCH('Карта учёта'!$B$24,Расходка[[#This Row],[Наименование расходного материала]])),MAX($P$1:P71)+1,0)</f>
        <v>0</v>
      </c>
      <c r="Q72" s="198">
        <f>IF(ISNUMBER(SEARCH('Карта учёта'!$B$25,Расходка[[#This Row],[Наименование расходного материала]])),MAX($Q$1:Q71)+1,0)</f>
        <v>71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/>
      </c>
      <c r="W72" s="199" t="str">
        <f>IFERROR(INDEX(Расходка[Наименование расходного материала],MATCH(Расходка[[#This Row],[№]],Поиск_расходки[Индекс6],0)),"")</f>
        <v/>
      </c>
      <c r="X72" s="199" t="str">
        <f>IFERROR(INDEX(Расходка[Наименование расходного материала],MATCH(Расходка[[#This Row],[№]],Поиск_расходки[Индекс7],0)),"")</f>
        <v/>
      </c>
      <c r="Y72" s="199" t="str">
        <f>IFERROR(INDEX(Расходка[Наименование расходного материала],MATCH(Расходка[[#This Row],[№]],Поиск_расходки[Индекс8],0)),"")</f>
        <v/>
      </c>
      <c r="Z72" s="199" t="str">
        <f>IFERROR(INDEX(Расходка[Наименование расходного материала],MATCH(Расходка[[#This Row],[№]],Поиск_расходки[Индекс9],0)),"")</f>
        <v/>
      </c>
      <c r="AA72" s="199" t="str">
        <f>IFERROR(INDEX(Расходка[Наименование расходного материала],MATCH(Расходка[[#This Row],[№]],Поиск_расходки[Индекс10],0)),"")</f>
        <v/>
      </c>
      <c r="AB72" s="199" t="str">
        <f>IFERROR(INDEX(Расходка[Наименование расходного материала],MATCH(Расходка[[#This Row],[№]],Поиск_расходки[Индекс11],0)),"")</f>
        <v/>
      </c>
      <c r="AC72" s="199" t="str">
        <f>IFERROR(INDEX(Расходка[Наименование расходного материала],MATCH(Расходка[[#This Row],[№]],Поиск_расходки[Индекс12],0)),"")</f>
        <v/>
      </c>
      <c r="AD72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72" s="4" t="s">
        <v>6</v>
      </c>
      <c r="AG72" s="4" t="s">
        <v>466</v>
      </c>
    </row>
    <row r="73" spans="1:33">
      <c r="A73">
        <v>72</v>
      </c>
      <c r="B73" t="s">
        <v>4</v>
      </c>
      <c r="C73" t="s">
        <v>340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учёта'!$B$17,Расходка[[#This Row],[Наименование расходного материала]])),MAX($I$1:I72)+1,0)</f>
        <v>0</v>
      </c>
      <c r="J73" s="198">
        <f>IF(ISNUMBER(SEARCH('Карта учёта'!$B$18,Расходка[[#This Row],[Наименование расходного материала]])),MAX($J$1:J72)+1,0)</f>
        <v>0</v>
      </c>
      <c r="K73" s="198">
        <f>IF(ISNUMBER(SEARCH('Карта учёта'!$B$19,Расходка[[#This Row],[Наименование расходного материала]])),MAX($K$1:K72)+1,0)</f>
        <v>0</v>
      </c>
      <c r="L73" s="198">
        <f>IF(ISNUMBER(SEARCH('Карта учёта'!$B$20,Расходка[[#This Row],[Наименование расходного материала]])),MAX($L$1:L72)+1,0)</f>
        <v>0</v>
      </c>
      <c r="M73" s="198">
        <f>IF(ISNUMBER(SEARCH('Карта учёта'!$B$21,Расходка[[#This Row],[Наименование расходного материала]])),MAX($M$1:M72)+1,0)</f>
        <v>0</v>
      </c>
      <c r="N73" s="198">
        <f>IF(ISNUMBER(SEARCH('Карта учёта'!$B$22,Расходка[[#This Row],[Наименование расходного материала]])),MAX($N$1:N72)+1,0)</f>
        <v>0</v>
      </c>
      <c r="O73" s="198">
        <f>IF(ISNUMBER(SEARCH('Карта учёта'!$B$23,Расходка[[#This Row],[Наименование расходного материала]])),MAX($O$1:O72)+1,0)</f>
        <v>0</v>
      </c>
      <c r="P73" s="198">
        <f>IF(ISNUMBER(SEARCH('Карта учёта'!$B$24,Расходка[[#This Row],[Наименование расходного материала]])),MAX($P$1:P72)+1,0)</f>
        <v>0</v>
      </c>
      <c r="Q73" s="198">
        <f>IF(ISNUMBER(SEARCH('Карта учёта'!$B$25,Расходка[[#This Row],[Наименование расходного материала]])),MAX($Q$1:Q72)+1,0)</f>
        <v>72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/>
      </c>
      <c r="X73" s="199" t="str">
        <f>IFERROR(INDEX(Расходка[Наименование расходного материала],MATCH(Расходка[[#This Row],[№]],Поиск_расходки[Индекс7],0)),"")</f>
        <v/>
      </c>
      <c r="Y73" s="199" t="str">
        <f>IFERROR(INDEX(Расходка[Наименование расходного материала],MATCH(Расходка[[#This Row],[№]],Поиск_расходки[Индекс8],0)),"")</f>
        <v/>
      </c>
      <c r="Z73" s="199" t="str">
        <f>IFERROR(INDEX(Расходка[Наименование расходного материала],MATCH(Расходка[[#This Row],[№]],Поиск_расходки[Индекс9],0)),"")</f>
        <v/>
      </c>
      <c r="AA73" s="199" t="str">
        <f>IFERROR(INDEX(Расходка[Наименование расходного материала],MATCH(Расходка[[#This Row],[№]],Поиск_расходки[Индекс10],0)),"")</f>
        <v/>
      </c>
      <c r="AB73" s="199" t="str">
        <f>IFERROR(INDEX(Расходка[Наименование расходного материала],MATCH(Расходка[[#This Row],[№]],Поиск_расходки[Индекс11],0)),"")</f>
        <v/>
      </c>
      <c r="AC73" s="199" t="str">
        <f>IFERROR(INDEX(Расходка[Наименование расходного материала],MATCH(Расходка[[#This Row],[№]],Поиск_расходки[Индекс12],0)),"")</f>
        <v/>
      </c>
      <c r="AD73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73" s="4" t="s">
        <v>6</v>
      </c>
      <c r="AG73" s="4" t="s">
        <v>421</v>
      </c>
    </row>
    <row r="74" spans="1:33">
      <c r="A74">
        <v>73</v>
      </c>
      <c r="B74" t="s">
        <v>301</v>
      </c>
      <c r="C74" s="1" t="s">
        <v>332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учёта'!$B$17,Расходка[[#This Row],[Наименование расходного материала]])),MAX($I$1:I73)+1,0)</f>
        <v>0</v>
      </c>
      <c r="J74" s="198">
        <f>IF(ISNUMBER(SEARCH('Карта учёта'!$B$18,Расходка[[#This Row],[Наименование расходного материала]])),MAX($J$1:J73)+1,0)</f>
        <v>0</v>
      </c>
      <c r="K74" s="198">
        <f>IF(ISNUMBER(SEARCH('Карта учёта'!$B$19,Расходка[[#This Row],[Наименование расходного материала]])),MAX($K$1:K73)+1,0)</f>
        <v>0</v>
      </c>
      <c r="L74" s="198">
        <f>IF(ISNUMBER(SEARCH('Карта учёта'!$B$20,Расходка[[#This Row],[Наименование расходного материала]])),MAX($L$1:L73)+1,0)</f>
        <v>0</v>
      </c>
      <c r="M74" s="198">
        <f>IF(ISNUMBER(SEARCH('Карта учёта'!$B$21,Расходка[[#This Row],[Наименование расходного материала]])),MAX($M$1:M73)+1,0)</f>
        <v>0</v>
      </c>
      <c r="N74" s="198">
        <f>IF(ISNUMBER(SEARCH('Карта учёта'!$B$22,Расходка[[#This Row],[Наименование расходного материала]])),MAX($N$1:N73)+1,0)</f>
        <v>0</v>
      </c>
      <c r="O74" s="198">
        <f>IF(ISNUMBER(SEARCH('Карта учёта'!$B$23,Расходка[[#This Row],[Наименование расходного материала]])),MAX($O$1:O73)+1,0)</f>
        <v>0</v>
      </c>
      <c r="P74" s="198">
        <f>IF(ISNUMBER(SEARCH('Карта учёта'!$B$24,Расходка[[#This Row],[Наименование расходного материала]])),MAX($P$1:P73)+1,0)</f>
        <v>0</v>
      </c>
      <c r="Q74" s="198">
        <f>IF(ISNUMBER(SEARCH('Карта учёта'!$B$25,Расходка[[#This Row],[Наименование расходного материала]])),MAX($Q$1:Q73)+1,0)</f>
        <v>73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/>
      </c>
      <c r="X74" s="199" t="str">
        <f>IFERROR(INDEX(Расходка[Наименование расходного материала],MATCH(Расходка[[#This Row],[№]],Поиск_расходки[Индекс7],0)),"")</f>
        <v/>
      </c>
      <c r="Y74" s="199" t="str">
        <f>IFERROR(INDEX(Расходка[Наименование расходного материала],MATCH(Расходка[[#This Row],[№]],Поиск_расходки[Индекс8],0)),"")</f>
        <v/>
      </c>
      <c r="Z74" s="199" t="str">
        <f>IFERROR(INDEX(Расходка[Наименование расходного материала],MATCH(Расходка[[#This Row],[№]],Поиск_расходки[Индекс9],0)),"")</f>
        <v/>
      </c>
      <c r="AA74" s="199" t="str">
        <f>IFERROR(INDEX(Расходка[Наименование расходного материала],MATCH(Расходка[[#This Row],[№]],Поиск_расходки[Индекс10],0)),"")</f>
        <v/>
      </c>
      <c r="AB74" s="199" t="str">
        <f>IFERROR(INDEX(Расходка[Наименование расходного материала],MATCH(Расходка[[#This Row],[№]],Поиск_расходки[Индекс11],0)),"")</f>
        <v/>
      </c>
      <c r="AC74" s="199" t="str">
        <f>IFERROR(INDEX(Расходка[Наименование расходного материала],MATCH(Расходка[[#This Row],[№]],Поиск_расходки[Индекс12],0)),"")</f>
        <v/>
      </c>
      <c r="AD74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4" s="4" t="s">
        <v>6</v>
      </c>
      <c r="AG74" s="4" t="s">
        <v>467</v>
      </c>
    </row>
    <row r="75" spans="1:33">
      <c r="E75" s="198">
        <f>IF(ISNUMBER(SEARCH('Карта учёта'!$B$13,Расходка[[#This Row],[Наименование расходного материала]])),MAX($E$1:E74)+1,0)</f>
        <v>0</v>
      </c>
      <c r="F75" s="198">
        <f>IF(ISNUMBER(SEARCH('Карта учёта'!$B$14,Расходка[[#This Row],[Наименование расходного материала]])),MAX($F$1:F74)+1,0)</f>
        <v>0</v>
      </c>
      <c r="G75" s="198">
        <f>IF(ISNUMBER(SEARCH('Карта учёта'!$B$15,Расходка[[#This Row],[Наименование расходного материала]])),MAX($G$1:G74)+1,0)</f>
        <v>0</v>
      </c>
      <c r="H75" s="198">
        <f>IF(ISNUMBER(SEARCH('Карта учёта'!$B$16,Расходка[[#This Row],[Наименование расходного материала]])),MAX($H$1:H74)+1,0)</f>
        <v>0</v>
      </c>
      <c r="I75" s="198">
        <f>IF(ISNUMBER(SEARCH('Карта учёта'!$B$17,Расходка[[#This Row],[Наименование расходного материала]])),MAX($I$1:I74)+1,0)</f>
        <v>0</v>
      </c>
      <c r="J75" s="198">
        <f>IF(ISNUMBER(SEARCH('Карта учёта'!$B$18,Расходка[[#This Row],[Наименование расходного материала]])),MAX($J$1:J74)+1,0)</f>
        <v>0</v>
      </c>
      <c r="K75" s="198">
        <f>IF(ISNUMBER(SEARCH('Карта учёта'!$B$19,Расходка[[#This Row],[Наименование расходного материала]])),MAX($K$1:K74)+1,0)</f>
        <v>0</v>
      </c>
      <c r="L75" s="198">
        <f>IF(ISNUMBER(SEARCH('Карта учёта'!$B$20,Расходка[[#This Row],[Наименование расходного материала]])),MAX($L$1:L74)+1,0)</f>
        <v>0</v>
      </c>
      <c r="M75" s="198">
        <f>IF(ISNUMBER(SEARCH('Карта учёта'!$B$21,Расходка[[#This Row],[Наименование расходного материала]])),MAX($M$1:M74)+1,0)</f>
        <v>0</v>
      </c>
      <c r="N75" s="198">
        <f>IF(ISNUMBER(SEARCH('Карта учёта'!$B$22,Расходка[[#This Row],[Наименование расходного материала]])),MAX($N$1:N74)+1,0)</f>
        <v>0</v>
      </c>
      <c r="O75" s="198">
        <f>IF(ISNUMBER(SEARCH('Карта учёта'!$B$23,Расходка[[#This Row],[Наименование расходного материала]])),MAX($O$1:O74)+1,0)</f>
        <v>0</v>
      </c>
      <c r="P75" s="198">
        <f>IF(ISNUMBER(SEARCH('Карта учёта'!$B$24,Расходка[[#This Row],[Наименование расходного материала]])),MAX($P$1:P74)+1,0)</f>
        <v>0</v>
      </c>
      <c r="Q75" s="198">
        <f>IF(ISNUMBER(SEARCH('Карта учёта'!$B$25,Расходка[[#This Row],[Наименование расходного материала]])),MAX($Q$1:Q74)+1,0)</f>
        <v>0</v>
      </c>
      <c r="R75" s="199" t="str">
        <f>IFERROR(INDEX(Расходка[Наименование расходного материала],MATCH(Расходка[[#This Row],[№]],Поиск_расходки[Индекс1],0)),"")</f>
        <v/>
      </c>
      <c r="S75" s="199" t="str">
        <f>IFERROR(INDEX(Расходка[Наименование расходного материала],MATCH(Расходка[[#This Row],[№]],Поиск_расходки[Индекс2],0)),"")</f>
        <v/>
      </c>
      <c r="T75" s="199" t="str">
        <f>IFERROR(INDEX(Расходка[Наименование расходного материала],MATCH(Расходка[[#This Row],[№]],Поиск_расходки[Индекс3],0)),"")</f>
        <v/>
      </c>
      <c r="U75" s="199" t="str">
        <f>IFERROR(INDEX(Расходка[Наименование расходного материала],MATCH(Расходка[[#This Row],[№]],Поиск_расходки[Индекс4],0)),"")</f>
        <v/>
      </c>
      <c r="V75" s="199" t="str">
        <f>IFERROR(INDEX(Расходка[Наименование расходного материала],MATCH(Расходка[[#This Row],[№]],Поиск_расходки[Индекс5],0)),"")</f>
        <v/>
      </c>
      <c r="W75" s="199" t="str">
        <f>IFERROR(INDEX(Расходка[Наименование расходного материала],MATCH(Расходка[[#This Row],[№]],Поиск_расходки[Индекс6],0)),"")</f>
        <v/>
      </c>
      <c r="X75" s="199" t="str">
        <f>IFERROR(INDEX(Расходка[Наименование расходного материала],MATCH(Расходка[[#This Row],[№]],Поиск_расходки[Индекс7],0)),"")</f>
        <v/>
      </c>
      <c r="Y75" s="199" t="str">
        <f>IFERROR(INDEX(Расходка[Наименование расходного материала],MATCH(Расходка[[#This Row],[№]],Поиск_расходки[Индекс8],0)),"")</f>
        <v/>
      </c>
      <c r="Z75" s="199" t="str">
        <f>IFERROR(INDEX(Расходка[Наименование расходного материала],MATCH(Расходка[[#This Row],[№]],Поиск_расходки[Индекс9],0)),"")</f>
        <v/>
      </c>
      <c r="AA75" s="199" t="str">
        <f>IFERROR(INDEX(Расходка[Наименование расходного материала],MATCH(Расходка[[#This Row],[№]],Поиск_расходки[Индекс10],0)),"")</f>
        <v/>
      </c>
      <c r="AB75" s="199" t="str">
        <f>IFERROR(INDEX(Расходка[Наименование расходного материала],MATCH(Расходка[[#This Row],[№]],Поиск_расходки[Индекс11],0)),"")</f>
        <v/>
      </c>
      <c r="AC75" s="199" t="str">
        <f>IFERROR(INDEX(Расходка[Наименование расходного материала],MATCH(Расходка[[#This Row],[№]],Поиск_расходки[Индекс12],0)),"")</f>
        <v/>
      </c>
      <c r="AD75" s="199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8">
        <f>IF(ISNUMBER(SEARCH('Карта учёта'!$B$13,Расходка[[#This Row],[Наименование расходного материала]])),MAX($E$1:E75)+1,0)</f>
        <v>0</v>
      </c>
      <c r="F76" s="198">
        <f>IF(ISNUMBER(SEARCH('Карта учёта'!$B$14,Расходка[[#This Row],[Наименование расходного материала]])),MAX($F$1:F75)+1,0)</f>
        <v>0</v>
      </c>
      <c r="G76" s="198">
        <f>IF(ISNUMBER(SEARCH('Карта учёта'!$B$15,Расходка[[#This Row],[Наименование расходного материала]])),MAX($G$1:G75)+1,0)</f>
        <v>0</v>
      </c>
      <c r="H76" s="198">
        <f>IF(ISNUMBER(SEARCH('Карта учёта'!$B$16,Расходка[[#This Row],[Наименование расходного материала]])),MAX($H$1:H75)+1,0)</f>
        <v>0</v>
      </c>
      <c r="I76" s="198">
        <f>IF(ISNUMBER(SEARCH('Карта учёта'!$B$17,Расходка[[#This Row],[Наименование расходного материала]])),MAX($I$1:I75)+1,0)</f>
        <v>0</v>
      </c>
      <c r="J76" s="198">
        <f>IF(ISNUMBER(SEARCH('Карта учёта'!$B$18,Расходка[[#This Row],[Наименование расходного материала]])),MAX($J$1:J75)+1,0)</f>
        <v>0</v>
      </c>
      <c r="K76" s="198">
        <f>IF(ISNUMBER(SEARCH('Карта учёта'!$B$19,Расходка[[#This Row],[Наименование расходного материала]])),MAX($K$1:K75)+1,0)</f>
        <v>0</v>
      </c>
      <c r="L76" s="198">
        <f>IF(ISNUMBER(SEARCH('Карта учёта'!$B$20,Расходка[[#This Row],[Наименование расходного материала]])),MAX($L$1:L75)+1,0)</f>
        <v>0</v>
      </c>
      <c r="M76" s="198">
        <f>IF(ISNUMBER(SEARCH('Карта учёта'!$B$21,Расходка[[#This Row],[Наименование расходного материала]])),MAX($M$1:M75)+1,0)</f>
        <v>0</v>
      </c>
      <c r="N76" s="198">
        <f>IF(ISNUMBER(SEARCH('Карта учёта'!$B$22,Расходка[[#This Row],[Наименование расходного материала]])),MAX($N$1:N75)+1,0)</f>
        <v>0</v>
      </c>
      <c r="O76" s="198">
        <f>IF(ISNUMBER(SEARCH('Карта учёта'!$B$23,Расходка[[#This Row],[Наименование расходного материала]])),MAX($O$1:O75)+1,0)</f>
        <v>0</v>
      </c>
      <c r="P76" s="198">
        <f>IF(ISNUMBER(SEARCH('Карта учёта'!$B$24,Расходка[[#This Row],[Наименование расходного материала]])),MAX($P$1:P75)+1,0)</f>
        <v>0</v>
      </c>
      <c r="Q76" s="198">
        <f>IF(ISNUMBER(SEARCH('Карта учёта'!$B$25,Расходка[[#This Row],[Наименование расходного материала]])),MAX($Q$1:Q75)+1,0)</f>
        <v>0</v>
      </c>
      <c r="R76" s="199" t="str">
        <f>IFERROR(INDEX(Расходка[Наименование расходного материала],MATCH(Расходка[[#This Row],[№]],Поиск_расходки[Индекс1],0)),"")</f>
        <v/>
      </c>
      <c r="S76" s="199" t="str">
        <f>IFERROR(INDEX(Расходка[Наименование расходного материала],MATCH(Расходка[[#This Row],[№]],Поиск_расходки[Индекс2],0)),"")</f>
        <v/>
      </c>
      <c r="T76" s="199" t="str">
        <f>IFERROR(INDEX(Расходка[Наименование расходного материала],MATCH(Расходка[[#This Row],[№]],Поиск_расходки[Индекс3],0)),"")</f>
        <v/>
      </c>
      <c r="U76" s="199" t="str">
        <f>IFERROR(INDEX(Расходка[Наименование расходного материала],MATCH(Расходка[[#This Row],[№]],Поиск_расходки[Индекс4],0)),"")</f>
        <v/>
      </c>
      <c r="V76" s="199" t="str">
        <f>IFERROR(INDEX(Расходка[Наименование расходного материала],MATCH(Расходка[[#This Row],[№]],Поиск_расходки[Индекс5],0)),"")</f>
        <v/>
      </c>
      <c r="W76" s="199" t="str">
        <f>IFERROR(INDEX(Расходка[Наименование расходного материала],MATCH(Расходка[[#This Row],[№]],Поиск_расходки[Индекс6],0)),"")</f>
        <v/>
      </c>
      <c r="X76" s="199" t="str">
        <f>IFERROR(INDEX(Расходка[Наименование расходного материала],MATCH(Расходка[[#This Row],[№]],Поиск_расходки[Индекс7],0)),"")</f>
        <v/>
      </c>
      <c r="Y76" s="199" t="str">
        <f>IFERROR(INDEX(Расходка[Наименование расходного материала],MATCH(Расходка[[#This Row],[№]],Поиск_расходки[Индекс8],0)),"")</f>
        <v/>
      </c>
      <c r="Z76" s="199" t="str">
        <f>IFERROR(INDEX(Расходка[Наименование расходного материала],MATCH(Расходка[[#This Row],[№]],Поиск_расходки[Индекс9],0)),"")</f>
        <v/>
      </c>
      <c r="AA76" s="199" t="str">
        <f>IFERROR(INDEX(Расходка[Наименование расходного материала],MATCH(Расходка[[#This Row],[№]],Поиск_расходки[Индекс10],0)),"")</f>
        <v/>
      </c>
      <c r="AB76" s="199" t="str">
        <f>IFERROR(INDEX(Расходка[Наименование расходного материала],MATCH(Расходка[[#This Row],[№]],Поиск_расходки[Индекс11],0)),"")</f>
        <v/>
      </c>
      <c r="AC76" s="199" t="str">
        <f>IFERROR(INDEX(Расходка[Наименование расходного материала],MATCH(Расходка[[#This Row],[№]],Поиск_расходки[Индекс12],0)),"")</f>
        <v/>
      </c>
      <c r="AD76" s="199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8">
        <f>IF(ISNUMBER(SEARCH('Карта учёта'!$B$13,Расходка[[#This Row],[Наименование расходного материала]])),MAX($E$1:E76)+1,0)</f>
        <v>0</v>
      </c>
      <c r="F77" s="198">
        <f>IF(ISNUMBER(SEARCH('Карта учёта'!$B$14,Расходка[[#This Row],[Наименование расходного материала]])),MAX($F$1:F76)+1,0)</f>
        <v>0</v>
      </c>
      <c r="G77" s="198">
        <f>IF(ISNUMBER(SEARCH('Карта учёта'!$B$15,Расходка[[#This Row],[Наименование расходного материала]])),MAX($G$1:G76)+1,0)</f>
        <v>0</v>
      </c>
      <c r="H77" s="198">
        <f>IF(ISNUMBER(SEARCH('Карта учёта'!$B$16,Расходка[[#This Row],[Наименование расходного материала]])),MAX($H$1:H76)+1,0)</f>
        <v>0</v>
      </c>
      <c r="I77" s="198">
        <f>IF(ISNUMBER(SEARCH('Карта учёта'!$B$17,Расходка[[#This Row],[Наименование расходного материала]])),MAX($I$1:I76)+1,0)</f>
        <v>0</v>
      </c>
      <c r="J77" s="198">
        <f>IF(ISNUMBER(SEARCH('Карта учёта'!$B$18,Расходка[[#This Row],[Наименование расходного материала]])),MAX($J$1:J76)+1,0)</f>
        <v>0</v>
      </c>
      <c r="K77" s="198">
        <f>IF(ISNUMBER(SEARCH('Карта учёта'!$B$19,Расходка[[#This Row],[Наименование расходного материала]])),MAX($K$1:K76)+1,0)</f>
        <v>0</v>
      </c>
      <c r="L77" s="198">
        <f>IF(ISNUMBER(SEARCH('Карта учёта'!$B$20,Расходка[[#This Row],[Наименование расходного материала]])),MAX($L$1:L76)+1,0)</f>
        <v>0</v>
      </c>
      <c r="M77" s="198">
        <f>IF(ISNUMBER(SEARCH('Карта учёта'!$B$21,Расходка[[#This Row],[Наименование расходного материала]])),MAX($M$1:M76)+1,0)</f>
        <v>0</v>
      </c>
      <c r="N77" s="198">
        <f>IF(ISNUMBER(SEARCH('Карта учёта'!$B$22,Расходка[[#This Row],[Наименование расходного материала]])),MAX($N$1:N76)+1,0)</f>
        <v>0</v>
      </c>
      <c r="O77" s="198">
        <f>IF(ISNUMBER(SEARCH('Карта учёта'!$B$23,Расходка[[#This Row],[Наименование расходного материала]])),MAX($O$1:O76)+1,0)</f>
        <v>0</v>
      </c>
      <c r="P77" s="198">
        <f>IF(ISNUMBER(SEARCH('Карта учёта'!$B$24,Расходка[[#This Row],[Наименование расходного материала]])),MAX($P$1:P76)+1,0)</f>
        <v>0</v>
      </c>
      <c r="Q77" s="198">
        <f>IF(ISNUMBER(SEARCH('Карта учёта'!$B$25,Расходка[[#This Row],[Наименование расходного материала]])),MAX($Q$1:Q76)+1,0)</f>
        <v>0</v>
      </c>
      <c r="R77" s="199" t="str">
        <f>IFERROR(INDEX(Расходка[Наименование расходного материала],MATCH(Расходка[[#This Row],[№]],Поиск_расходки[Индекс1],0)),"")</f>
        <v/>
      </c>
      <c r="S77" s="199" t="str">
        <f>IFERROR(INDEX(Расходка[Наименование расходного материала],MATCH(Расходка[[#This Row],[№]],Поиск_расходки[Индекс2],0)),"")</f>
        <v/>
      </c>
      <c r="T77" s="199" t="str">
        <f>IFERROR(INDEX(Расходка[Наименование расходного материала],MATCH(Расходка[[#This Row],[№]],Поиск_расходки[Индекс3],0)),"")</f>
        <v/>
      </c>
      <c r="U77" s="199" t="str">
        <f>IFERROR(INDEX(Расходка[Наименование расходного материала],MATCH(Расходка[[#This Row],[№]],Поиск_расходки[Индекс4],0)),"")</f>
        <v/>
      </c>
      <c r="V77" s="199" t="str">
        <f>IFERROR(INDEX(Расходка[Наименование расходного материала],MATCH(Расходка[[#This Row],[№]],Поиск_расходки[Индекс5],0)),"")</f>
        <v/>
      </c>
      <c r="W77" s="199" t="str">
        <f>IFERROR(INDEX(Расходка[Наименование расходного материала],MATCH(Расходка[[#This Row],[№]],Поиск_расходки[Индекс6],0)),"")</f>
        <v/>
      </c>
      <c r="X77" s="199" t="str">
        <f>IFERROR(INDEX(Расходка[Наименование расходного материала],MATCH(Расходка[[#This Row],[№]],Поиск_расходки[Индекс7],0)),"")</f>
        <v/>
      </c>
      <c r="Y77" s="199" t="str">
        <f>IFERROR(INDEX(Расходка[Наименование расходного материала],MATCH(Расходка[[#This Row],[№]],Поиск_расходки[Индекс8],0)),"")</f>
        <v/>
      </c>
      <c r="Z77" s="199" t="str">
        <f>IFERROR(INDEX(Расходка[Наименование расходного материала],MATCH(Расходка[[#This Row],[№]],Поиск_расходки[Индекс9],0)),"")</f>
        <v/>
      </c>
      <c r="AA77" s="199" t="str">
        <f>IFERROR(INDEX(Расходка[Наименование расходного материала],MATCH(Расходка[[#This Row],[№]],Поиск_расходки[Индекс10],0)),"")</f>
        <v/>
      </c>
      <c r="AB77" s="199" t="str">
        <f>IFERROR(INDEX(Расходка[Наименование расходного материала],MATCH(Расходка[[#This Row],[№]],Поиск_расходки[Индекс11],0)),"")</f>
        <v/>
      </c>
      <c r="AC77" s="199" t="str">
        <f>IFERROR(INDEX(Расходка[Наименование расходного материала],MATCH(Расходка[[#This Row],[№]],Поиск_расходки[Индекс12],0)),"")</f>
        <v/>
      </c>
      <c r="AD77" s="199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8">
        <f>IF(ISNUMBER(SEARCH('Карта учёта'!$B$13,Расходка[[#This Row],[Наименование расходного материала]])),MAX($E$1:E77)+1,0)</f>
        <v>0</v>
      </c>
      <c r="F78" s="198">
        <f>IF(ISNUMBER(SEARCH('Карта учёта'!$B$14,Расходка[[#This Row],[Наименование расходного материала]])),MAX($F$1:F77)+1,0)</f>
        <v>0</v>
      </c>
      <c r="G78" s="198">
        <f>IF(ISNUMBER(SEARCH('Карта учёта'!$B$15,Расходка[[#This Row],[Наименование расходного материала]])),MAX($G$1:G77)+1,0)</f>
        <v>0</v>
      </c>
      <c r="H78" s="198">
        <f>IF(ISNUMBER(SEARCH('Карта учёта'!$B$16,Расходка[[#This Row],[Наименование расходного материала]])),MAX($H$1:H77)+1,0)</f>
        <v>0</v>
      </c>
      <c r="I78" s="198">
        <f>IF(ISNUMBER(SEARCH('Карта учёта'!$B$17,Расходка[[#This Row],[Наименование расходного материала]])),MAX($I$1:I77)+1,0)</f>
        <v>0</v>
      </c>
      <c r="J78" s="198">
        <f>IF(ISNUMBER(SEARCH('Карта учёта'!$B$18,Расходка[[#This Row],[Наименование расходного материала]])),MAX($J$1:J77)+1,0)</f>
        <v>0</v>
      </c>
      <c r="K78" s="198">
        <f>IF(ISNUMBER(SEARCH('Карта учёта'!$B$19,Расходка[[#This Row],[Наименование расходного материала]])),MAX($K$1:K77)+1,0)</f>
        <v>0</v>
      </c>
      <c r="L78" s="198">
        <f>IF(ISNUMBER(SEARCH('Карта учёта'!$B$20,Расходка[[#This Row],[Наименование расходного материала]])),MAX($L$1:L77)+1,0)</f>
        <v>0</v>
      </c>
      <c r="M78" s="198">
        <f>IF(ISNUMBER(SEARCH('Карта учёта'!$B$21,Расходка[[#This Row],[Наименование расходного материала]])),MAX($M$1:M77)+1,0)</f>
        <v>0</v>
      </c>
      <c r="N78" s="198">
        <f>IF(ISNUMBER(SEARCH('Карта учёта'!$B$22,Расходка[[#This Row],[Наименование расходного материала]])),MAX($N$1:N77)+1,0)</f>
        <v>0</v>
      </c>
      <c r="O78" s="198">
        <f>IF(ISNUMBER(SEARCH('Карта учёта'!$B$23,Расходка[[#This Row],[Наименование расходного материала]])),MAX($O$1:O77)+1,0)</f>
        <v>0</v>
      </c>
      <c r="P78" s="198">
        <f>IF(ISNUMBER(SEARCH('Карта учёта'!$B$24,Расходка[[#This Row],[Наименование расходного материала]])),MAX($P$1:P77)+1,0)</f>
        <v>0</v>
      </c>
      <c r="Q78" s="198">
        <f>IF(ISNUMBER(SEARCH('Карта учёта'!$B$25,Расходка[[#This Row],[Наименование расходного материала]])),MAX($Q$1:Q77)+1,0)</f>
        <v>0</v>
      </c>
      <c r="R78" s="199" t="str">
        <f>IFERROR(INDEX(Расходка[Наименование расходного материала],MATCH(Расходка[[#This Row],[№]],Поиск_расходки[Индекс1],0)),"")</f>
        <v/>
      </c>
      <c r="S78" s="199" t="str">
        <f>IFERROR(INDEX(Расходка[Наименование расходного материала],MATCH(Расходка[[#This Row],[№]],Поиск_расходки[Индекс2],0)),"")</f>
        <v/>
      </c>
      <c r="T78" s="199" t="str">
        <f>IFERROR(INDEX(Расходка[Наименование расходного материала],MATCH(Расходка[[#This Row],[№]],Поиск_расходки[Индекс3],0)),"")</f>
        <v/>
      </c>
      <c r="U78" s="199" t="str">
        <f>IFERROR(INDEX(Расходка[Наименование расходного материала],MATCH(Расходка[[#This Row],[№]],Поиск_расходки[Индекс4],0)),"")</f>
        <v/>
      </c>
      <c r="V78" s="199" t="str">
        <f>IFERROR(INDEX(Расходка[Наименование расходного материала],MATCH(Расходка[[#This Row],[№]],Поиск_расходки[Индекс5],0)),"")</f>
        <v/>
      </c>
      <c r="W78" s="199" t="str">
        <f>IFERROR(INDEX(Расходка[Наименование расходного материала],MATCH(Расходка[[#This Row],[№]],Поиск_расходки[Индекс6],0)),"")</f>
        <v/>
      </c>
      <c r="X78" s="199" t="str">
        <f>IFERROR(INDEX(Расходка[Наименование расходного материала],MATCH(Расходка[[#This Row],[№]],Поиск_расходки[Индекс7],0)),"")</f>
        <v/>
      </c>
      <c r="Y78" s="199" t="str">
        <f>IFERROR(INDEX(Расходка[Наименование расходного материала],MATCH(Расходка[[#This Row],[№]],Поиск_расходки[Индекс8],0)),"")</f>
        <v/>
      </c>
      <c r="Z78" s="199" t="str">
        <f>IFERROR(INDEX(Расходка[Наименование расходного материала],MATCH(Расходка[[#This Row],[№]],Поиск_расходки[Индекс9],0)),"")</f>
        <v/>
      </c>
      <c r="AA78" s="199" t="str">
        <f>IFERROR(INDEX(Расходка[Наименование расходного материала],MATCH(Расходка[[#This Row],[№]],Поиск_расходки[Индекс10],0)),"")</f>
        <v/>
      </c>
      <c r="AB78" s="199" t="str">
        <f>IFERROR(INDEX(Расходка[Наименование расходного материала],MATCH(Расходка[[#This Row],[№]],Поиск_расходки[Индекс11],0)),"")</f>
        <v/>
      </c>
      <c r="AC78" s="199" t="str">
        <f>IFERROR(INDEX(Расходка[Наименование расходного материала],MATCH(Расходка[[#This Row],[№]],Поиск_расходки[Индекс12],0)),"")</f>
        <v/>
      </c>
      <c r="AD78" s="199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F30" sqref="F3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518</v>
      </c>
      <c r="C15" s="203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3"/>
    </row>
    <row r="20" spans="1:3">
      <c r="C20" s="203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509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506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2024-06-01T15:58:12Z</cp:lastPrinted>
  <dcterms:created xsi:type="dcterms:W3CDTF">2015-06-05T18:19:34Z</dcterms:created>
  <dcterms:modified xsi:type="dcterms:W3CDTF">2024-06-01T16:03:07Z</dcterms:modified>
</cp:coreProperties>
</file>