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8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13" i="1" l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W42" i="1"/>
  <c r="W57" i="1"/>
  <c r="W65" i="1"/>
  <c r="W68" i="1"/>
  <c r="W74" i="1"/>
  <c r="W73" i="1"/>
  <c r="W51" i="1"/>
  <c r="W72" i="1"/>
  <c r="V71" i="1"/>
  <c r="V50" i="1"/>
  <c r="V40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V58" i="1" l="1"/>
  <c r="V68" i="1"/>
  <c r="V70" i="1"/>
  <c r="V57" i="1"/>
  <c r="V47" i="1"/>
  <c r="V49" i="1"/>
  <c r="V54" i="1"/>
  <c r="V43" i="1"/>
  <c r="V45" i="1"/>
  <c r="W75" i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29" i="1"/>
  <c r="X9" i="1"/>
  <c r="X6" i="1"/>
  <c r="X4" i="1"/>
  <c r="X71" i="1"/>
  <c r="X54" i="1"/>
  <c r="X24" i="1"/>
  <c r="X11" i="1"/>
  <c r="X37" i="1"/>
  <c r="X23" i="1"/>
  <c r="X72" i="1"/>
  <c r="P39" i="1"/>
  <c r="N69" i="1"/>
  <c r="G64" i="1"/>
  <c r="M54" i="1"/>
  <c r="M55" i="1" s="1"/>
  <c r="L51" i="1"/>
  <c r="L52" i="1" s="1"/>
  <c r="L53" i="1" s="1"/>
  <c r="X10" i="1" l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16" i="1"/>
  <c r="Y19" i="1"/>
  <c r="Y37" i="1"/>
  <c r="Y61" i="1"/>
  <c r="Y44" i="1"/>
  <c r="Y21" i="1"/>
  <c r="Y28" i="1"/>
  <c r="Y72" i="1"/>
  <c r="Y57" i="1"/>
  <c r="Y7" i="1"/>
  <c r="Y5" i="1"/>
  <c r="Y41" i="1"/>
  <c r="Y32" i="1"/>
  <c r="Y56" i="1"/>
  <c r="Y45" i="1"/>
  <c r="Y24" i="1"/>
  <c r="Y4" i="1"/>
  <c r="Y3" i="1"/>
  <c r="Y74" i="1"/>
  <c r="M70" i="1"/>
  <c r="Y73" i="1" l="1"/>
  <c r="Y70" i="1"/>
  <c r="Y30" i="1"/>
  <c r="Y33" i="1"/>
  <c r="Y23" i="1"/>
  <c r="Y66" i="1"/>
  <c r="Y6" i="1"/>
  <c r="Y29" i="1"/>
  <c r="Y11" i="1"/>
  <c r="Y25" i="1"/>
  <c r="Y67" i="1"/>
  <c r="Y34" i="1"/>
  <c r="Y35" i="1"/>
  <c r="Y8" i="1"/>
  <c r="Y60" i="1"/>
  <c r="Y10" i="1"/>
  <c r="Y36" i="1"/>
  <c r="Y48" i="1"/>
  <c r="Y20" i="1"/>
  <c r="Y51" i="1"/>
  <c r="Y31" i="1"/>
  <c r="Y71" i="1"/>
  <c r="Y13" i="1"/>
  <c r="Y9" i="1"/>
  <c r="Y50" i="1"/>
  <c r="Y15" i="1"/>
  <c r="Y42" i="1"/>
  <c r="Y17" i="1"/>
  <c r="Y65" i="1"/>
  <c r="Y47" i="1"/>
  <c r="Y46" i="1"/>
  <c r="Y55" i="1"/>
  <c r="Y18" i="1"/>
  <c r="Y62" i="1"/>
  <c r="Y58" i="1"/>
  <c r="Y68" i="1"/>
  <c r="Y22" i="1"/>
  <c r="Y49" i="1"/>
  <c r="Y54" i="1"/>
  <c r="Y52" i="1"/>
  <c r="Y26" i="1"/>
  <c r="Y40" i="1"/>
  <c r="Y12" i="1"/>
  <c r="Y59" i="1"/>
  <c r="Y53" i="1"/>
  <c r="Y14" i="1"/>
  <c r="Y39" i="1"/>
  <c r="Y43" i="1"/>
  <c r="Y38" i="1"/>
  <c r="Y27" i="1"/>
  <c r="Y64" i="1"/>
  <c r="Y63" i="1"/>
  <c r="Y75" i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<sst xmlns="http://schemas.openxmlformats.org/spreadsheetml/2006/main" count="884" uniqueCount="536">
  <si>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</si>
  <si>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</si>
  <si>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</si>
  <si>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</si>
  <si>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</si>
  <si>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</si>
  <si>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</si>
  <si>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</si>
  <si>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</si>
  <si>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</si>
  <si>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</si>
  <si>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</si>
  <si>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</si>
  <si>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</si>
  <si>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</si>
  <si>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</si>
  <si>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</si>
  <si>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</si>
  <si>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</si>
  <si>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</si>
  <si>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</si>
  <si>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</si>
  <si>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</si>
  <si>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</si>
  <si>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</si>
  <si>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</si>
  <si>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</si>
  <si>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</si>
  <si>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</si>
  <si>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</si>
  <si>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</si>
  <si>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</si>
  <si>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</si>
  <si>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</si>
  <si>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</si>
  <si>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</si>
  <si>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</si>
  <si>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</si>
  <si>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</si>
  <si>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</si>
  <si>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</si>
  <si>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</si>
  <si>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</si>
  <si>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</si>
  <si>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</si>
  <si>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</si>
  <si>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</si>
  <si>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</si>
  <si>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</si>
  <si>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</si>
  <si>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</si>
  <si>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</si>
  <si>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</si>
  <si>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</si>
  <si>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</si>
  <si>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</si>
  <si>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</si>
  <si>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</si>
  <si>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</si>
  <si>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</si>
  <si>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</si>
  <si>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</si>
  <si>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</si>
  <si>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</si>
  <si>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</si>
  <si>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</si>
  <si>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</si>
  <si>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</si>
  <si>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</si>
  <si>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</si>
  <si>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</si>
  <si>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</si>
  <si>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</si>
  <si>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</si>
  <si>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</si>
  <si>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</si>
  <si>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</si>
  <si>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</si>
  <si>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</si>
  <si>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</si>
  <si>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</si>
  <si>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</si>
  <si>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</si>
  <si>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</si>
  <si>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</si>
  <si>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</si>
  <si>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</si>
  <si>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</si>
  <si>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</si>
  <si>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</si>
  <si>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</si>
  <si>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</si>
  <si>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</si>
  <si>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</si>
  <si>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</si>
  <si>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</si>
  <si>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</si>
  <si>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</si>
  <si>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</si>
  <si>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</si>
  <si>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</si>
  <si>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</si>
  <si>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</si>
  <si>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</si>
  <si>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</si>
  <si>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</si>
  <si>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</si>
  <si>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</si>
  <si>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</si>
  <si>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</si>
  <si>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</si>
  <si>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</si>
  <si>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</si>
  <si>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</si>
  <si>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</si>
  <si>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</si>
  <si>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</si>
  <si>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</si>
  <si>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</si>
  <si>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</si>
  <si>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</si>
  <si>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</si>
  <si>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</si>
  <si>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</si>
  <si>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</si>
  <si>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</si>
  <si>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</si>
  <si>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</si>
  <si>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</si>
  <si>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</si>
  <si>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</si>
  <si>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</si>
  <si>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</si>
  <si>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</si>
  <si>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</si>
  <si>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</si>
  <si>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</si>
  <si>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</si>
  <si>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</si>
  <si>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</si>
  <si>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</si>
  <si>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</si>
  <si>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</si>
  <si>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</si>
  <si>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</si>
  <si>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</si>
  <si>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</si>
  <si>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</si>
  <si>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</si>
  <si>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</si>
  <si>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</si>
  <si>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</si>
  <si>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</si>
  <si>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</si>
  <si>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</si>
  <si>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</si>
  <si>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</si>
  <si>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</si>
  <si>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</si>
  <si>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</si>
  <si>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</si>
  <si>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</si>
  <si>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</si>
  <si>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</si>
  <si>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</si>
  <si>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</si>
  <si>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</si>
  <si>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</si>
  <si>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</si>
  <si>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</si>
  <si>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</si>
  <si>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</si>
  <si>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</si>
  <si>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</si>
  <si>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</si>
  <si>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</si>
  <si>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</si>
  <si>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</si>
  <si>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</si>
  <si>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</si>
  <si>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</si>
  <si>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</si>
  <si>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</si>
  <si>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</si>
  <si>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</si>
  <si>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</si>
  <si>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</si>
  <si>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</si>
  <si>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</si>
  <si>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</si>
  <si>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</si>
  <si>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</si>
  <si>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</si>
  <si>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</si>
  <si>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</si>
  <si>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</si>
  <si>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</si>
  <si>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</si>
  <si>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</si>
  <si>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</si>
  <si>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</si>
  <si>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</si>
  <si>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</si>
  <si>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</si>
  <si>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</si>
  <si>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</si>
  <si>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</si>
  <si>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</si>
  <si>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</si>
  <si>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</si>
  <si>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</si>
  <si>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</si>
  <si>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</si>
  <si>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</si>
  <si>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</si>
  <si>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</si>
  <si>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</si>
  <si>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</si>
  <si>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</si>
  <si>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</si>
  <si>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</si>
  <si>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</si>
  <si>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</si>
  <si>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</si>
  <si>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</si>
  <si>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</si>
  <si>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</si>
  <si>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</si>
  <si>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</si>
  <si>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</si>
  <si>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</si>
  <si>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</si>
  <si>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</si>
  <si>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</si>
  <si>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</si>
  <si>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</si>
  <si>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</si>
  <si>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</si>
  <si>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</si>
  <si>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</si>
  <si>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</si>
  <si>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</si>
  <si>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</si>
  <si>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</si>
  <si>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</si>
  <si>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</si>
  <si>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</si>
  <si>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</si>
  <si>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</si>
  <si>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</si>
  <si>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</si>
  <si>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</si>
  <si>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</si>
  <si>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</si>
  <si>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</si>
  <si>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</si>
  <si>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</si>
  <si>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</si>
  <si>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</si>
  <si>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</si>
  <si>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</si>
  <si>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</si>
  <si>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</si>
  <si>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</si>
  <si>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</si>
  <si>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</si>
  <si>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</si>
  <si>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</si>
  <si>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</si>
  <si>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</si>
  <si>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</si>
  <si>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</si>
  <si>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</si>
  <si>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</si>
  <si>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</si>
  <si>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</si>
  <si>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</si>
  <si>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</si>
  <si>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</si>
  <si>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</si>
  <si>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</si>
  <si>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</si>
  <si>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</si>
  <si>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</si>
  <si>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</si>
  <si>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</si>
  <si>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</si>
  <si>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</si>
  <si>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</si>
  <si>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</si>
  <si>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</si>
  <si>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</si>
  <si>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</si>
  <si>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</si>
  <si>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</si>
  <si>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</si>
  <si>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</si>
  <si>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</si>
  <si>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</si>
  <si>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</si>
  <si>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</si>
  <si>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</si>
  <si>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</si>
  <si>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</si>
  <si>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</si>
  <si>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</si>
  <si>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</si>
  <si>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</si>
  <si>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</si>
  <si>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</si>
  <si>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</si>
  <si>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</si>
  <si>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</si>
  <si>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</si>
  <si>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</si>
  <si>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</si>
  <si>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</si>
  <si>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</si>
  <si>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</si>
  <si>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</si>
  <si>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</si>
  <si>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</si>
  <si>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</si>
  <si>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</si>
  <si>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</si>
  <si>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</si>
  <si>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</si>
  <si>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</si>
  <si>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</si>
  <si>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</si>
  <si>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</si>
  <si>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</si>
  <si>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</si>
  <si>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</si>
  <si>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</si>
  <si>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</si>
  <si>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</si>
  <si>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</si>
  <si>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</si>
  <si>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</si>
  <si>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</si>
  <si>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</si>
  <si>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</si>
  <si>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</si>
  <si>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</si>
  <si>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</si>
  <si>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</si>
  <si>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</si>
  <si>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</si>
  <si>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</si>
  <si>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</si>
  <si>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</si>
  <si>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</si>
  <si>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</si>
  <si>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</si>
  <si>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</si>
  <si>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</si>
  <si>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</si>
  <si>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</si>
  <si>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</si>
  <si>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</si>
  <si>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</si>
  <si>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</si>
  <si>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</si>
  <si>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</si>
  <si>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</si>
  <si>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</si>
  <si>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</si>
  <si>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</si>
  <si>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</si>
  <si>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</si>
  <si>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</si>
  <si>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</si>
  <si>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</si>
  <si>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</si>
  <si>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</si>
  <si>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</si>
  <si>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</si>
  <si>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</si>
  <si>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</si>
  <si>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</si>
  <si>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</si>
  <si>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</si>
  <si>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</si>
  <si>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</si>
  <si>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</si>
  <si>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</si>
  <si>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</si>
  <si>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</si>
  <si>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</si>
  <si>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</si>
  <si>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</si>
  <si>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</si>
  <si>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</si>
  <si>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</si>
  <si>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</si>
  <si>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</si>
  <si>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</si>
  <si>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</si>
  <si>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</si>
  <si>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</si>
  <si>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</si>
  <si>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</si>
  <si>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</si>
  <si>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</si>
  <si>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</si>
  <si>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</si>
  <si>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</si>
  <si>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</si>
  <si>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</si>
  <si>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</si>
  <si>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</si>
  <si>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</si>
  <si>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</si>
  <si>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</si>
  <si>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</si>
  <si>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</si>
  <si>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</si>
  <si>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</si>
  <si>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</si>
  <si>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</si>
  <si>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</si>
  <si>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</si>
  <si>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</si>
  <si>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</si>
  <si>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</si>
  <si>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</si>
  <si>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</si>
  <si>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</si>
  <si>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</si>
  <si>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</si>
  <si>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</si>
  <si>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</si>
  <si>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</si>
  <si>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</si>
  <si>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</si>
  <si>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</si>
  <si>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</si>
  <si>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</si>
  <si>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</si>
  <si>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</si>
  <si>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</si>
  <si>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</si>
  <si>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</si>
  <si>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</si>
  <si>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</si>
  <si>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</si>
  <si>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</si>
  <si>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</si>
  <si>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</si>
  <si>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</si>
  <si>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</si>
  <si>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</si>
  <si>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</si>
  <si>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</si>
  <si>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</si>
  <si>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</si>
  <si>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</si>
  <si>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</si>
  <si>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</si>
  <si>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</si>
  <si>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</si>
  <si>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</si>
  <si>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</si>
  <si>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</si>
  <si>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</si>
  <si>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</si>
  <si>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</si>
  <si>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</si>
  <si>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</si>
  <si>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</si>
  <si>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</si>
  <si>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</si>
  <si>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</si>
  <si>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</si>
  <si>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</si>
  <si>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</si>
  <si>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</si>
  <si>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</si>
  <si>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</si>
  <si>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</si>
  <si>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</si>
  <si>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</si>
  <si>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</si>
  <si>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</si>
  <si>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</si>
  <si>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</si>
  <si>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</si>
  <si>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</si>
  <si>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</si>
  <si>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</si>
  <si>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</si>
  <si>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</si>
  <si>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</si>
  <si>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</si>
  <si>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</si>
  <si>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</si>
  <si>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</si>
  <si>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</si>
  <si>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</si>
  <si>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</si>
  <si>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</si>
  <si>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</si>
  <si>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</si>
  <si>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</si>
  <si>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</si>
  <si>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</si>
  <si>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</si>
  <si>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</si>
  <si>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</si>
  <si>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</si>
  <si>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</si>
  <si>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</si>
  <si>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</si>
  <si>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</si>
  <si>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</si>
  <si>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</si>
  <si>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</si>
  <si>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</si>
  <si>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</si>
  <si>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</si>
  <si>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</si>
  <si>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</si>
  <si>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50 ml</t>
  </si>
  <si>
    <t xml:space="preserve">Сбалансированный </t>
  </si>
  <si>
    <t>Совместно с д/кардиологом: с учетом клинических данных, ЭКГ и КАГ рекомендована экстренная реканализация ОА</t>
  </si>
  <si>
    <t>09:06</t>
  </si>
  <si>
    <t>Задворнова Н.В</t>
  </si>
  <si>
    <t xml:space="preserve">проходим, контуры ровные. </t>
  </si>
  <si>
    <t xml:space="preserve">неровности контуров проксимального сегмента.  Антеградный  кровоток TIMI III. </t>
  </si>
  <si>
    <t xml:space="preserve">проходим, контуры ровные.  Антеградный  кровоток TIMI III. </t>
  </si>
  <si>
    <t xml:space="preserve">неровности контуров проксимального сегмента,  субокклюзирующий нестабильный стеноз средней трети ОА (по Medina 1,0,0). Неровности контуров устья ВТК.  Антеградный  кровоток TIMI I. TTG1. Rentrop 0 </t>
  </si>
  <si>
    <t>1) Контроль места пункции, повязка  на руке до 6 ч.</t>
  </si>
  <si>
    <t>20 ml</t>
  </si>
  <si>
    <t>100 ml</t>
  </si>
  <si>
    <r>
      <t xml:space="preserve">Устье ствола ЛКА катетеризировано проводниковым катетером Launcher EBU  4.0 6Fr. Коронарный проводник whisper проведён в дистальный сегмент ОА.  Ангиопластика и полная реканализация ОА выполена БК Колибри 2.0-15. В зону среднего сегмента с полным покрытием значимого остаточного стеноза имплантирован </t>
    </r>
    <r>
      <rPr>
        <b/>
        <sz val="10.5"/>
        <color theme="1"/>
        <rFont val="Calibri"/>
        <family val="2"/>
        <charset val="204"/>
        <scheme val="minor"/>
      </rPr>
      <t>DES Resolute Integrity 3.0 - 22</t>
    </r>
    <r>
      <rPr>
        <sz val="10.5"/>
        <color theme="1"/>
        <rFont val="Calibri"/>
        <family val="2"/>
        <charset val="204"/>
        <scheme val="minor"/>
      </rPr>
      <t>, давлением до  14 атм. На контрольных съемках стент раскрыт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удовлетворительный, кровоток по ОА и ВТК восстановлен, TIMI III. Пациентка в стабильном состоянии транспортируется в ПРИТ для дальнейшего наблюдения и лечения.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</si>
</sst>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sz val="10.5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K42" sqref="K4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45521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0.88888888888888884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0.89583333333333337</v>
      </c>
      <c r="C10" s="55"/>
      <c r="D10" s="95" t="s">
        <v>173</v>
      </c>
      <c r="E10" s="93"/>
      <c r="F10" s="93"/>
      <c r="G10" s="24" t="s">
        <v>185</v>
      </c>
      <c r="H10" s="26"/>
    </row>
    <row r="11" spans="1:8" ht="17.25" thickTop="1" thickBot="1">
      <c r="A11" s="89" t="s">
        <v>192</v>
      </c>
      <c r="B11" s="203" t="s">
        <v>527</v>
      </c>
      <c r="C11" s="8"/>
      <c r="D11" s="95" t="s">
        <v>170</v>
      </c>
      <c r="E11" s="93"/>
      <c r="F11" s="93"/>
      <c r="G11" s="24" t="s">
        <v>251</v>
      </c>
      <c r="H11" s="26"/>
    </row>
    <row r="12" spans="1:8" ht="16.5" thickTop="1">
      <c r="A12" s="81" t="s">
        <v>8</v>
      </c>
      <c r="B12" s="82">
        <v>27751</v>
      </c>
      <c r="C12" s="12"/>
      <c r="D12" s="95" t="s">
        <v>303</v>
      </c>
      <c r="E12" s="93"/>
      <c r="F12" s="93"/>
      <c r="G12" s="24" t="s">
        <v>369</v>
      </c>
      <c r="H12" s="26"/>
    </row>
    <row r="13" spans="1:8" ht="15.75">
      <c r="A13" s="15" t="s">
        <v>10</v>
      </c>
      <c r="B13" s="30">
        <f>DATEDIF(B12,B8,"y")</f>
        <v>48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23468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526</v>
      </c>
    </row>
    <row r="16" spans="1:8" ht="15.6" customHeight="1">
      <c r="A16" s="15" t="s">
        <v>106</v>
      </c>
      <c r="B16" s="19" t="s">
        <v>485</v>
      </c>
      <c r="D16" s="36"/>
      <c r="E16" s="36"/>
      <c r="F16" s="36"/>
      <c r="G16" s="166" t="s">
        <v>401</v>
      </c>
      <c r="H16" s="164">
        <v>3350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6.3650000000000002</v>
      </c>
    </row>
    <row r="18" spans="1:8" ht="14.45" customHeight="1">
      <c r="A18" s="57" t="s">
        <v>188</v>
      </c>
      <c r="B18" s="87" t="s">
        <v>524</v>
      </c>
      <c r="D18" s="28" t="s">
        <v>210</v>
      </c>
      <c r="E18" s="28"/>
      <c r="F18" s="28"/>
      <c r="G18" s="85" t="s">
        <v>189</v>
      </c>
      <c r="H18" s="86" t="s">
        <v>506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528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530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531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529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525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topLeftCell="A7" zoomScaleNormal="100" zoomScaleSheetLayoutView="100" zoomScalePageLayoutView="90" workbookViewId="0">
      <selection activeCell="N18" sqref="N18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209</v>
      </c>
      <c r="D8" s="240"/>
      <c r="E8" s="240"/>
      <c r="F8" s="190">
        <v>1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1</v>
      </c>
      <c r="H11" s="39"/>
    </row>
    <row r="12" spans="1:8" ht="18.75">
      <c r="A12" s="75" t="s">
        <v>191</v>
      </c>
      <c r="B12" s="20">
        <f>КАГ!B8</f>
        <v>45521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0.89583333333333337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0.92361111111111116</v>
      </c>
      <c r="C14" s="12"/>
      <c r="D14" s="95" t="s">
        <v>173</v>
      </c>
      <c r="E14" s="93"/>
      <c r="F14" s="93"/>
      <c r="G14" s="80" t="str">
        <f>КАГ!G10</f>
        <v>Щербакова С.М.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2.777777777777779E-2</v>
      </c>
      <c r="D15" s="95" t="s">
        <v>170</v>
      </c>
      <c r="E15" s="93"/>
      <c r="F15" s="93"/>
      <c r="G15" s="80" t="str">
        <f>КАГ!G11</f>
        <v>Чесноков С.Л.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Задворнова Н.В</v>
      </c>
      <c r="C16" s="200">
        <f>LEN(КАГ!B11)</f>
        <v>14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27751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48</v>
      </c>
      <c r="H18" s="39"/>
    </row>
    <row r="19" spans="1:8" ht="14.45" customHeight="1">
      <c r="A19" s="15" t="s">
        <v>12</v>
      </c>
      <c r="B19" s="68">
        <f>КАГ!B14</f>
        <v>23468</v>
      </c>
      <c r="C19" s="69"/>
      <c r="D19" s="69"/>
      <c r="E19" s="69"/>
      <c r="F19" s="69"/>
      <c r="G19" s="165" t="s">
        <v>399</v>
      </c>
      <c r="H19" s="180" t="str">
        <f>КАГ!H15</f>
        <v>09:06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3350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7" t="s">
        <v>388</v>
      </c>
      <c r="H21" s="168">
        <f>КАГ!H17</f>
        <v>6.3650000000000002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>Реканализация:</v>
      </c>
      <c r="H22" s="185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0.89999999999999991</v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7" t="s">
        <v>535</v>
      </c>
      <c r="B25" s="248"/>
      <c r="C25" s="248"/>
      <c r="D25" s="248"/>
      <c r="E25" s="248"/>
      <c r="F25" s="248"/>
      <c r="G25" s="248"/>
      <c r="H25" s="249"/>
    </row>
    <row r="26" spans="1:8" ht="14.45" customHeight="1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533</v>
      </c>
      <c r="C40" s="120"/>
      <c r="D40" s="251" t="s">
        <v>532</v>
      </c>
      <c r="E40" s="245"/>
      <c r="F40" s="245"/>
      <c r="G40" s="245"/>
      <c r="H40" s="246"/>
    </row>
    <row r="41" spans="1:12" ht="14.45" customHeight="1">
      <c r="A41" s="32"/>
      <c r="B41" s="28"/>
      <c r="C41" s="120"/>
      <c r="D41" s="245"/>
      <c r="E41" s="245"/>
      <c r="F41" s="245"/>
      <c r="G41" s="245"/>
      <c r="H41" s="246"/>
    </row>
    <row r="42" spans="1:12" ht="14.45" customHeight="1">
      <c r="A42" s="32"/>
      <c r="B42" s="28"/>
      <c r="C42" s="120"/>
      <c r="D42" s="245"/>
      <c r="E42" s="245"/>
      <c r="F42" s="245"/>
      <c r="G42" s="245"/>
      <c r="H42" s="246"/>
    </row>
    <row r="43" spans="1:12" ht="14.45" customHeight="1">
      <c r="A43" s="32"/>
      <c r="B43" s="28"/>
      <c r="C43" s="120"/>
      <c r="D43" s="245"/>
      <c r="E43" s="245"/>
      <c r="F43" s="245"/>
      <c r="G43" s="245"/>
      <c r="H43" s="246"/>
    </row>
    <row r="44" spans="1:12" ht="14.45" customHeight="1">
      <c r="A44" s="32"/>
      <c r="B44" s="28"/>
      <c r="C44" s="120"/>
      <c r="D44" s="245"/>
      <c r="E44" s="245"/>
      <c r="F44" s="245"/>
      <c r="G44" s="245"/>
      <c r="H44" s="246"/>
      <c r="L44" s="160"/>
    </row>
    <row r="45" spans="1:12" ht="14.45" customHeight="1">
      <c r="A45" s="32"/>
      <c r="B45" s="28"/>
      <c r="C45" s="120"/>
      <c r="D45" s="245"/>
      <c r="E45" s="245"/>
      <c r="F45" s="245"/>
      <c r="G45" s="245"/>
      <c r="H45" s="246"/>
    </row>
    <row r="46" spans="1:12" ht="14.45" customHeight="1">
      <c r="A46" s="32"/>
      <c r="B46" s="28"/>
      <c r="C46" s="120"/>
      <c r="D46" s="245"/>
      <c r="E46" s="245"/>
      <c r="F46" s="245"/>
      <c r="G46" s="245"/>
      <c r="H46" s="246"/>
    </row>
    <row r="47" spans="1:12" ht="14.45" customHeight="1">
      <c r="A47" s="38"/>
      <c r="C47" s="120"/>
      <c r="D47" s="245"/>
      <c r="E47" s="245"/>
      <c r="F47" s="245"/>
      <c r="G47" s="245"/>
      <c r="H47" s="246"/>
    </row>
    <row r="48" spans="1:12" ht="14.45" customHeight="1">
      <c r="A48" s="38"/>
      <c r="C48" s="120"/>
      <c r="D48" s="245"/>
      <c r="E48" s="245"/>
      <c r="F48" s="245"/>
      <c r="G48" s="245"/>
      <c r="H48" s="246"/>
    </row>
    <row r="49" spans="1:8" ht="14.45" customHeight="1">
      <c r="A49" s="38"/>
      <c r="C49" s="120"/>
      <c r="D49" s="245"/>
      <c r="E49" s="245"/>
      <c r="F49" s="245"/>
      <c r="G49" s="245"/>
      <c r="H49" s="246"/>
    </row>
    <row r="50" spans="1:8">
      <c r="A50" s="62" t="s">
        <v>199</v>
      </c>
      <c r="B50" s="63" t="s">
        <v>534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33" sqref="G33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45521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Задворнова Н.В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27751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48</v>
      </c>
    </row>
    <row r="7" spans="1:4">
      <c r="A7" s="38"/>
      <c r="C7" s="101" t="s">
        <v>12</v>
      </c>
      <c r="D7" s="103">
        <f>КАГ!$B$14</f>
        <v>23468</v>
      </c>
    </row>
    <row r="8" spans="1:4">
      <c r="A8" s="194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5"/>
      <c r="B10" s="31"/>
      <c r="C10" s="150" t="s">
        <v>13</v>
      </c>
      <c r="D10" s="151">
        <f>КАГ!$B$8</f>
        <v>45521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327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521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4" t="s">
        <v>375</v>
      </c>
      <c r="C16" s="135" t="s">
        <v>406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4" t="s">
        <v>324</v>
      </c>
      <c r="C17" s="135" t="s">
        <v>456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4"/>
      <c r="C18" s="135"/>
      <c r="D18" s="140"/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82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517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1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4.0</v>
      </c>
      <c r="T2" s="115" t="str">
        <f>IFERROR(INDEX(Расходка[Наименование расходного материала],MATCH(Расходка[[#This Row],[№]],Поиск_расходки[Индекс3],0)),"")</f>
        <v>Abbot Whisper MS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2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3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4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5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6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7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8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9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10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515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11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12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13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14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15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16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17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18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19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20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21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22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23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24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25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26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>Fielder</v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27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>Fielder XT-A</v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28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>Fielder XT-R</v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29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513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30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514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31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32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>Intuition</v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33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34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35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36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>Rinato</v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37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38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39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40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>Sion</v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41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>Sion Black</v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42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>Sion Blue</v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43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>Thunder</v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521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1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44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>Abbot Whisper MS</v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522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45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>Abbot Whisper LS</v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46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>Winn 200T</v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47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511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48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49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50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520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51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>Shunmei</v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52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>BMS, Integtity</v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53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>DES, Calipso</v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54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>DES, NanoMed</v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1</v>
      </c>
      <c r="J56" s="116">
        <f>IF(ISNUMBER(SEARCH('Карта учёта'!$B$18,Расходка[[#This Row],[Наименование расходного материала]])),MAX($J$1:J55)+1,0)</f>
        <v>55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56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57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>DES, Firehawk</v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58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518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59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>DES, Калипсо</v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519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60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>Meril Evermine50™</v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61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62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63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64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65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1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66</v>
      </c>
      <c r="K67" s="197">
        <f>IF(ISNUMBER(SEARCH('Карта учёта'!$B$19,Расходка[[#This Row],[Наименование расходного материала]])),MAX($K$1:K66)+1,0)</f>
        <v>66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>Launcher 6F EBU 4.0</v>
      </c>
      <c r="X67" s="198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67</v>
      </c>
      <c r="K68" s="197">
        <f>IF(ISNUMBER(SEARCH('Карта учёта'!$B$19,Расходка[[#This Row],[Наименование расходного материала]])),MAX($K$1:K67)+1,0)</f>
        <v>67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>Launcher 6F JL 3.5</v>
      </c>
      <c r="X68" s="198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68</v>
      </c>
      <c r="K69" s="197">
        <f>IF(ISNUMBER(SEARCH('Карта учёта'!$B$19,Расходка[[#This Row],[Наименование расходного материала]])),MAX($K$1:K68)+1,0)</f>
        <v>68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>Launcher 6F JL 4.0</v>
      </c>
      <c r="X69" s="198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69</v>
      </c>
      <c r="K70" s="197">
        <f>IF(ISNUMBER(SEARCH('Карта учёта'!$B$19,Расходка[[#This Row],[Наименование расходного материала]])),MAX($K$1:K69)+1,0)</f>
        <v>69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>Launcher 6F JL 4.5</v>
      </c>
      <c r="X70" s="198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70</v>
      </c>
      <c r="K71" s="197">
        <f>IF(ISNUMBER(SEARCH('Карта учёта'!$B$19,Расходка[[#This Row],[Наименование расходного материала]])),MAX($K$1:K70)+1,0)</f>
        <v>70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>Launcher 6F JR 3.5</v>
      </c>
      <c r="X71" s="198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71</v>
      </c>
      <c r="K72" s="197">
        <f>IF(ISNUMBER(SEARCH('Карта учёта'!$B$19,Расходка[[#This Row],[Наименование расходного материала]])),MAX($K$1:K71)+1,0)</f>
        <v>71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>Launcher 6F JR 4.0</v>
      </c>
      <c r="X72" s="198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72</v>
      </c>
      <c r="K73" s="197">
        <f>IF(ISNUMBER(SEARCH('Карта учёта'!$B$19,Расходка[[#This Row],[Наименование расходного материала]])),MAX($K$1:K72)+1,0)</f>
        <v>72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>Launcher 7F JL 3.5</v>
      </c>
      <c r="X73" s="198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73</v>
      </c>
      <c r="K74" s="197">
        <f>IF(ISNUMBER(SEARCH('Карта учёта'!$B$19,Расходка[[#This Row],[Наименование расходного материала]])),MAX($K$1:K73)+1,0)</f>
        <v>73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>Launcher 7F JL 4.0</v>
      </c>
      <c r="X74" s="198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74</v>
      </c>
      <c r="K75" s="197">
        <f>IF(ISNUMBER(SEARCH('Карта учёта'!$B$19,Расходка[[#This Row],[Наименование расходного материала]])),MAX($K$1:K74)+1,0)</f>
        <v>74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>Angio-Seal™ VIP</v>
      </c>
      <c r="X75" s="198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2024-08-17T19:32:08Z</cp:lastPrinted>
  <dcterms:created xsi:type="dcterms:W3CDTF">2015-06-05T18:19:34Z</dcterms:created>
  <dcterms:modified xsi:type="dcterms:W3CDTF">2024-08-17T19:35:36Z</dcterms:modified>
</cp:coreProperties>
</file>