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4\ЧКВ ОКС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7" i="1"/>
  <c r="I78" i="1"/>
  <c r="J77" i="1"/>
  <c r="J78" i="1"/>
  <c r="K77" i="1"/>
  <c r="K78" i="1"/>
  <c r="L77" i="1"/>
  <c r="L78" i="1"/>
  <c r="M77" i="1"/>
  <c r="M78" i="1"/>
  <c r="N77" i="1"/>
  <c r="N78" i="1"/>
  <c r="O77" i="1"/>
  <c r="O78" i="1"/>
  <c r="P77" i="1"/>
  <c r="P78" i="1"/>
  <c r="Q77" i="1"/>
  <c r="Q78" i="1"/>
  <c r="R77" i="1"/>
  <c r="R78" i="1"/>
  <c r="S77" i="1"/>
  <c r="S78" i="1"/>
  <c r="T77" i="1"/>
  <c r="T78" i="1"/>
  <c r="U77" i="1"/>
  <c r="U78" i="1"/>
  <c r="V77" i="1"/>
  <c r="V78" i="1"/>
  <c r="W77" i="1"/>
  <c r="W78" i="1"/>
  <c r="X77" i="1"/>
  <c r="X78" i="1"/>
  <c r="Y77" i="1"/>
  <c r="Y78" i="1"/>
  <c r="Z77" i="1"/>
  <c r="Z78" i="1"/>
  <c r="AA77" i="1"/>
  <c r="AA78" i="1"/>
  <c r="AB77" i="1"/>
  <c r="AB78" i="1"/>
  <c r="AC77" i="1"/>
  <c r="AC78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D75" i="1" l="1"/>
  <c r="Q76" i="1"/>
  <c r="AD76" i="1" s="1"/>
  <c r="AB74" i="1"/>
  <c r="O75" i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5" i="1" l="1"/>
  <c r="O76" i="1"/>
  <c r="AB76" i="1" s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H75" i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U43" i="1" l="1"/>
  <c r="U76" i="1"/>
  <c r="S56" i="1"/>
  <c r="S76" i="1"/>
  <c r="U2" i="1"/>
  <c r="S13" i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66" i="1" l="1"/>
  <c r="I76" i="1"/>
  <c r="J76" i="1"/>
  <c r="W54" i="1" s="1"/>
  <c r="V40" i="1"/>
  <c r="V71" i="1"/>
  <c r="W51" i="1"/>
  <c r="W72" i="1"/>
  <c r="W68" i="1"/>
  <c r="V58" i="1"/>
  <c r="V68" i="1"/>
  <c r="V70" i="1"/>
  <c r="V57" i="1"/>
  <c r="V47" i="1"/>
  <c r="V49" i="1"/>
  <c r="V54" i="1"/>
  <c r="V43" i="1"/>
  <c r="V4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60" i="1"/>
  <c r="W67" i="1"/>
  <c r="W52" i="1"/>
  <c r="W69" i="1"/>
  <c r="V69" i="1"/>
  <c r="V74" i="1"/>
  <c r="V42" i="1"/>
  <c r="V63" i="1"/>
  <c r="V73" i="1"/>
  <c r="W61" i="1"/>
  <c r="W58" i="1"/>
  <c r="W40" i="1"/>
  <c r="W45" i="1"/>
  <c r="W53" i="1"/>
  <c r="W46" i="1"/>
  <c r="V46" i="1"/>
  <c r="W55" i="1"/>
  <c r="W39" i="1"/>
  <c r="W50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W48" i="1" l="1"/>
  <c r="W62" i="1"/>
  <c r="W47" i="1"/>
  <c r="W64" i="1"/>
  <c r="W70" i="1"/>
  <c r="W41" i="1"/>
  <c r="W44" i="1"/>
  <c r="W56" i="1"/>
  <c r="W59" i="1"/>
  <c r="W71" i="1"/>
  <c r="W66" i="1"/>
  <c r="W49" i="1"/>
  <c r="W63" i="1"/>
  <c r="W43" i="1"/>
  <c r="W75" i="1"/>
  <c r="W57" i="1"/>
  <c r="W73" i="1"/>
  <c r="W65" i="1"/>
  <c r="W74" i="1"/>
  <c r="W76" i="1"/>
  <c r="W42" i="1"/>
  <c r="V76" i="1"/>
  <c r="V50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X2" i="1" l="1"/>
  <c r="K76" i="1"/>
  <c r="X76" i="1" s="1"/>
  <c r="X71" i="1"/>
  <c r="X24" i="1"/>
  <c r="X23" i="1"/>
  <c r="X54" i="1"/>
  <c r="X9" i="1"/>
  <c r="X10" i="1"/>
  <c r="X44" i="1"/>
  <c r="X65" i="1"/>
  <c r="X48" i="1"/>
  <c r="X73" i="1"/>
  <c r="X33" i="1"/>
  <c r="X25" i="1"/>
  <c r="X50" i="1"/>
  <c r="X47" i="1"/>
  <c r="X38" i="1"/>
  <c r="X43" i="1"/>
  <c r="X56" i="1"/>
  <c r="X32" i="1"/>
  <c r="X18" i="1"/>
  <c r="X3" i="1"/>
  <c r="X35" i="1"/>
  <c r="X75" i="1"/>
  <c r="X57" i="1"/>
  <c r="X27" i="1"/>
  <c r="X55" i="1"/>
  <c r="X21" i="1"/>
  <c r="X7" i="1"/>
  <c r="X51" i="1"/>
  <c r="X5" i="1"/>
  <c r="X8" i="1"/>
  <c r="X22" i="1"/>
  <c r="X58" i="1"/>
  <c r="X62" i="1"/>
  <c r="X17" i="1"/>
  <c r="X70" i="1"/>
  <c r="X52" i="1"/>
  <c r="X69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X61" i="1" l="1"/>
  <c r="X19" i="1"/>
  <c r="X60" i="1"/>
  <c r="X49" i="1"/>
  <c r="X15" i="1"/>
  <c r="X64" i="1"/>
  <c r="X31" i="1"/>
  <c r="X36" i="1"/>
  <c r="X14" i="1"/>
  <c r="X28" i="1"/>
  <c r="X46" i="1"/>
  <c r="X20" i="1"/>
  <c r="X68" i="1"/>
  <c r="X12" i="1"/>
  <c r="X40" i="1"/>
  <c r="X63" i="1"/>
  <c r="X30" i="1"/>
  <c r="X53" i="1"/>
  <c r="X67" i="1"/>
  <c r="X42" i="1"/>
  <c r="X66" i="1"/>
  <c r="X74" i="1"/>
  <c r="X16" i="1"/>
  <c r="X26" i="1"/>
  <c r="X41" i="1"/>
  <c r="X39" i="1"/>
  <c r="X59" i="1"/>
  <c r="X13" i="1"/>
  <c r="X34" i="1"/>
  <c r="X45" i="1"/>
  <c r="X29" i="1"/>
  <c r="X4" i="1"/>
  <c r="X11" i="1"/>
  <c r="X6" i="1"/>
  <c r="X72" i="1"/>
  <c r="X37" i="1"/>
  <c r="AC45" i="1"/>
  <c r="AC44" i="1"/>
  <c r="AA2" i="1"/>
  <c r="AC54" i="1"/>
  <c r="AC52" i="1"/>
  <c r="AC68" i="1"/>
  <c r="P69" i="1"/>
  <c r="P70" i="1" s="1"/>
  <c r="P71" i="1" s="1"/>
  <c r="P72" i="1" s="1"/>
  <c r="P73" i="1" s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6" i="1" s="1"/>
  <c r="AC73" i="1"/>
  <c r="P74" i="1"/>
  <c r="N72" i="1"/>
  <c r="N73" i="1" s="1"/>
  <c r="L67" i="1"/>
  <c r="M61" i="1"/>
  <c r="T75" i="1" l="1"/>
  <c r="T2" i="1"/>
  <c r="AC51" i="1"/>
  <c r="P75" i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C75" i="1" l="1"/>
  <c r="P76" i="1"/>
  <c r="AC76" i="1" s="1"/>
  <c r="N75" i="1"/>
  <c r="L69" i="1"/>
  <c r="M63" i="1"/>
  <c r="M64" i="1" s="1"/>
  <c r="M65" i="1" s="1"/>
  <c r="M66" i="1" s="1"/>
  <c r="AC53" i="1" l="1"/>
  <c r="N76" i="1"/>
  <c r="AA3" i="1" s="1"/>
  <c r="L70" i="1"/>
  <c r="M67" i="1"/>
  <c r="AA58" i="1" l="1"/>
  <c r="AA73" i="1"/>
  <c r="AA27" i="1"/>
  <c r="AA22" i="1"/>
  <c r="AA6" i="1"/>
  <c r="AA31" i="1"/>
  <c r="AA59" i="1"/>
  <c r="AA23" i="1"/>
  <c r="AA65" i="1"/>
  <c r="AA17" i="1"/>
  <c r="AA39" i="1"/>
  <c r="AA18" i="1"/>
  <c r="AA70" i="1"/>
  <c r="AA37" i="1"/>
  <c r="AA68" i="1"/>
  <c r="AA38" i="1"/>
  <c r="AA63" i="1"/>
  <c r="AA66" i="1"/>
  <c r="AA71" i="1"/>
  <c r="AA50" i="1"/>
  <c r="AA46" i="1"/>
  <c r="AA16" i="1"/>
  <c r="AA7" i="1"/>
  <c r="AA48" i="1"/>
  <c r="AA33" i="1"/>
  <c r="AA35" i="1"/>
  <c r="AA12" i="1"/>
  <c r="AA9" i="1"/>
  <c r="AA41" i="1"/>
  <c r="AA32" i="1"/>
  <c r="AA56" i="1"/>
  <c r="AA11" i="1"/>
  <c r="AA26" i="1"/>
  <c r="AA57" i="1"/>
  <c r="AA51" i="1"/>
  <c r="AA21" i="1"/>
  <c r="AA13" i="1"/>
  <c r="AA30" i="1"/>
  <c r="AA54" i="1"/>
  <c r="AA8" i="1"/>
  <c r="AA15" i="1"/>
  <c r="AA28" i="1"/>
  <c r="AA62" i="1"/>
  <c r="AA64" i="1"/>
  <c r="AA55" i="1"/>
  <c r="AA67" i="1"/>
  <c r="AA49" i="1"/>
  <c r="AA42" i="1"/>
  <c r="AA36" i="1"/>
  <c r="AA69" i="1"/>
  <c r="AA52" i="1"/>
  <c r="AA74" i="1"/>
  <c r="AA75" i="1"/>
  <c r="AA72" i="1"/>
  <c r="AA10" i="1"/>
  <c r="AA43" i="1"/>
  <c r="AA14" i="1"/>
  <c r="AA47" i="1"/>
  <c r="AA61" i="1"/>
  <c r="AA25" i="1"/>
  <c r="AA19" i="1"/>
  <c r="AA60" i="1"/>
  <c r="AA45" i="1"/>
  <c r="AA29" i="1"/>
  <c r="AA20" i="1"/>
  <c r="AA40" i="1"/>
  <c r="AA34" i="1"/>
  <c r="AA5" i="1"/>
  <c r="AA24" i="1"/>
  <c r="AA4" i="1"/>
  <c r="AA44" i="1"/>
  <c r="AA76" i="1"/>
  <c r="AA53" i="1"/>
  <c r="L71" i="1"/>
  <c r="M68" i="1"/>
  <c r="L72" i="1" l="1"/>
  <c r="L73" i="1" s="1"/>
  <c r="M69" i="1"/>
  <c r="L74" i="1" l="1"/>
  <c r="L75" i="1" s="1"/>
  <c r="L76" i="1" s="1"/>
  <c r="Y76" i="1" s="1"/>
  <c r="Y2" i="1"/>
  <c r="Y69" i="1"/>
  <c r="Y56" i="1"/>
  <c r="M70" i="1"/>
  <c r="Y72" i="1" l="1"/>
  <c r="Y4" i="1"/>
  <c r="Y5" i="1"/>
  <c r="Y61" i="1"/>
  <c r="Y3" i="1"/>
  <c r="Y24" i="1"/>
  <c r="Y41" i="1"/>
  <c r="Y7" i="1"/>
  <c r="Y21" i="1"/>
  <c r="Y19" i="1"/>
  <c r="Y45" i="1"/>
  <c r="Y32" i="1"/>
  <c r="Y57" i="1"/>
  <c r="Y28" i="1"/>
  <c r="Y44" i="1"/>
  <c r="Y37" i="1"/>
  <c r="Y16" i="1"/>
  <c r="Y74" i="1"/>
  <c r="Y73" i="1"/>
  <c r="Y70" i="1"/>
  <c r="Y30" i="1"/>
  <c r="Y33" i="1"/>
  <c r="Y23" i="1"/>
  <c r="Y66" i="1"/>
  <c r="Y6" i="1"/>
  <c r="Y29" i="1"/>
  <c r="Y11" i="1"/>
  <c r="Y25" i="1"/>
  <c r="Y67" i="1"/>
  <c r="Y34" i="1"/>
  <c r="Y35" i="1"/>
  <c r="Y8" i="1"/>
  <c r="Y60" i="1"/>
  <c r="Y10" i="1"/>
  <c r="Y36" i="1"/>
  <c r="Y48" i="1"/>
  <c r="Y20" i="1"/>
  <c r="Y51" i="1"/>
  <c r="Y31" i="1"/>
  <c r="Y71" i="1"/>
  <c r="Y13" i="1"/>
  <c r="Y9" i="1"/>
  <c r="Y50" i="1"/>
  <c r="Y15" i="1"/>
  <c r="Y42" i="1"/>
  <c r="Y17" i="1"/>
  <c r="Y65" i="1"/>
  <c r="Y47" i="1"/>
  <c r="Y46" i="1"/>
  <c r="Y55" i="1"/>
  <c r="Y18" i="1"/>
  <c r="Y62" i="1"/>
  <c r="Y58" i="1"/>
  <c r="Y68" i="1"/>
  <c r="Y22" i="1"/>
  <c r="Y49" i="1"/>
  <c r="Y54" i="1"/>
  <c r="Y52" i="1"/>
  <c r="Y26" i="1"/>
  <c r="Y40" i="1"/>
  <c r="Y12" i="1"/>
  <c r="Y59" i="1"/>
  <c r="Y53" i="1"/>
  <c r="Y14" i="1"/>
  <c r="Y39" i="1"/>
  <c r="Y43" i="1"/>
  <c r="Y38" i="1"/>
  <c r="Y27" i="1"/>
  <c r="Y64" i="1"/>
  <c r="Y63" i="1"/>
  <c r="Y75" i="1"/>
  <c r="M71" i="1"/>
  <c r="M72" i="1" l="1"/>
  <c r="M73" i="1" l="1"/>
  <c r="M74" i="1" l="1"/>
  <c r="M75" i="1" s="1"/>
  <c r="M76" i="1" l="1"/>
  <c r="Z76" i="1" s="1"/>
  <c r="Z2" i="1"/>
  <c r="Z27" i="1"/>
  <c r="Z64" i="1"/>
  <c r="Z13" i="1"/>
  <c r="Z24" i="1"/>
  <c r="Z46" i="1"/>
  <c r="Z17" i="1"/>
  <c r="Z41" i="1"/>
  <c r="Z56" i="1"/>
  <c r="Z53" i="1"/>
  <c r="Z49" i="1"/>
  <c r="Z25" i="1"/>
  <c r="Z14" i="1"/>
  <c r="Z61" i="1"/>
  <c r="Z52" i="1"/>
  <c r="Z54" i="1"/>
  <c r="Z37" i="1"/>
  <c r="Z62" i="1"/>
  <c r="Z16" i="1"/>
  <c r="Z43" i="1"/>
  <c r="Z19" i="1"/>
  <c r="Z68" i="1"/>
  <c r="Z34" i="1"/>
  <c r="Z55" i="1"/>
  <c r="Z44" i="1"/>
  <c r="Z63" i="1"/>
  <c r="Z10" i="1"/>
  <c r="Z65" i="1"/>
  <c r="Z7" i="1"/>
  <c r="Z22" i="1"/>
  <c r="Z3" i="1"/>
  <c r="Z40" i="1"/>
  <c r="Z69" i="1"/>
  <c r="Z58" i="1"/>
  <c r="Z31" i="1"/>
  <c r="Z72" i="1"/>
  <c r="Z74" i="1"/>
  <c r="Z51" i="1" l="1"/>
  <c r="Z71" i="1"/>
  <c r="Z12" i="1"/>
  <c r="Z73" i="1"/>
  <c r="Z70" i="1"/>
  <c r="Z47" i="1"/>
  <c r="Z18" i="1"/>
  <c r="Z8" i="1"/>
  <c r="Z45" i="1"/>
  <c r="Z15" i="1"/>
  <c r="Z35" i="1"/>
  <c r="Z5" i="1"/>
  <c r="Z20" i="1"/>
  <c r="Z67" i="1"/>
  <c r="Z9" i="1"/>
  <c r="Z39" i="1"/>
  <c r="Z11" i="1"/>
  <c r="Z30" i="1"/>
  <c r="Z60" i="1"/>
  <c r="Z28" i="1"/>
  <c r="Z42" i="1"/>
  <c r="Z59" i="1"/>
  <c r="Z23" i="1"/>
  <c r="Z50" i="1"/>
  <c r="Z57" i="1"/>
  <c r="Z33" i="1"/>
  <c r="Z38" i="1"/>
  <c r="Z66" i="1"/>
  <c r="Z29" i="1"/>
  <c r="Z36" i="1"/>
  <c r="Z32" i="1"/>
  <c r="Z26" i="1"/>
  <c r="Z4" i="1"/>
  <c r="Z6" i="1"/>
  <c r="Z21" i="1"/>
  <c r="Z48" i="1"/>
  <c r="Z7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<sst xmlns="http://schemas.openxmlformats.org/spreadsheetml/2006/main" count="894" uniqueCount="538">
  <si>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</si>
  <si>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</si>
  <si>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</si>
  <si>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</si>
  <si>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</si>
  <si>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</si>
  <si>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</si>
  <si>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</si>
  <si>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</si>
  <si>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</si>
  <si>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</si>
  <si>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</si>
  <si>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</si>
  <si>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</si>
  <si>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</si>
  <si>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</si>
  <si>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</si>
  <si>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</si>
  <si>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</si>
  <si>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</si>
  <si>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</si>
  <si>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</si>
  <si>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</si>
  <si>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</si>
  <si>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</si>
  <si>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</si>
  <si>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</si>
  <si>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</si>
  <si>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</si>
  <si>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</si>
  <si>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</si>
  <si>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</si>
  <si>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</si>
  <si>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</si>
  <si>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</si>
  <si>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</si>
  <si>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</si>
  <si>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</si>
  <si>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</si>
  <si>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</si>
  <si>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</si>
  <si>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</si>
  <si>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</si>
  <si>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</si>
  <si>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</si>
  <si>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</si>
  <si>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</si>
  <si>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</si>
  <si>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</si>
  <si>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</si>
  <si>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</si>
  <si>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</si>
  <si>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</si>
  <si>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</si>
  <si>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</si>
  <si>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</si>
  <si>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</si>
  <si>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</si>
  <si>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</si>
  <si>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</si>
  <si>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</si>
  <si>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</si>
  <si>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</si>
  <si>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</si>
  <si>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</si>
  <si>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</si>
  <si>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</si>
  <si>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</si>
  <si>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</si>
  <si>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</si>
  <si>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</si>
  <si>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</si>
  <si>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</si>
  <si>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</si>
  <si>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</si>
  <si>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</si>
  <si>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</si>
  <si>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</si>
  <si>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</si>
  <si>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</si>
  <si>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</si>
  <si>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</si>
  <si>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</si>
  <si>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</si>
  <si>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</si>
  <si>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</si>
  <si>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</si>
  <si>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</si>
  <si>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</si>
  <si>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</si>
  <si>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</si>
  <si>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</si>
  <si>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</si>
  <si>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</si>
  <si>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</si>
  <si>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</si>
  <si>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</si>
  <si>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</si>
  <si>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</si>
  <si>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</si>
  <si>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</si>
  <si>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</si>
  <si>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</si>
  <si>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</si>
  <si>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</si>
  <si>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</si>
  <si>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</si>
  <si>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</si>
  <si>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</si>
  <si>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</si>
  <si>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</si>
  <si>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</si>
  <si>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</si>
  <si>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</si>
  <si>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</si>
  <si>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</si>
  <si>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</si>
  <si>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</si>
  <si>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</si>
  <si>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</si>
  <si>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</si>
  <si>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</si>
  <si>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</si>
  <si>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</si>
  <si>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</si>
  <si>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</si>
  <si>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</si>
  <si>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</si>
  <si>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</si>
  <si>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</si>
  <si>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</si>
  <si>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</si>
  <si>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</si>
  <si>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</si>
  <si>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</si>
  <si>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</si>
  <si>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</si>
  <si>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</si>
  <si>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</si>
  <si>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</si>
  <si>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</si>
  <si>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</si>
  <si>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</si>
  <si>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</si>
  <si>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</si>
  <si>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</si>
  <si>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</si>
  <si>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</si>
  <si>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</si>
  <si>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</si>
  <si>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</si>
  <si>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</si>
  <si>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</si>
  <si>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</si>
  <si>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</si>
  <si>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</si>
  <si>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</si>
  <si>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</si>
  <si>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</si>
  <si>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</si>
  <si>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</si>
  <si>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</si>
  <si>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</si>
  <si>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</si>
  <si>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</si>
  <si>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</si>
  <si>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</si>
  <si>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</si>
  <si>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</si>
  <si>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</si>
  <si>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</si>
  <si>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</si>
  <si>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</si>
  <si>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</si>
  <si>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</si>
  <si>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</si>
  <si>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</si>
  <si>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</si>
  <si>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</si>
  <si>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</si>
  <si>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</si>
  <si>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</si>
  <si>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</si>
  <si>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</si>
  <si>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</si>
  <si>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</si>
  <si>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</si>
  <si>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</si>
  <si>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</si>
  <si>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</si>
  <si>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</si>
  <si>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</si>
  <si>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</si>
  <si>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</si>
  <si>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</si>
  <si>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</si>
  <si>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</si>
  <si>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</si>
  <si>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</si>
  <si>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</si>
  <si>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</si>
  <si>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</si>
  <si>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</si>
  <si>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</si>
  <si>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</si>
  <si>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</si>
  <si>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</si>
  <si>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</si>
  <si>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</si>
  <si>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</si>
  <si>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</si>
  <si>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</si>
  <si>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</si>
  <si>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</si>
  <si>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</si>
  <si>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</si>
  <si>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</si>
  <si>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</si>
  <si>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</si>
  <si>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</si>
  <si>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</si>
  <si>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</si>
  <si>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</si>
  <si>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</si>
  <si>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</si>
  <si>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</si>
  <si>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</si>
  <si>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</si>
  <si>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</si>
  <si>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</si>
  <si>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</si>
  <si>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</si>
  <si>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</si>
  <si>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</si>
  <si>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</si>
  <si>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</si>
  <si>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</si>
  <si>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</si>
  <si>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</si>
  <si>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</si>
  <si>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</si>
  <si>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</si>
  <si>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</si>
  <si>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</si>
  <si>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</si>
  <si>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</si>
  <si>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</si>
  <si>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</si>
  <si>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</si>
  <si>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</si>
  <si>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</si>
  <si>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</si>
  <si>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</si>
  <si>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</si>
  <si>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</si>
  <si>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</si>
  <si>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</si>
  <si>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</si>
  <si>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</si>
  <si>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</si>
  <si>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</si>
  <si>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</si>
  <si>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</si>
  <si>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</si>
  <si>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</si>
  <si>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</si>
  <si>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</si>
  <si>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</si>
  <si>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</si>
  <si>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</si>
  <si>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</si>
  <si>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</si>
  <si>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</si>
  <si>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</si>
  <si>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</si>
  <si>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</si>
  <si>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</si>
  <si>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</si>
  <si>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</si>
  <si>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</si>
  <si>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</si>
  <si>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</si>
  <si>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</si>
  <si>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</si>
  <si>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</si>
  <si>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</si>
  <si>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</si>
  <si>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</si>
  <si>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</si>
  <si>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</si>
  <si>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</si>
  <si>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</si>
  <si>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</si>
  <si>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</si>
  <si>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</si>
  <si>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</si>
  <si>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</si>
  <si>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</si>
  <si>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</si>
  <si>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</si>
  <si>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</si>
  <si>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</si>
  <si>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</si>
  <si>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</si>
  <si>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</si>
  <si>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</si>
  <si>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</si>
  <si>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</si>
  <si>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</si>
  <si>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</si>
  <si>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</si>
  <si>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</si>
  <si>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</si>
  <si>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</si>
  <si>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</si>
  <si>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</si>
  <si>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</si>
  <si>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</si>
  <si>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</si>
  <si>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</si>
  <si>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</si>
  <si>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</si>
  <si>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</si>
  <si>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</si>
  <si>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</si>
  <si>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</si>
  <si>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</si>
  <si>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</si>
  <si>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</si>
  <si>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</si>
  <si>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</si>
  <si>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</si>
  <si>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</si>
  <si>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</si>
  <si>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</si>
  <si>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</si>
  <si>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</si>
  <si>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</si>
  <si>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</si>
  <si>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</si>
  <si>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</si>
  <si>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</si>
  <si>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</si>
  <si>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</si>
  <si>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</si>
  <si>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</si>
  <si>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</si>
  <si>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</si>
  <si>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</si>
  <si>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</si>
  <si>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</si>
  <si>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</si>
  <si>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</si>
  <si>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</si>
  <si>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</si>
  <si>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</si>
  <si>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</si>
  <si>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</si>
  <si>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</si>
  <si>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</si>
  <si>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</si>
  <si>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</si>
  <si>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</si>
  <si>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</si>
  <si>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</si>
  <si>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</si>
  <si>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</si>
  <si>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</si>
  <si>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</si>
  <si>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</si>
  <si>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</si>
  <si>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</si>
  <si>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</si>
  <si>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</si>
  <si>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</si>
  <si>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</si>
  <si>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</si>
  <si>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</si>
  <si>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</si>
  <si>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</si>
  <si>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</si>
  <si>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</si>
  <si>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</si>
  <si>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</si>
  <si>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</si>
  <si>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</si>
  <si>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</si>
  <si>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</si>
  <si>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</si>
  <si>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</si>
  <si>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</si>
  <si>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</si>
  <si>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</si>
  <si>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</si>
  <si>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</si>
  <si>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</si>
  <si>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</si>
  <si>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</si>
  <si>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</si>
  <si>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</si>
  <si>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</si>
  <si>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</si>
  <si>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</si>
  <si>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</si>
  <si>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</si>
  <si>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</si>
  <si>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</si>
  <si>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</si>
  <si>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</si>
  <si>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</si>
  <si>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</si>
  <si>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</si>
  <si>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</si>
  <si>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</si>
  <si>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</si>
  <si>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</si>
  <si>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</si>
  <si>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</si>
  <si>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</si>
  <si>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</si>
  <si>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</si>
  <si>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</si>
  <si>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</si>
  <si>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</si>
  <si>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</si>
  <si>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</si>
  <si>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</si>
  <si>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</si>
  <si>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</si>
  <si>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</si>
  <si>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</si>
  <si>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</si>
  <si>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</si>
  <si>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</si>
  <si>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</si>
  <si>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</si>
  <si>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</si>
  <si>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</si>
  <si>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</si>
  <si>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</si>
  <si>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</si>
  <si>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</si>
  <si>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</si>
  <si>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</si>
  <si>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</si>
  <si>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</si>
  <si>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</si>
  <si>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</si>
  <si>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</si>
  <si>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</si>
  <si>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</si>
  <si>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</si>
  <si>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</si>
  <si>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</si>
  <si>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</si>
  <si>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</si>
  <si>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</si>
  <si>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</si>
  <si>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</si>
  <si>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</si>
  <si>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</si>
  <si>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</si>
  <si>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</si>
  <si>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</si>
  <si>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</si>
  <si>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</si>
  <si>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</si>
  <si>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</si>
  <si>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</si>
  <si>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</si>
  <si>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</si>
  <si>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</si>
  <si>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</si>
  <si>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</si>
  <si>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</si>
  <si>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</si>
  <si>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</si>
  <si>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</si>
  <si>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</si>
  <si>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</si>
  <si>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</si>
  <si>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</si>
  <si>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</si>
  <si>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</si>
  <si>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</si>
  <si>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</si>
  <si>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</si>
  <si>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</si>
  <si>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</si>
  <si>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</si>
  <si>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</si>
  <si>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</si>
  <si>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</si>
  <si>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</si>
  <si>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</si>
  <si>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</si>
  <si>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</si>
  <si>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</si>
  <si>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</si>
  <si>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</si>
  <si>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</si>
  <si>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</si>
  <si>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</si>
  <si>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</si>
  <si>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</si>
  <si>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</si>
  <si>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</si>
  <si>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</si>
  <si>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</si>
  <si>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</si>
  <si>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</si>
  <si>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</si>
  <si>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</si>
  <si>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</si>
  <si>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</si>
  <si>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</si>
  <si>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</si>
  <si>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</si>
  <si>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</si>
  <si>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</si>
  <si>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</si>
  <si>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</si>
  <si>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</si>
  <si>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50 ml</t>
  </si>
  <si>
    <t>Правый</t>
  </si>
  <si>
    <t>Совместно с д/кардиологом: с учетом клинических данных, ЭКГ и КАГ рекомендована экстренная реканализация ПКА.</t>
  </si>
  <si>
    <t>Коллатеральный кровоток: незначительные межсистемные коллатерали из СВ ПМЖА в дистальный сегмент ПКА,</t>
  </si>
  <si>
    <t>Калабушкина Н.Я.</t>
  </si>
  <si>
    <t>кальциноз, неровность контуров</t>
  </si>
  <si>
    <r>
      <rPr>
        <i/>
        <sz val="11"/>
        <color theme="1"/>
        <rFont val="Arial Narrow"/>
        <family val="2"/>
        <charset val="204"/>
      </rPr>
      <t>кальциноз, стеноз среднего сегмента 90%,</t>
    </r>
    <r>
      <rPr>
        <sz val="11"/>
        <color theme="1"/>
        <rFont val="Arial Narrow"/>
        <family val="2"/>
        <charset val="204"/>
      </rPr>
      <t xml:space="preserve"> Антеградный  кровоток TIMI III.</t>
    </r>
  </si>
  <si>
    <t>кальциноз, стеноз дистального сегмента 80% D=2,0мм Антеградный  кровоток TIMI III.</t>
  </si>
  <si>
    <t>100 ml</t>
  </si>
  <si>
    <r>
      <t xml:space="preserve">1) Контроль места пункции, </t>
    </r>
    <r>
      <rPr>
        <b/>
        <i/>
        <u/>
        <sz val="11"/>
        <color theme="1"/>
        <rFont val="Calibri"/>
        <family val="2"/>
        <charset val="204"/>
        <scheme val="minor"/>
      </rPr>
      <t>повязка  на руке до 6 ч.</t>
    </r>
  </si>
  <si>
    <t>30:18</t>
  </si>
  <si>
    <t>150 ml</t>
  </si>
  <si>
    <r>
      <rPr>
        <i/>
        <sz val="11"/>
        <color theme="1"/>
        <rFont val="Arial Narrow"/>
        <family val="2"/>
        <charset val="204"/>
      </rPr>
      <t>тромбоз стентов: тотальная окклюзия на протяжинии среднего, дистального сегментов, окклюзия на уровне бифуркации ЗБВ/ЗМЖВ.</t>
    </r>
    <r>
      <rPr>
        <sz val="11"/>
        <color theme="1"/>
        <rFont val="Arial Narrow"/>
        <family val="2"/>
        <charset val="204"/>
      </rPr>
      <t xml:space="preserve"> Антеградный кровток TIMI 0. Rentrop 1 из ПНА. </t>
    </r>
  </si>
  <si>
    <t>Pilot 150</t>
  </si>
  <si>
    <r>
      <t>Устье ПКА катетеризировано проводниковым катетером Launcher JR  3.5 6Fr. Коронарный проводник pilot и shumei с поддержкой БК Колибри 1,5 - 15 с техническими сложностями удалось провести в дистальный сегмент ЗБВ и ЗМЖВ. Многократные тракции аспирации катером Medtronic Export Advance (получены тромботические массы). С учётом массивного тромбоза артерии принято решение в пользу ведения эптифибатида внутривенно болюсно в дозе 180 мкг/кг  (1 флакон).   Выполнена kissing баллонная дилатация и оптимизация зоны бифуркации ЗМЖВ и ЗБВ БК NC Аксиома 3.0-15 (ЗМЖВ) и БК Колибри 2.5-15. В зону проксимального сегмента с оверлаппингом на стент среднего сегмента имплантирован</t>
    </r>
    <r>
      <rPr>
        <b/>
        <sz val="10.5"/>
        <color theme="1"/>
        <rFont val="Calibri"/>
        <family val="2"/>
        <charset val="204"/>
        <scheme val="minor"/>
      </rPr>
      <t xml:space="preserve"> </t>
    </r>
    <r>
      <rPr>
        <sz val="10.5"/>
        <color theme="1"/>
        <rFont val="Calibri"/>
        <family val="2"/>
        <charset val="204"/>
        <scheme val="minor"/>
      </rPr>
      <t xml:space="preserve"> </t>
    </r>
    <r>
      <rPr>
        <b/>
        <sz val="10.5"/>
        <color theme="1"/>
        <rFont val="Calibri"/>
        <family val="2"/>
        <charset val="204"/>
        <scheme val="minor"/>
      </rPr>
      <t>DES Resolute Integrity 4.0 - 30</t>
    </r>
    <r>
      <rPr>
        <sz val="10.5"/>
        <color theme="1"/>
        <rFont val="Calibri"/>
        <family val="2"/>
        <charset val="204"/>
        <scheme val="minor"/>
      </rPr>
      <t>, давлением до  12 атм. На контрольных съёмках визуализируется феномен Slow reflow.  Выполнено контрастирование через аспирационный катетер  антеградный кровоток ближе к TIMI II. Контрастирование через гайд - катетер антеградный кровоток ближе к TIMI I.  Ангиографический результат неудовлетворительный, кровоток по ПКА, восстановлен, TIMI I-II.  Пациент ка транспортируется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</si>
</sst>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i/>
      <u/>
      <sz val="11"/>
      <color theme="1"/>
      <name val="Calibri"/>
      <family val="2"/>
      <charset val="204"/>
      <scheme val="minor"/>
    </font>
    <font>
      <b/>
      <sz val="10.5"/>
      <color theme="1"/>
      <name val="Calibri"/>
      <family val="2"/>
      <charset val="204"/>
      <scheme val="minor"/>
    </font>
    <font>
      <i/>
      <sz val="12"/>
      <color theme="1"/>
      <name val="Arial Narrow"/>
      <family val="2"/>
      <charset val="204"/>
    </font>
    <font>
      <i/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M20" sqref="M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45531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0.57291666666666663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0.57986111111111105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3" t="s">
        <v>527</v>
      </c>
      <c r="C11" s="8"/>
      <c r="D11" s="95" t="s">
        <v>170</v>
      </c>
      <c r="E11" s="93"/>
      <c r="F11" s="93"/>
      <c r="G11" s="24" t="s">
        <v>302</v>
      </c>
      <c r="H11" s="26"/>
    </row>
    <row r="12" spans="1:8" ht="16.5" thickTop="1">
      <c r="A12" s="81" t="s">
        <v>8</v>
      </c>
      <c r="B12" s="82">
        <v>20099</v>
      </c>
      <c r="C12" s="12"/>
      <c r="D12" s="95" t="s">
        <v>303</v>
      </c>
      <c r="E12" s="93"/>
      <c r="F12" s="93"/>
      <c r="G12" s="24" t="s">
        <v>369</v>
      </c>
      <c r="H12" s="26"/>
    </row>
    <row r="13" spans="1:8" ht="15.75">
      <c r="A13" s="15" t="s">
        <v>10</v>
      </c>
      <c r="B13" s="30">
        <f>DATEDIF(B12,B8,"y")</f>
        <v>69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24406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533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7230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13.737</v>
      </c>
    </row>
    <row r="18" spans="1:8" ht="14.45" customHeight="1">
      <c r="A18" s="57" t="s">
        <v>188</v>
      </c>
      <c r="B18" s="87" t="s">
        <v>524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528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529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530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535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 t="s">
        <v>526</v>
      </c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525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B16" sqref="B1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45531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0.57986111111111105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0.64930555555555558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6.9444444444444531E-2</v>
      </c>
      <c r="D15" s="95" t="s">
        <v>170</v>
      </c>
      <c r="E15" s="93"/>
      <c r="F15" s="93"/>
      <c r="G15" s="80" t="str">
        <f>КАГ!G11</f>
        <v>Медведева 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Калабушкина Н.Я.</v>
      </c>
      <c r="C16" s="200">
        <f>LEN(КАГ!B11)</f>
        <v>16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20099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69</v>
      </c>
      <c r="H18" s="39"/>
    </row>
    <row r="19" spans="1:8" ht="14.45" customHeight="1">
      <c r="A19" s="15" t="s">
        <v>12</v>
      </c>
      <c r="B19" s="68">
        <f>КАГ!B14</f>
        <v>24406</v>
      </c>
      <c r="C19" s="69"/>
      <c r="D19" s="69"/>
      <c r="E19" s="69"/>
      <c r="F19" s="69"/>
      <c r="G19" s="165" t="s">
        <v>399</v>
      </c>
      <c r="H19" s="180" t="str">
        <f>КАГ!H15</f>
        <v>30:18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7230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13.737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537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531</v>
      </c>
      <c r="C40" s="120"/>
      <c r="D40" s="245" t="s">
        <v>532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534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5" sqref="B25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45531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Калабушкина Н.Я.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20099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69</v>
      </c>
    </row>
    <row r="7" spans="1:4">
      <c r="A7" s="38"/>
      <c r="C7" s="101" t="s">
        <v>12</v>
      </c>
      <c r="D7" s="103">
        <f>КАГ!$B$14</f>
        <v>24406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45531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330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521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4" t="s">
        <v>536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4" t="s">
        <v>520</v>
      </c>
      <c r="C17" s="135"/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4" t="s">
        <v>375</v>
      </c>
      <c r="C18" s="135" t="s">
        <v>403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4" t="s">
        <v>375</v>
      </c>
      <c r="C19" s="182" t="s">
        <v>410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55" t="s">
        <v>515</v>
      </c>
      <c r="C20" s="135" t="s">
        <v>415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21" s="154" t="s">
        <v>370</v>
      </c>
      <c r="C21" s="135"/>
      <c r="D21" s="140">
        <v>1</v>
      </c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2" s="154" t="s">
        <v>324</v>
      </c>
      <c r="C22" s="135" t="s">
        <v>479</v>
      </c>
      <c r="D22" s="140">
        <v>1</v>
      </c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6" zoomScaleNormal="100" workbookViewId="0">
      <selection activeCell="C64" sqref="C6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Abbot Whisper MS</v>
      </c>
      <c r="U2" s="115" t="str">
        <f>IFERROR(INDEX(Расходка[Наименование расходного материала],MATCH(Расходка[[#This Row],[№]],Поиск_расходки[Индекс4],0)),"")</f>
        <v>Pilot 150</v>
      </c>
      <c r="V2" s="115" t="str">
        <f>IFERROR(INDEX(Расходка[Наименование расходного материала],MATCH(Расходка[[#This Row],[№]],Поиск_расходки[Индекс5],0)),"")</f>
        <v>Shunmei</v>
      </c>
      <c r="W2" s="115" t="str">
        <f>IFERROR(INDEX(Расходка[Наименование расходного материала],MATCH(Расходка[[#This Row],[№]],Поиск_расходки[Индекс6],0)),"")</f>
        <v>Колибри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2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1</v>
      </c>
      <c r="N3" s="116">
        <f>IF(ISNUMBER(SEARCH('Карта учёта'!$B$22,Расходка[[#This Row],[Наименование расходного материала]])),MAX($N$1:N2)+1,0)</f>
        <v>0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/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0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/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0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/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0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/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0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/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0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/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0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/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1</v>
      </c>
      <c r="K10" s="116">
        <f>IF(ISNUMBER(SEARCH('Карта учёта'!$B$19,Расходка[[#This Row],[Наименование расходного материала]])),MAX($K$1:K9)+1,0)</f>
        <v>1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0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/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2</v>
      </c>
      <c r="K11" s="116">
        <f>IF(ISNUMBER(SEARCH('Карта учёта'!$B$19,Расходка[[#This Row],[Наименование расходного материала]])),MAX($K$1:K10)+1,0)</f>
        <v>2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/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0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/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0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/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0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/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0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/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0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/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0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/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0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/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0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/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0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/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/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0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/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0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/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0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/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0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/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0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/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0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/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0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/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0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/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0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/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/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0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/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0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/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0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/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0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/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0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/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0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/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0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/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0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/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0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/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/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0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/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0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/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0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/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0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/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0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/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0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/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0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/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0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/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0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/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/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1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0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/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3</v>
      </c>
      <c r="C53" t="s">
        <v>536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1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0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/>
      </c>
      <c r="AB53" s="115" t="str">
        <f>IFERROR(INDEX(Расходка[Наименование расходного материала],MATCH(Расходка[[#This Row],[№]],Поиск_расходки[Индекс11],0)),"")</f>
        <v>Pilot 150</v>
      </c>
      <c r="AC53" s="115" t="str">
        <f>IFERROR(INDEX(Расходка[Наименование расходного материала],MATCH(Расходка[[#This Row],[№]],Поиск_расходки[Индекс12],0)),"")</f>
        <v>Pilot 150</v>
      </c>
      <c r="AD53" s="115" t="str">
        <f>IFERROR(INDEX(Расходка[Наименование расходного материала],MATCH(Расходка[[#This Row],[№]],Поиск_расходки[Индекс13],0)),"")</f>
        <v>Pilot 150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" t="s">
        <v>278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0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/>
      </c>
      <c r="AB54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4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4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0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/>
      </c>
      <c r="AB55" s="115" t="str">
        <f>IFERROR(INDEX(Расходка[Наименование расходного материала],MATCH(Расходка[[#This Row],[№]],Поиск_расходки[Индекс11],0)),"")</f>
        <v>DES, Calipso</v>
      </c>
      <c r="AC55" s="115" t="str">
        <f>IFERROR(INDEX(Расходка[Наименование расходного материала],MATCH(Расходка[[#This Row],[№]],Поиск_расходки[Индекс12],0)),"")</f>
        <v>DES, Calipso</v>
      </c>
      <c r="AD55" s="115" t="str">
        <f>IFERROR(INDEX(Расходка[Наименование расходного материала],MATCH(Расходка[[#This Row],[№]],Поиск_расходки[Индекс13],0)),"")</f>
        <v>DES, Calipso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57" t="s">
        <v>345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0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/>
      </c>
      <c r="AB56" s="115" t="str">
        <f>IFERROR(INDEX(Расходка[Наименование расходного материала],MATCH(Расходка[[#This Row],[№]],Поиск_расходки[Индекс11],0)),"")</f>
        <v>DES, NanoMed</v>
      </c>
      <c r="AC56" s="115" t="str">
        <f>IFERROR(INDEX(Расходка[Наименование расходного материала],MATCH(Расходка[[#This Row],[№]],Поиск_расходки[Индекс12],0)),"")</f>
        <v>DES, NanoMed</v>
      </c>
      <c r="AD56" s="115" t="str">
        <f>IFERROR(INDEX(Расходка[Наименование расходного материала],MATCH(Расходка[[#This Row],[№]],Поиск_расходки[Индекс13],0)),"")</f>
        <v>DES, NanoMed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s="130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1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/>
      </c>
      <c r="AB57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t="s">
        <v>358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0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/>
      </c>
      <c r="AB58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8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8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s="161" t="s">
        <v>386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0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/>
      </c>
      <c r="AB59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9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9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385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0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/>
      </c>
      <c r="AB60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60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60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/>
      </c>
      <c r="AB61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1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1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1" s="4" t="s">
        <v>6</v>
      </c>
      <c r="AG61" s="4" t="s">
        <v>415</v>
      </c>
    </row>
    <row r="62" spans="1:33">
      <c r="A62">
        <v>61</v>
      </c>
      <c r="B62" t="s">
        <v>6</v>
      </c>
      <c r="C62" t="s">
        <v>519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0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/>
      </c>
      <c r="AB62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2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2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325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0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/>
      </c>
      <c r="AB6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3" s="4" t="s">
        <v>6</v>
      </c>
      <c r="AG63" s="4" t="s">
        <v>456</v>
      </c>
    </row>
    <row r="64" spans="1:33">
      <c r="A64">
        <v>63</v>
      </c>
      <c r="B64" t="s">
        <v>95</v>
      </c>
      <c r="C64" s="1" t="s">
        <v>344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0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/>
      </c>
      <c r="AB6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351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0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/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352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0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/>
      </c>
      <c r="AB6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326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0</v>
      </c>
      <c r="N67" s="197">
        <f>IF(ISNUMBER(SEARCH('Карта учёта'!$B$22,Расходка[[#This Row],[Наименование расходного материала]])),MAX($N$1:N66)+1,0)</f>
        <v>0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/>
      </c>
      <c r="AA67" s="198" t="str">
        <f>IFERROR(INDEX(Расходка[Наименование расходного материала],MATCH(Расходка[[#This Row],[№]],Поиск_расходки[Индекс10],0)),"")</f>
        <v/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3.5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327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0</v>
      </c>
      <c r="N68" s="197">
        <f>IF(ISNUMBER(SEARCH('Карта учёта'!$B$22,Расходка[[#This Row],[Наименование расходного материала]])),MAX($N$1:N67)+1,0)</f>
        <v>0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/>
      </c>
      <c r="AA68" s="198" t="str">
        <f>IFERROR(INDEX(Расходка[Наименование расходного материала],MATCH(Расходка[[#This Row],[№]],Поиск_расходки[Индекс10],0)),"")</f>
        <v/>
      </c>
      <c r="AB68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328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0</v>
      </c>
      <c r="N69" s="197">
        <f>IF(ISNUMBER(SEARCH('Карта учёта'!$B$22,Расходка[[#This Row],[Наименование расходного материала]])),MAX($N$1:N68)+1,0)</f>
        <v>0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/>
      </c>
      <c r="AA69" s="198" t="str">
        <f>IFERROR(INDEX(Расходка[Наименование расходного материала],MATCH(Расходка[[#This Row],[№]],Поиск_расходки[Индекс10],0)),"")</f>
        <v/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329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0</v>
      </c>
      <c r="N70" s="197">
        <f>IF(ISNUMBER(SEARCH('Карта учёта'!$B$22,Расходка[[#This Row],[Наименование расходного материала]])),MAX($N$1:N69)+1,0)</f>
        <v>0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/>
      </c>
      <c r="AA70" s="198" t="str">
        <f>IFERROR(INDEX(Расходка[Наименование расходного материала],MATCH(Расходка[[#This Row],[№]],Поиск_расходки[Индекс10],0)),"")</f>
        <v/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335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0</v>
      </c>
      <c r="N71" s="197">
        <f>IF(ISNUMBER(SEARCH('Карта учёта'!$B$22,Расходка[[#This Row],[Наименование расходного материала]])),MAX($N$1:N70)+1,0)</f>
        <v>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/>
      </c>
      <c r="AA71" s="198" t="str">
        <f>IFERROR(INDEX(Расходка[Наименование расходного материала],MATCH(Расходка[[#This Row],[№]],Поиск_расходки[Индекс10],0)),"")</f>
        <v/>
      </c>
      <c r="AB71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330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1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0</v>
      </c>
      <c r="N72" s="197">
        <f>IF(ISNUMBER(SEARCH('Карта учёта'!$B$22,Расходка[[#This Row],[Наименование расходного материала]])),MAX($N$1:N71)+1,0)</f>
        <v>0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/>
      </c>
      <c r="AA72" s="198" t="str">
        <f>IFERROR(INDEX(Расходка[Наименование расходного материала],MATCH(Расходка[[#This Row],[№]],Поиск_расходки[Индекс10],0)),"")</f>
        <v/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331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0</v>
      </c>
      <c r="N73" s="197">
        <f>IF(ISNUMBER(SEARCH('Карта учёта'!$B$22,Расходка[[#This Row],[Наименование расходного материала]])),MAX($N$1:N72)+1,0)</f>
        <v>0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/>
      </c>
      <c r="AA73" s="198" t="str">
        <f>IFERROR(INDEX(Расходка[Наименование расходного материала],MATCH(Расходка[[#This Row],[№]],Поиск_расходки[Индекс10],0)),"")</f>
        <v/>
      </c>
      <c r="AB73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341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0</v>
      </c>
      <c r="N74" s="197">
        <f>IF(ISNUMBER(SEARCH('Карта учёта'!$B$22,Расходка[[#This Row],[Наименование расходного материала]])),MAX($N$1:N73)+1,0)</f>
        <v>0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/>
      </c>
      <c r="AA74" s="198" t="str">
        <f>IFERROR(INDEX(Расходка[Наименование расходного материала],MATCH(Расходка[[#This Row],[№]],Поиск_расходки[Индекс10],0)),"")</f>
        <v/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4" s="4" t="s">
        <v>6</v>
      </c>
      <c r="AG74" s="4" t="s">
        <v>465</v>
      </c>
    </row>
    <row r="75" spans="1:33">
      <c r="A75">
        <v>74</v>
      </c>
      <c r="B75" t="s">
        <v>4</v>
      </c>
      <c r="C75" t="s">
        <v>340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0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/>
      </c>
      <c r="AB75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5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5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5" s="4" t="s">
        <v>6</v>
      </c>
      <c r="AG75" s="4" t="s">
        <v>466</v>
      </c>
    </row>
    <row r="76" spans="1:33">
      <c r="A76">
        <v>75</v>
      </c>
      <c r="B76" t="s">
        <v>301</v>
      </c>
      <c r="C76" s="1" t="s">
        <v>332</v>
      </c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75</v>
      </c>
      <c r="P76" s="197">
        <f>IF(ISNUMBER(SEARCH('Карта учёта'!$B$24,Расходка[[#This Row],[Наименование расходного материала]])),MAX($P$1:P75)+1,0)</f>
        <v>75</v>
      </c>
      <c r="Q76" s="197">
        <f>IF(ISNUMBER(SEARCH('Карта учёта'!$B$25,Расходка[[#This Row],[Наименование расходного материала]])),MAX($Q$1:Q75)+1,0)</f>
        <v>75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6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6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formatCells="0" formatColumns="0"/>
  <phoneticPr fontId="14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2024-08-27T13:09:42Z</cp:lastPrinted>
  <dcterms:created xsi:type="dcterms:W3CDTF">2015-06-05T18:19:34Z</dcterms:created>
  <dcterms:modified xsi:type="dcterms:W3CDTF">2024-08-27T13:12:30Z</dcterms:modified>
</cp:coreProperties>
</file>