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7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7" i="1"/>
  <c r="H78" i="1"/>
  <c r="I77" i="1"/>
  <c r="I78" i="1"/>
  <c r="J77" i="1"/>
  <c r="J78" i="1"/>
  <c r="K77" i="1"/>
  <c r="K78" i="1"/>
  <c r="L77" i="1"/>
  <c r="L78" i="1"/>
  <c r="M77" i="1"/>
  <c r="M78" i="1"/>
  <c r="N77" i="1"/>
  <c r="N78" i="1"/>
  <c r="O77" i="1"/>
  <c r="O78" i="1"/>
  <c r="P77" i="1"/>
  <c r="P78" i="1"/>
  <c r="Q77" i="1"/>
  <c r="Q78" i="1"/>
  <c r="R77" i="1"/>
  <c r="R78" i="1"/>
  <c r="S77" i="1"/>
  <c r="S78" i="1"/>
  <c r="T77" i="1"/>
  <c r="T78" i="1"/>
  <c r="U77" i="1"/>
  <c r="U78" i="1"/>
  <c r="V77" i="1"/>
  <c r="V78" i="1"/>
  <c r="W77" i="1"/>
  <c r="W78" i="1"/>
  <c r="X77" i="1"/>
  <c r="X78" i="1"/>
  <c r="Y77" i="1"/>
  <c r="Y78" i="1"/>
  <c r="Z77" i="1"/>
  <c r="Z78" i="1"/>
  <c r="AA77" i="1"/>
  <c r="AA78" i="1"/>
  <c r="AB77" i="1"/>
  <c r="AB78" i="1"/>
  <c r="AC77" i="1"/>
  <c r="AC78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D75" i="1" l="1"/>
  <c r="Q76" i="1"/>
  <c r="AD76" i="1" s="1"/>
  <c r="AB74" i="1"/>
  <c r="O75" i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AB75" i="1" l="1"/>
  <c r="O76" i="1"/>
  <c r="AB76" i="1" s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U2" i="1" l="1"/>
  <c r="F75" i="1"/>
  <c r="S45" i="1"/>
  <c r="H75" i="1"/>
  <c r="S68" i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25" i="1"/>
  <c r="S13" i="1"/>
  <c r="S20" i="1"/>
  <c r="H76" i="1" l="1"/>
  <c r="U76" i="1" s="1"/>
  <c r="S56" i="1"/>
  <c r="S76" i="1"/>
  <c r="S28" i="1"/>
  <c r="S15" i="1"/>
  <c r="S36" i="1"/>
  <c r="S21" i="1"/>
  <c r="S3" i="1"/>
  <c r="S39" i="1"/>
  <c r="S46" i="1"/>
  <c r="S75" i="1"/>
  <c r="S64" i="1"/>
  <c r="S70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S74" i="1"/>
  <c r="S60" i="1"/>
  <c r="S47" i="1"/>
  <c r="S41" i="1"/>
  <c r="S65" i="1"/>
  <c r="S72" i="1"/>
  <c r="S61" i="1"/>
  <c r="S71" i="1"/>
  <c r="S55" i="1"/>
  <c r="S66" i="1"/>
  <c r="S67" i="1"/>
  <c r="U75" i="1"/>
  <c r="U45" i="1"/>
  <c r="U51" i="1"/>
  <c r="U66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U46" i="1" l="1"/>
  <c r="U70" i="1"/>
  <c r="U39" i="1"/>
  <c r="U49" i="1"/>
  <c r="U50" i="1"/>
  <c r="U64" i="1"/>
  <c r="U56" i="1"/>
  <c r="U59" i="1"/>
  <c r="U69" i="1"/>
  <c r="U54" i="1"/>
  <c r="U58" i="1"/>
  <c r="U74" i="1"/>
  <c r="U71" i="1"/>
  <c r="U72" i="1"/>
  <c r="U57" i="1"/>
  <c r="U55" i="1"/>
  <c r="U47" i="1"/>
  <c r="U40" i="1"/>
  <c r="U44" i="1"/>
  <c r="U73" i="1"/>
  <c r="U52" i="1"/>
  <c r="U42" i="1"/>
  <c r="U61" i="1"/>
  <c r="U60" i="1"/>
  <c r="U41" i="1"/>
  <c r="U68" i="1"/>
  <c r="U65" i="1"/>
  <c r="U62" i="1"/>
  <c r="U48" i="1"/>
  <c r="U63" i="1"/>
  <c r="U53" i="1"/>
  <c r="U67" i="1"/>
  <c r="U43" i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V54" i="1" s="1"/>
  <c r="J76" i="1"/>
  <c r="W65" i="1" s="1"/>
  <c r="W2" i="1"/>
  <c r="V55" i="1"/>
  <c r="V59" i="1"/>
  <c r="V48" i="1"/>
  <c r="V51" i="1"/>
  <c r="W60" i="1"/>
  <c r="W52" i="1"/>
  <c r="V74" i="1"/>
  <c r="V63" i="1"/>
  <c r="W59" i="1"/>
  <c r="W44" i="1"/>
  <c r="W70" i="1"/>
  <c r="V46" i="1"/>
  <c r="W62" i="1"/>
  <c r="W48" i="1"/>
  <c r="V53" i="1"/>
  <c r="V39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W50" i="1" l="1"/>
  <c r="W47" i="1"/>
  <c r="W64" i="1"/>
  <c r="W41" i="1"/>
  <c r="W56" i="1"/>
  <c r="W69" i="1"/>
  <c r="W67" i="1"/>
  <c r="W39" i="1"/>
  <c r="W55" i="1"/>
  <c r="W46" i="1"/>
  <c r="W53" i="1"/>
  <c r="W45" i="1"/>
  <c r="W40" i="1"/>
  <c r="W58" i="1"/>
  <c r="W61" i="1"/>
  <c r="W71" i="1"/>
  <c r="W66" i="1"/>
  <c r="W49" i="1"/>
  <c r="W63" i="1"/>
  <c r="W43" i="1"/>
  <c r="W75" i="1"/>
  <c r="W54" i="1"/>
  <c r="W68" i="1"/>
  <c r="W72" i="1"/>
  <c r="W76" i="1"/>
  <c r="W74" i="1"/>
  <c r="W51" i="1"/>
  <c r="W73" i="1"/>
  <c r="W42" i="1"/>
  <c r="W57" i="1"/>
  <c r="V41" i="1"/>
  <c r="V60" i="1"/>
  <c r="V75" i="1"/>
  <c r="V73" i="1"/>
  <c r="V42" i="1"/>
  <c r="V69" i="1"/>
  <c r="V62" i="1"/>
  <c r="V64" i="1"/>
  <c r="V67" i="1"/>
  <c r="V52" i="1"/>
  <c r="V61" i="1"/>
  <c r="V65" i="1"/>
  <c r="V44" i="1"/>
  <c r="V72" i="1"/>
  <c r="V66" i="1"/>
  <c r="V76" i="1"/>
  <c r="V50" i="1"/>
  <c r="V70" i="1"/>
  <c r="V71" i="1"/>
  <c r="V68" i="1"/>
  <c r="V58" i="1"/>
  <c r="V40" i="1"/>
  <c r="V43" i="1"/>
  <c r="V49" i="1"/>
  <c r="V57" i="1"/>
  <c r="V47" i="1"/>
  <c r="V45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X2" i="1" l="1"/>
  <c r="K76" i="1"/>
  <c r="X45" i="1" s="1"/>
  <c r="X34" i="1"/>
  <c r="X59" i="1"/>
  <c r="X41" i="1"/>
  <c r="X16" i="1"/>
  <c r="X66" i="1"/>
  <c r="X67" i="1"/>
  <c r="X3" i="1"/>
  <c r="X63" i="1"/>
  <c r="X12" i="1"/>
  <c r="X20" i="1"/>
  <c r="X28" i="1"/>
  <c r="X36" i="1"/>
  <c r="X64" i="1"/>
  <c r="X49" i="1"/>
  <c r="X19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X61" i="1" l="1"/>
  <c r="X60" i="1"/>
  <c r="X15" i="1"/>
  <c r="X31" i="1"/>
  <c r="X14" i="1"/>
  <c r="X46" i="1"/>
  <c r="X68" i="1"/>
  <c r="X40" i="1"/>
  <c r="X30" i="1"/>
  <c r="X53" i="1"/>
  <c r="X42" i="1"/>
  <c r="X74" i="1"/>
  <c r="X26" i="1"/>
  <c r="X39" i="1"/>
  <c r="X13" i="1"/>
  <c r="X76" i="1"/>
  <c r="X9" i="1"/>
  <c r="X4" i="1"/>
  <c r="X54" i="1"/>
  <c r="X11" i="1"/>
  <c r="X23" i="1"/>
  <c r="X29" i="1"/>
  <c r="X6" i="1"/>
  <c r="X71" i="1"/>
  <c r="X24" i="1"/>
  <c r="X37" i="1"/>
  <c r="X72" i="1"/>
  <c r="X69" i="1"/>
  <c r="X52" i="1"/>
  <c r="X70" i="1"/>
  <c r="X17" i="1"/>
  <c r="X62" i="1"/>
  <c r="X58" i="1"/>
  <c r="X22" i="1"/>
  <c r="X8" i="1"/>
  <c r="X5" i="1"/>
  <c r="X51" i="1"/>
  <c r="X7" i="1"/>
  <c r="X21" i="1"/>
  <c r="X55" i="1"/>
  <c r="X27" i="1"/>
  <c r="X57" i="1"/>
  <c r="X75" i="1"/>
  <c r="X35" i="1"/>
  <c r="X18" i="1"/>
  <c r="X32" i="1"/>
  <c r="X56" i="1"/>
  <c r="X43" i="1"/>
  <c r="X38" i="1"/>
  <c r="X47" i="1"/>
  <c r="X50" i="1"/>
  <c r="X25" i="1"/>
  <c r="X33" i="1"/>
  <c r="X73" i="1"/>
  <c r="X48" i="1"/>
  <c r="X65" i="1"/>
  <c r="X44" i="1"/>
  <c r="X10" i="1"/>
  <c r="AC45" i="1"/>
  <c r="AC44" i="1"/>
  <c r="AA2" i="1"/>
  <c r="AC54" i="1"/>
  <c r="AC52" i="1"/>
  <c r="AC68" i="1"/>
  <c r="P69" i="1"/>
  <c r="P70" i="1" s="1"/>
  <c r="P71" i="1" s="1"/>
  <c r="P72" i="1" s="1"/>
  <c r="P73" i="1" s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AC73" i="1"/>
  <c r="P74" i="1"/>
  <c r="N72" i="1"/>
  <c r="N73" i="1" s="1"/>
  <c r="L67" i="1"/>
  <c r="M61" i="1"/>
  <c r="T75" i="1" l="1"/>
  <c r="T76" i="1"/>
  <c r="AC51" i="1"/>
  <c r="P75" i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C75" i="1" l="1"/>
  <c r="P76" i="1"/>
  <c r="AC76" i="1" s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AC53" i="1" l="1"/>
  <c r="AA75" i="1"/>
  <c r="N76" i="1"/>
  <c r="L70" i="1"/>
  <c r="M67" i="1"/>
  <c r="AA76" i="1" l="1"/>
  <c r="AA53" i="1"/>
  <c r="L71" i="1"/>
  <c r="M68" i="1"/>
  <c r="L72" i="1" l="1"/>
  <c r="L73" i="1" s="1"/>
  <c r="M69" i="1"/>
  <c r="L74" i="1" l="1"/>
  <c r="L75" i="1" s="1"/>
  <c r="L76" i="1" s="1"/>
  <c r="Y76" i="1" s="1"/>
  <c r="Y2" i="1"/>
  <c r="Y69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63" i="1" l="1"/>
  <c r="Y75" i="1"/>
  <c r="M71" i="1"/>
  <c r="M72" i="1" l="1"/>
  <c r="M73" i="1" l="1"/>
  <c r="M74" i="1" l="1"/>
  <c r="M75" i="1" s="1"/>
  <c r="M76" i="1" l="1"/>
  <c r="Z76" i="1" s="1"/>
  <c r="Z2" i="1"/>
  <c r="Z27" i="1"/>
  <c r="Z64" i="1"/>
  <c r="Z13" i="1"/>
  <c r="Z24" i="1"/>
  <c r="Z46" i="1"/>
  <c r="Z17" i="1"/>
  <c r="Z41" i="1"/>
  <c r="Z56" i="1"/>
  <c r="Z53" i="1"/>
  <c r="Z49" i="1"/>
  <c r="Z25" i="1"/>
  <c r="Z14" i="1"/>
  <c r="Z61" i="1"/>
  <c r="Z52" i="1"/>
  <c r="Z54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Z59" i="1" l="1"/>
  <c r="Z23" i="1"/>
  <c r="Z50" i="1"/>
  <c r="Z57" i="1"/>
  <c r="Z33" i="1"/>
  <c r="Z38" i="1"/>
  <c r="Z66" i="1"/>
  <c r="Z29" i="1"/>
  <c r="Z36" i="1"/>
  <c r="Z32" i="1"/>
  <c r="Z26" i="1"/>
  <c r="Z4" i="1"/>
  <c r="Z6" i="1"/>
  <c r="Z21" i="1"/>
  <c r="Z48" i="1"/>
  <c r="Z75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<sst xmlns="http://schemas.openxmlformats.org/spreadsheetml/2006/main" count="892" uniqueCount="537">
  <si>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</si>
  <si>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</si>
  <si>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</si>
  <si>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</si>
  <si>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</si>
  <si>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</si>
  <si>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</si>
  <si>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</si>
  <si>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</si>
  <si>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</si>
  <si>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</si>
  <si>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</si>
  <si>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</si>
  <si>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</si>
  <si>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</si>
  <si>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</si>
  <si>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</si>
  <si>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</si>
  <si>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</si>
  <si>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</si>
  <si>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</si>
  <si>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</si>
  <si>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</si>
  <si>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</si>
  <si>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</si>
  <si>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</si>
  <si>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</si>
  <si>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</si>
  <si>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</si>
  <si>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</si>
  <si>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</si>
  <si>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</si>
  <si>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</si>
  <si>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</si>
  <si>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</si>
  <si>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</si>
  <si>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</si>
  <si>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</si>
  <si>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</si>
  <si>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</si>
  <si>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</si>
  <si>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</si>
  <si>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</si>
  <si>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</si>
  <si>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</si>
  <si>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</si>
  <si>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</si>
  <si>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</si>
  <si>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</si>
  <si>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</si>
  <si>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</si>
  <si>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</si>
  <si>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</si>
  <si>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</si>
  <si>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</si>
  <si>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</si>
  <si>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</si>
  <si>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</si>
  <si>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</si>
  <si>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</si>
  <si>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</si>
  <si>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</si>
  <si>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</si>
  <si>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</si>
  <si>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</si>
  <si>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</si>
  <si>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</si>
  <si>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</si>
  <si>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</si>
  <si>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</si>
  <si>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</si>
  <si>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</si>
  <si>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</si>
  <si>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</si>
  <si>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</si>
  <si>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</si>
  <si>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</si>
  <si>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</si>
  <si>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</si>
  <si>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</si>
  <si>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</si>
  <si>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</si>
  <si>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</si>
  <si>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</si>
  <si>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</si>
  <si>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</si>
  <si>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</si>
  <si>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</si>
  <si>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</si>
  <si>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</si>
  <si>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</si>
  <si>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</si>
  <si>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</si>
  <si>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</si>
  <si>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</si>
  <si>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</si>
  <si>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</si>
  <si>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</si>
  <si>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</si>
  <si>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</si>
  <si>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</si>
  <si>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</si>
  <si>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</si>
  <si>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</si>
  <si>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</si>
  <si>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</si>
  <si>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</si>
  <si>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</si>
  <si>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</si>
  <si>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</si>
  <si>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</si>
  <si>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</si>
  <si>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</si>
  <si>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</si>
  <si>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</si>
  <si>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</si>
  <si>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</si>
  <si>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</si>
  <si>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</si>
  <si>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</si>
  <si>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</si>
  <si>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</si>
  <si>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</si>
  <si>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</si>
  <si>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</si>
  <si>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</si>
  <si>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</si>
  <si>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</si>
  <si>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</si>
  <si>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</si>
  <si>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</si>
  <si>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</si>
  <si>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</si>
  <si>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</si>
  <si>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</si>
  <si>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</si>
  <si>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</si>
  <si>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</si>
  <si>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</si>
  <si>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</si>
  <si>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</si>
  <si>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</si>
  <si>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</si>
  <si>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</si>
  <si>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</si>
  <si>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</si>
  <si>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</si>
  <si>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</si>
  <si>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</si>
  <si>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</si>
  <si>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</si>
  <si>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</si>
  <si>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</si>
  <si>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</si>
  <si>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</si>
  <si>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</si>
  <si>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</si>
  <si>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</si>
  <si>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</si>
  <si>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</si>
  <si>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</si>
  <si>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</si>
  <si>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</si>
  <si>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</si>
  <si>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</si>
  <si>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</si>
  <si>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</si>
  <si>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</si>
  <si>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</si>
  <si>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</si>
  <si>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</si>
  <si>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</si>
  <si>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</si>
  <si>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</si>
  <si>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</si>
  <si>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</si>
  <si>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</si>
  <si>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</si>
  <si>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</si>
  <si>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</si>
  <si>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</si>
  <si>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</si>
  <si>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</si>
  <si>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</si>
  <si>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</si>
  <si>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</si>
  <si>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</si>
  <si>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</si>
  <si>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</si>
  <si>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</si>
  <si>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</si>
  <si>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</si>
  <si>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</si>
  <si>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</si>
  <si>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</si>
  <si>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</si>
  <si>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</si>
  <si>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</si>
  <si>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</si>
  <si>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</si>
  <si>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</si>
  <si>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</si>
  <si>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</si>
  <si>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</si>
  <si>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</si>
  <si>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</si>
  <si>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</si>
  <si>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</si>
  <si>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</si>
  <si>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</si>
  <si>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</si>
  <si>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</si>
  <si>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</si>
  <si>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</si>
  <si>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</si>
  <si>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</si>
  <si>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</si>
  <si>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</si>
  <si>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</si>
  <si>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</si>
  <si>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</si>
  <si>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</si>
  <si>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</si>
  <si>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</si>
  <si>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</si>
  <si>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</si>
  <si>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</si>
  <si>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</si>
  <si>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</si>
  <si>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</si>
  <si>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</si>
  <si>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</si>
  <si>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</si>
  <si>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</si>
  <si>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</si>
  <si>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</si>
  <si>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</si>
  <si>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</si>
  <si>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</si>
  <si>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</si>
  <si>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</si>
  <si>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</si>
  <si>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</si>
  <si>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</si>
  <si>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</si>
  <si>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</si>
  <si>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</si>
  <si>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</si>
  <si>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</si>
  <si>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</si>
  <si>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</si>
  <si>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</si>
  <si>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</si>
  <si>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</si>
  <si>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</si>
  <si>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</si>
  <si>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</si>
  <si>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</si>
  <si>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</si>
  <si>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</si>
  <si>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</si>
  <si>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</si>
  <si>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</si>
  <si>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</si>
  <si>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</si>
  <si>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</si>
  <si>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</si>
  <si>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</si>
  <si>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</si>
  <si>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</si>
  <si>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</si>
  <si>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</si>
  <si>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</si>
  <si>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</si>
  <si>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</si>
  <si>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</si>
  <si>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</si>
  <si>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</si>
  <si>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</si>
  <si>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</si>
  <si>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</si>
  <si>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</si>
  <si>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</si>
  <si>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</si>
  <si>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</si>
  <si>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</si>
  <si>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</si>
  <si>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</si>
  <si>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</si>
  <si>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</si>
  <si>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</si>
  <si>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</si>
  <si>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</si>
  <si>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</si>
  <si>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</si>
  <si>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</si>
  <si>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</si>
  <si>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</si>
  <si>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</si>
  <si>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</si>
  <si>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</si>
  <si>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</si>
  <si>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</si>
  <si>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</si>
  <si>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</si>
  <si>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</si>
  <si>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</si>
  <si>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</si>
  <si>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</si>
  <si>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</si>
  <si>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</si>
  <si>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</si>
  <si>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</si>
  <si>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</si>
  <si>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</si>
  <si>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</si>
  <si>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</si>
  <si>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</si>
  <si>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</si>
  <si>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</si>
  <si>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</si>
  <si>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</si>
  <si>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</si>
  <si>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</si>
  <si>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</si>
  <si>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</si>
  <si>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</si>
  <si>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</si>
  <si>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</si>
  <si>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</si>
  <si>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</si>
  <si>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</si>
  <si>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</si>
  <si>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</si>
  <si>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</si>
  <si>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</si>
  <si>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</si>
  <si>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</si>
  <si>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</si>
  <si>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</si>
  <si>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</si>
  <si>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</si>
  <si>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</si>
  <si>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</si>
  <si>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</si>
  <si>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</si>
  <si>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</si>
  <si>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</si>
  <si>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</si>
  <si>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</si>
  <si>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</si>
  <si>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</si>
  <si>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</si>
  <si>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</si>
  <si>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</si>
  <si>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</si>
  <si>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</si>
  <si>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</si>
  <si>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</si>
  <si>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</si>
  <si>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</si>
  <si>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</si>
  <si>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</si>
  <si>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</si>
  <si>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</si>
  <si>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</si>
  <si>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</si>
  <si>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</si>
  <si>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</si>
  <si>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</si>
  <si>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</si>
  <si>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</si>
  <si>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</si>
  <si>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</si>
  <si>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</si>
  <si>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</si>
  <si>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</si>
  <si>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</si>
  <si>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</si>
  <si>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</si>
  <si>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</si>
  <si>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</si>
  <si>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</si>
  <si>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</si>
  <si>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</si>
  <si>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</si>
  <si>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</si>
  <si>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</si>
  <si>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</si>
  <si>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</si>
  <si>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</si>
  <si>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</si>
  <si>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</si>
  <si>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</si>
  <si>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</si>
  <si>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</si>
  <si>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</si>
  <si>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</si>
  <si>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</si>
  <si>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</si>
  <si>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</si>
  <si>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</si>
  <si>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</si>
  <si>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</si>
  <si>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</si>
  <si>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</si>
  <si>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</si>
  <si>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</si>
  <si>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</si>
  <si>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</si>
  <si>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</si>
  <si>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</si>
  <si>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</si>
  <si>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</si>
  <si>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</si>
  <si>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</si>
  <si>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</si>
  <si>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</si>
  <si>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</si>
  <si>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</si>
  <si>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</si>
  <si>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</si>
  <si>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</si>
  <si>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</si>
  <si>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</si>
  <si>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</si>
  <si>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</si>
  <si>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</si>
  <si>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</si>
  <si>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</si>
  <si>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</si>
  <si>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</si>
  <si>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</si>
  <si>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</si>
  <si>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</si>
  <si>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</si>
  <si>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</si>
  <si>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</si>
  <si>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</si>
  <si>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</si>
  <si>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</si>
  <si>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</si>
  <si>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</si>
  <si>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</si>
  <si>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</si>
  <si>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</si>
  <si>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</si>
  <si>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</si>
  <si>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</si>
  <si>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</si>
  <si>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</si>
  <si>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</si>
  <si>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</si>
  <si>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</si>
  <si>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</si>
  <si>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</si>
  <si>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</si>
  <si>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</si>
  <si>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</si>
  <si>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</si>
  <si>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</si>
  <si>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</si>
  <si>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</si>
  <si>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</si>
  <si>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</si>
  <si>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</si>
  <si>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</si>
  <si>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</si>
  <si>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</si>
  <si>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</si>
  <si>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</si>
  <si>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</si>
  <si>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</si>
  <si>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</si>
  <si>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</si>
  <si>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</si>
  <si>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</si>
  <si>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</si>
  <si>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</si>
  <si>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</si>
  <si>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</si>
  <si>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</si>
  <si>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</si>
  <si>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</si>
  <si>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</si>
  <si>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</si>
  <si>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</si>
  <si>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</si>
  <si>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</si>
  <si>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</si>
  <si>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</si>
  <si>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</si>
  <si>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</si>
  <si>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</si>
  <si>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</si>
  <si>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</si>
  <si>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</si>
  <si>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</si>
  <si>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</si>
  <si>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</si>
  <si>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</si>
  <si>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</si>
  <si>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</si>
  <si>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</si>
  <si>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</si>
  <si>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</si>
  <si>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</si>
  <si>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</si>
  <si>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</si>
  <si>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</si>
  <si>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</si>
  <si>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</si>
  <si>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</si>
  <si>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</si>
  <si>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</si>
  <si>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</si>
  <si>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</si>
  <si>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</si>
  <si>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</si>
  <si>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</si>
  <si>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</si>
  <si>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Правый</t>
  </si>
  <si>
    <t>Abbot Whisper MS</t>
  </si>
  <si>
    <t>Abbot Whisper LS</t>
  </si>
  <si>
    <t>150 ml</t>
  </si>
  <si>
    <t>50 ml</t>
  </si>
  <si>
    <t>Колесников Е.Д.</t>
  </si>
  <si>
    <t>20:18</t>
  </si>
  <si>
    <t>Pilot 150</t>
  </si>
  <si>
    <t>кальциноз, неровности контуров тела ствола ЛКА, стеноз дист/3 до 30%</t>
  </si>
  <si>
    <t xml:space="preserve">кальциноз проксимального сегмента, пролонгированный стеноз проксимального сегмента  50% .  Вазоспазм дистального сегмента, верхушечный сегмент ПНА контрастируется слабо. Антеградный  кровоток ближе к  TIMI III. ИМА: стеноз прокс/3 до  50%. Антеградный  кровоток  TIMI III. </t>
  </si>
  <si>
    <t xml:space="preserve">стеноз кровоток ср/3 ВТК 90%.  Антеградный  кровоток  TIMI III. </t>
  </si>
  <si>
    <t xml:space="preserve">Артерия крупная. Определяется тотальная тромботическая окклюзия на уровне проксимального сегмента, на границе среднего и дистального сегментов стеноз 40%, неровности контуров дистального сегмента. Крупная ЗБВ со стенозами до 30%. Стеноз устья и прокс/3 ЗМЖВ 50%. Антеградный  кровоток TIMI 0. TTG4/ Коллатерали не определяются. </t>
  </si>
  <si>
    <t>Совместно с д/кардиологом: с учетом клинических данных, ЭКГ и КАГ рекомендована экстренная реканализация ПКА</t>
  </si>
  <si>
    <t xml:space="preserve">1) Контроль места пункции, повязка  на руке до 8 ч. </t>
  </si>
  <si>
    <t>Устье ПКА катетеризировано проводниковым катетером Launcher JR  4.0 6Fr. На коронарных проводниках fielder  и Pilot 150 выполнена реканализация артерии и ангиопластика значимых стенозов БК Колибри 2.0-15. Катером Medtronic Export Advance аспирировано множество тромботических масс от 2,5 до 12 мм. С учётом массивного тромбоза принято решение в пользу ведения блокаторов IIb/IIIa рецепторов - 2 флакона по 10 мл.  В зону среднего и проксимального сегментов с покрытием  всех значимых стенозов последовательно с оверлаппингом  имплантированы DES Resolute Integrity 4.0 - 34 и  DES  Evermine  3.5-24 мм, давлением  14 - 20 атм. соответственно.  Постдилатация  стентов БК Аксиома 4.5-15, давлением 10-16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удовлетворительный. Пациент в тяжёлом стабильном состоянии транспортируется в ПРИТ для дальнейшего наблюдения и лечения.</t>
  </si>
  <si>
    <t>30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</si>
</sst>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6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R15" sqref="R1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45506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0.71527777777777779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0.72013888888888899</v>
      </c>
      <c r="C10" s="55"/>
      <c r="D10" s="95" t="s">
        <v>173</v>
      </c>
      <c r="E10" s="93"/>
      <c r="F10" s="93"/>
      <c r="G10" s="24" t="s">
        <v>275</v>
      </c>
      <c r="H10" s="26"/>
    </row>
    <row r="11" spans="1:8" ht="17.25" thickTop="1" thickBot="1">
      <c r="A11" s="89" t="s">
        <v>192</v>
      </c>
      <c r="B11" s="203" t="s">
        <v>526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20560</v>
      </c>
      <c r="C12" s="12"/>
      <c r="D12" s="95" t="s">
        <v>303</v>
      </c>
      <c r="E12" s="93"/>
      <c r="F12" s="93"/>
      <c r="G12" s="24" t="s">
        <v>504</v>
      </c>
      <c r="H12" s="26"/>
    </row>
    <row r="13" spans="1:8" ht="15.75">
      <c r="A13" s="15" t="s">
        <v>10</v>
      </c>
      <c r="B13" s="30">
        <f>DATEDIF(B12,B8,"y")</f>
        <v>68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22040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527</v>
      </c>
    </row>
    <row r="16" spans="1:8" ht="15.6" customHeight="1">
      <c r="A16" s="15" t="s">
        <v>106</v>
      </c>
      <c r="B16" s="19" t="s">
        <v>485</v>
      </c>
      <c r="D16" s="36"/>
      <c r="E16" s="36"/>
      <c r="F16" s="36"/>
      <c r="G16" s="166" t="s">
        <v>401</v>
      </c>
      <c r="H16" s="164">
        <v>6800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12.92</v>
      </c>
    </row>
    <row r="18" spans="1:8" ht="14.45" customHeight="1">
      <c r="A18" s="57" t="s">
        <v>188</v>
      </c>
      <c r="B18" s="87" t="s">
        <v>521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529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530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531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532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533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525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Normal="100" zoomScaleSheetLayoutView="100" zoomScalePageLayoutView="90" workbookViewId="0">
      <selection activeCell="J31" sqref="J3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0">
        <v>2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2</v>
      </c>
      <c r="H11" s="39"/>
    </row>
    <row r="12" spans="1:8" ht="18.75">
      <c r="A12" s="75" t="s">
        <v>191</v>
      </c>
      <c r="B12" s="20">
        <f>КАГ!B8</f>
        <v>45506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0.72013888888888899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0.76041666666666663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4.0277777777777635E-2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Колесников Е.Д.</v>
      </c>
      <c r="C16" s="200">
        <f>LEN(КАГ!B11)</f>
        <v>15</v>
      </c>
      <c r="D16" s="95" t="s">
        <v>303</v>
      </c>
      <c r="E16" s="93"/>
      <c r="F16" s="93"/>
      <c r="G16" s="80" t="str">
        <f>КАГ!G12</f>
        <v>Прудникова Ю.А.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20560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68</v>
      </c>
      <c r="H18" s="39"/>
    </row>
    <row r="19" spans="1:8" ht="14.45" customHeight="1">
      <c r="A19" s="15" t="s">
        <v>12</v>
      </c>
      <c r="B19" s="68">
        <f>КАГ!B14</f>
        <v>22040</v>
      </c>
      <c r="C19" s="69"/>
      <c r="D19" s="69"/>
      <c r="E19" s="69"/>
      <c r="F19" s="69"/>
      <c r="G19" s="165" t="s">
        <v>399</v>
      </c>
      <c r="H19" s="180" t="str">
        <f>КАГ!H15</f>
        <v>20:18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6800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7" t="s">
        <v>388</v>
      </c>
      <c r="H21" s="168">
        <f>КАГ!H17</f>
        <v>12.92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>Реканализация:</v>
      </c>
      <c r="H22" s="185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0.72638888888888886</v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7" t="s">
        <v>535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536</v>
      </c>
      <c r="C40" s="120"/>
      <c r="D40" s="251" t="s">
        <v>534</v>
      </c>
      <c r="E40" s="245"/>
      <c r="F40" s="245"/>
      <c r="G40" s="245"/>
      <c r="H40" s="246"/>
    </row>
    <row r="41" spans="1:12" ht="14.45" customHeight="1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>
      <c r="A44" s="32"/>
      <c r="B44" s="28"/>
      <c r="C44" s="120"/>
      <c r="D44" s="245"/>
      <c r="E44" s="245"/>
      <c r="F44" s="245"/>
      <c r="G44" s="245"/>
      <c r="H44" s="246"/>
      <c r="L44" s="160"/>
    </row>
    <row r="45" spans="1:12" ht="14.45" customHeight="1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>
      <c r="A47" s="38"/>
      <c r="C47" s="120"/>
      <c r="D47" s="245"/>
      <c r="E47" s="245"/>
      <c r="F47" s="245"/>
      <c r="G47" s="245"/>
      <c r="H47" s="246"/>
    </row>
    <row r="48" spans="1:12" ht="14.45" customHeight="1">
      <c r="A48" s="38"/>
      <c r="C48" s="120"/>
      <c r="D48" s="245"/>
      <c r="E48" s="245"/>
      <c r="F48" s="245"/>
      <c r="G48" s="245"/>
      <c r="H48" s="246"/>
    </row>
    <row r="49" spans="1:8" ht="14.45" customHeight="1">
      <c r="A49" s="38"/>
      <c r="C49" s="120"/>
      <c r="D49" s="245"/>
      <c r="E49" s="245"/>
      <c r="F49" s="245"/>
      <c r="G49" s="245"/>
      <c r="H49" s="246"/>
    </row>
    <row r="50" spans="1:8">
      <c r="A50" s="62" t="s">
        <v>199</v>
      </c>
      <c r="B50" s="63" t="s">
        <v>524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I22" sqref="I22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45506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Колесников Е.Д.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20560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68</v>
      </c>
    </row>
    <row r="7" spans="1:4">
      <c r="A7" s="38"/>
      <c r="C7" s="101" t="s">
        <v>12</v>
      </c>
      <c r="D7" s="103">
        <f>КАГ!$B$14</f>
        <v>22040</v>
      </c>
    </row>
    <row r="8" spans="1:4">
      <c r="A8" s="194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>
      <c r="A10" s="195"/>
      <c r="B10" s="31"/>
      <c r="C10" s="150" t="s">
        <v>13</v>
      </c>
      <c r="D10" s="151">
        <f>КАГ!$B$8</f>
        <v>45506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331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315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4" t="s">
        <v>528</v>
      </c>
      <c r="C16" s="135"/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375</v>
      </c>
      <c r="C17" s="135" t="s">
        <v>406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4" t="s">
        <v>515</v>
      </c>
      <c r="C18" s="135" t="s">
        <v>430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9" s="154" t="s">
        <v>370</v>
      </c>
      <c r="C19" s="182"/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324</v>
      </c>
      <c r="C20" s="135" t="s">
        <v>480</v>
      </c>
      <c r="D20" s="140">
        <v>1</v>
      </c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54" t="s">
        <v>519</v>
      </c>
      <c r="C21" s="135" t="s">
        <v>467</v>
      </c>
      <c r="D21" s="140">
        <v>1</v>
      </c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7" zoomScaleNormal="100" workbookViewId="0">
      <selection activeCell="A47" sqref="A47:A76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Pilot 150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2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1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1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0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3</v>
      </c>
      <c r="C53" t="s">
        <v>528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1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>Pilot 150</v>
      </c>
      <c r="AB53" s="115" t="str">
        <f>IFERROR(INDEX(Расходка[Наименование расходного материала],MATCH(Расходка[[#This Row],[№]],Поиск_расходки[Индекс11],0)),"")</f>
        <v>Pilot 150</v>
      </c>
      <c r="AC53" s="115" t="str">
        <f>IFERROR(INDEX(Расходка[Наименование расходного материала],MATCH(Расходка[[#This Row],[№]],Поиск_расходки[Индекс12],0)),"")</f>
        <v>Pilot 150</v>
      </c>
      <c r="AD53" s="115" t="str">
        <f>IFERROR(INDEX(Расходка[Наименование расходного материала],MATCH(Расходка[[#This Row],[№]],Поиск_расходки[Индекс13],0)),"")</f>
        <v>Pilot 150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" t="s">
        <v>278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4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4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4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>DES, Calipso</v>
      </c>
      <c r="AB55" s="115" t="str">
        <f>IFERROR(INDEX(Расходка[Наименование расходного материала],MATCH(Расходка[[#This Row],[№]],Поиск_расходки[Индекс11],0)),"")</f>
        <v>DES, Calipso</v>
      </c>
      <c r="AC55" s="115" t="str">
        <f>IFERROR(INDEX(Расходка[Наименование расходного материала],MATCH(Расходка[[#This Row],[№]],Поиск_расходки[Индекс12],0)),"")</f>
        <v>DES, Calipso</v>
      </c>
      <c r="AD55" s="115" t="str">
        <f>IFERROR(INDEX(Расходка[Наименование расходного материала],MATCH(Расходка[[#This Row],[№]],Поиск_расходки[Индекс13],0)),"")</f>
        <v>DES, Calipso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57" t="s">
        <v>345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>DES, NanoMed</v>
      </c>
      <c r="AB56" s="115" t="str">
        <f>IFERROR(INDEX(Расходка[Наименование расходного материала],MATCH(Расходка[[#This Row],[№]],Поиск_расходки[Индекс11],0)),"")</f>
        <v>DES, NanoMed</v>
      </c>
      <c r="AC56" s="115" t="str">
        <f>IFERROR(INDEX(Расходка[Наименование расходного материала],MATCH(Расходка[[#This Row],[№]],Поиск_расходки[Индекс12],0)),"")</f>
        <v>DES, NanoMed</v>
      </c>
      <c r="AD56" s="115" t="str">
        <f>IFERROR(INDEX(Расходка[Наименование расходного материала],MATCH(Расходка[[#This Row],[№]],Поиск_расходки[Индекс13],0)),"")</f>
        <v>DES, NanoMed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s="130" t="s">
        <v>324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1</v>
      </c>
      <c r="M57" s="116">
        <f>IF(ISNUMBER(SEARCH('Карта учёта'!$B$21,Расходка[[#This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7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7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7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t="s">
        <v>358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8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8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8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s="161" t="s">
        <v>386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9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9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9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385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0</v>
      </c>
      <c r="M60" s="116">
        <f>IF(ISNUMBER(SEARCH('Карта учёта'!$B$21,Расходка[[#This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60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60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60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518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1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1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1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1" s="4" t="s">
        <v>6</v>
      </c>
      <c r="AG61" s="4" t="s">
        <v>415</v>
      </c>
    </row>
    <row r="62" spans="1:33">
      <c r="A62">
        <v>61</v>
      </c>
      <c r="B62" t="s">
        <v>6</v>
      </c>
      <c r="C62" t="s">
        <v>519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2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2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2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325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3" s="4" t="s">
        <v>6</v>
      </c>
      <c r="AG63" s="4" t="s">
        <v>456</v>
      </c>
    </row>
    <row r="64" spans="1:33">
      <c r="A64">
        <v>63</v>
      </c>
      <c r="B64" t="s">
        <v>95</v>
      </c>
      <c r="C64" s="1" t="s">
        <v>344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351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352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326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0</v>
      </c>
      <c r="M67" s="197">
        <f>IF(ISNUMBER(SEARCH('Карта учёта'!$B$21,Расходка[[#This Row],[Наименование расходного материала]])),MAX($M$1:M66)+1,0)</f>
        <v>0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/>
      </c>
      <c r="Z67" s="198" t="str">
        <f>IFERROR(INDEX(Расходка[Наименование расходного материала],MATCH(Расходка[[#This Row],[№]],Поиск_расходки[Индекс9],0)),"")</f>
        <v/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3.5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3.5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3.5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3.5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327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0</v>
      </c>
      <c r="M68" s="197">
        <f>IF(ISNUMBER(SEARCH('Карта учёта'!$B$21,Расходка[[#This Row],[Наименование расходного материала]])),MAX($M$1:M67)+1,0)</f>
        <v>0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/>
      </c>
      <c r="Z68" s="198" t="str">
        <f>IFERROR(INDEX(Расходка[Наименование расходного материала],MATCH(Расходка[[#This Row],[№]],Поиск_расходки[Индекс9],0)),"")</f>
        <v/>
      </c>
      <c r="AA68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328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0</v>
      </c>
      <c r="M69" s="197">
        <f>IF(ISNUMBER(SEARCH('Карта учёта'!$B$21,Расходка[[#This Row],[Наименование расходного материала]])),MAX($M$1:M68)+1,0)</f>
        <v>0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/>
      </c>
      <c r="Z69" s="198" t="str">
        <f>IFERROR(INDEX(Расходка[Наименование расходного материала],MATCH(Расходка[[#This Row],[№]],Поиск_расходки[Индекс9],0)),"")</f>
        <v/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329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0</v>
      </c>
      <c r="M70" s="197">
        <f>IF(ISNUMBER(SEARCH('Карта учёта'!$B$21,Расходка[[#This Row],[Наименование расходного материала]])),MAX($M$1:M69)+1,0)</f>
        <v>0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/>
      </c>
      <c r="Z70" s="198" t="str">
        <f>IFERROR(INDEX(Расходка[Наименование расходного материала],MATCH(Расходка[[#This Row],[№]],Поиск_расходки[Индекс9],0)),"")</f>
        <v/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335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0</v>
      </c>
      <c r="M71" s="197">
        <f>IF(ISNUMBER(SEARCH('Карта учёта'!$B$21,Расходка[[#This Row],[Наименование расходного материала]])),MAX($M$1:M70)+1,0)</f>
        <v>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/>
      </c>
      <c r="Z71" s="198" t="str">
        <f>IFERROR(INDEX(Расходка[Наименование расходного материала],MATCH(Расходка[[#This Row],[№]],Поиск_расходки[Индекс9],0)),"")</f>
        <v/>
      </c>
      <c r="AA71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330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0</v>
      </c>
      <c r="M72" s="197">
        <f>IF(ISNUMBER(SEARCH('Карта учёта'!$B$21,Расходка[[#This Row],[Наименование расходного материала]])),MAX($M$1:M71)+1,0)</f>
        <v>0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/>
      </c>
      <c r="Z72" s="198" t="str">
        <f>IFERROR(INDEX(Расходка[Наименование расходного материала],MATCH(Расходка[[#This Row],[№]],Поиск_расходки[Индекс9],0)),"")</f>
        <v/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331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1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0</v>
      </c>
      <c r="M73" s="197">
        <f>IF(ISNUMBER(SEARCH('Карта учёта'!$B$21,Расходка[[#This Row],[Наименование расходного материала]])),MAX($M$1:M72)+1,0)</f>
        <v>0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/>
      </c>
      <c r="Z73" s="198" t="str">
        <f>IFERROR(INDEX(Расходка[Наименование расходного материала],MATCH(Расходка[[#This Row],[№]],Поиск_расходки[Индекс9],0)),"")</f>
        <v/>
      </c>
      <c r="AA73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3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3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3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341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0</v>
      </c>
      <c r="M74" s="197">
        <f>IF(ISNUMBER(SEARCH('Карта учёта'!$B$21,Расходка[[#This Row],[Наименование расходного материала]])),MAX($M$1:M73)+1,0)</f>
        <v>0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/>
      </c>
      <c r="Z74" s="198" t="str">
        <f>IFERROR(INDEX(Расходка[Наименование расходного материала],MATCH(Расходка[[#This Row],[№]],Поиск_расходки[Индекс9],0)),"")</f>
        <v/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4" s="4" t="s">
        <v>6</v>
      </c>
      <c r="AG74" s="4" t="s">
        <v>465</v>
      </c>
    </row>
    <row r="75" spans="1:33">
      <c r="A75">
        <v>74</v>
      </c>
      <c r="B75" t="s">
        <v>4</v>
      </c>
      <c r="C75" t="s">
        <v>340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0</v>
      </c>
      <c r="M75" s="197">
        <f>IF(ISNUMBER(SEARCH('Карта учёта'!$B$21,Расходка[[#This Row],[Наименование расходного материала]])),MAX($M$1:M74)+1,0)</f>
        <v>0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/>
      </c>
      <c r="Z75" s="198" t="str">
        <f>IFERROR(INDEX(Расходка[Наименование расходного материала],MATCH(Расходка[[#This Row],[№]],Поиск_расходки[Индекс9],0)),"")</f>
        <v/>
      </c>
      <c r="AA75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5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5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5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5" s="4" t="s">
        <v>6</v>
      </c>
      <c r="AG75" s="4" t="s">
        <v>466</v>
      </c>
    </row>
    <row r="76" spans="1:33">
      <c r="A76">
        <v>75</v>
      </c>
      <c r="B76" t="s">
        <v>301</v>
      </c>
      <c r="C76" s="1" t="s">
        <v>332</v>
      </c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75</v>
      </c>
      <c r="O76" s="197">
        <f>IF(ISNUMBER(SEARCH('Карта учёта'!$B$23,Расходка[[#This Row],[Наименование расходного материала]])),MAX($O$1:O75)+1,0)</f>
        <v>75</v>
      </c>
      <c r="P76" s="197">
        <f>IF(ISNUMBER(SEARCH('Карта учёта'!$B$24,Расходка[[#This Row],[Наименование расходного материала]])),MAX($P$1:P75)+1,0)</f>
        <v>75</v>
      </c>
      <c r="Q76" s="197">
        <f>IF(ISNUMBER(SEARCH('Карта учёта'!$B$25,Расходка[[#This Row],[Наименование расходного материала]])),MAX($Q$1:Q75)+1,0)</f>
        <v>75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6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6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6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2024-08-02T15:44:14Z</cp:lastPrinted>
  <dcterms:created xsi:type="dcterms:W3CDTF">2015-06-05T18:19:34Z</dcterms:created>
  <dcterms:modified xsi:type="dcterms:W3CDTF">2024-08-02T15:48:14Z</dcterms:modified>
</cp:coreProperties>
</file>