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R73" i="1"/>
  <c r="P20" i="1"/>
  <c r="R71" i="1"/>
  <c r="R57" i="1"/>
  <c r="R60" i="1"/>
  <c r="R58" i="1"/>
  <c r="R59" i="1"/>
  <c r="R66" i="1"/>
  <c r="R67" i="1"/>
  <c r="R61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70" i="1" l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74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40" i="1" l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<sst xmlns="http://schemas.openxmlformats.org/spreadsheetml/2006/main" count="877" uniqueCount="538">
  <si>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</si>
  <si>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</si>
  <si>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</si>
  <si>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</si>
  <si>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</si>
  <si>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</si>
  <si>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</si>
  <si>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</si>
  <si>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</si>
  <si>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</si>
  <si>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</si>
  <si>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</si>
  <si>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</si>
  <si>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</si>
  <si>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</si>
  <si>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</si>
  <si>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</si>
  <si>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</si>
  <si>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</si>
  <si>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</si>
  <si>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</si>
  <si>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</si>
  <si>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</si>
  <si>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</si>
  <si>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</si>
  <si>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</si>
  <si>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</si>
  <si>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</si>
  <si>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</si>
  <si>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</si>
  <si>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</si>
  <si>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</si>
  <si>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</si>
  <si>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</si>
  <si>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</si>
  <si>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</si>
  <si>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</si>
  <si>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</si>
  <si>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</si>
  <si>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</si>
  <si>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</si>
  <si>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</si>
  <si>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</si>
  <si>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</si>
  <si>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</si>
  <si>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</si>
  <si>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</si>
  <si>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</si>
  <si>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</si>
  <si>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</si>
  <si>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</si>
  <si>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</si>
  <si>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</si>
  <si>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</si>
  <si>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</si>
  <si>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</si>
  <si>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</si>
  <si>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</si>
  <si>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</si>
  <si>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</si>
  <si>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</si>
  <si>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</si>
  <si>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</si>
  <si>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</si>
  <si>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</si>
  <si>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</si>
  <si>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</si>
  <si>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</si>
  <si>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</si>
  <si>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</si>
  <si>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</si>
  <si>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</si>
  <si>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</si>
  <si>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</si>
  <si>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</si>
  <si>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</si>
  <si>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</si>
  <si>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</si>
  <si>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</si>
  <si>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</si>
  <si>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</si>
  <si>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</si>
  <si>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</si>
  <si>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</si>
  <si>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</si>
  <si>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</si>
  <si>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</si>
  <si>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</si>
  <si>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</si>
  <si>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</si>
  <si>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</si>
  <si>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</si>
  <si>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</si>
  <si>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</si>
  <si>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</si>
  <si>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</si>
  <si>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</si>
  <si>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</si>
  <si>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</si>
  <si>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</si>
  <si>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</si>
  <si>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</si>
  <si>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</si>
  <si>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</si>
  <si>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</si>
  <si>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</si>
  <si>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</si>
  <si>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</si>
  <si>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</si>
  <si>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</si>
  <si>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</si>
  <si>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</si>
  <si>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</si>
  <si>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</si>
  <si>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</si>
  <si>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</si>
  <si>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</si>
  <si>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</si>
  <si>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</si>
  <si>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</si>
  <si>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</si>
  <si>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</si>
  <si>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</si>
  <si>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</si>
  <si>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</si>
  <si>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</si>
  <si>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</si>
  <si>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</si>
  <si>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</si>
  <si>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</si>
  <si>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</si>
  <si>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</si>
  <si>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</si>
  <si>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</si>
  <si>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</si>
  <si>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</si>
  <si>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</si>
  <si>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</si>
  <si>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</si>
  <si>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</si>
  <si>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</si>
  <si>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</si>
  <si>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</si>
  <si>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</si>
  <si>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</si>
  <si>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</si>
  <si>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</si>
  <si>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</si>
  <si>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</si>
  <si>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</si>
  <si>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</si>
  <si>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</si>
  <si>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</si>
  <si>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</si>
  <si>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</si>
  <si>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</si>
  <si>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</si>
  <si>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</si>
  <si>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</si>
  <si>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</si>
  <si>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</si>
  <si>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</si>
  <si>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</si>
  <si>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</si>
  <si>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</si>
  <si>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</si>
  <si>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</si>
  <si>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</si>
  <si>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</si>
  <si>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</si>
  <si>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</si>
  <si>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</si>
  <si>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</si>
  <si>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</si>
  <si>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</si>
  <si>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</si>
  <si>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</si>
  <si>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</si>
  <si>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</si>
  <si>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</si>
  <si>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</si>
  <si>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</si>
  <si>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</si>
  <si>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</si>
  <si>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</si>
  <si>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</si>
  <si>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</si>
  <si>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</si>
  <si>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</si>
  <si>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</si>
  <si>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</si>
  <si>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</si>
  <si>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</si>
  <si>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</si>
  <si>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</si>
  <si>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</si>
  <si>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</si>
  <si>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</si>
  <si>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</si>
  <si>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</si>
  <si>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</si>
  <si>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</si>
  <si>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</si>
  <si>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</si>
  <si>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</si>
  <si>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</si>
  <si>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</si>
  <si>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</si>
  <si>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</si>
  <si>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</si>
  <si>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</si>
  <si>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</si>
  <si>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</si>
  <si>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</si>
  <si>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</si>
  <si>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</si>
  <si>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</si>
  <si>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</si>
  <si>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</si>
  <si>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</si>
  <si>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</si>
  <si>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</si>
  <si>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</si>
  <si>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</si>
  <si>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</si>
  <si>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</si>
  <si>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</si>
  <si>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</si>
  <si>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</si>
  <si>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</si>
  <si>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</si>
  <si>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</si>
  <si>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</si>
  <si>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</si>
  <si>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</si>
  <si>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</si>
  <si>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</si>
  <si>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</si>
  <si>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</si>
  <si>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</si>
  <si>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</si>
  <si>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</si>
  <si>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</si>
  <si>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</si>
  <si>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</si>
  <si>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</si>
  <si>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</si>
  <si>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</si>
  <si>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</si>
  <si>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</si>
  <si>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</si>
  <si>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</si>
  <si>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</si>
  <si>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</si>
  <si>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</si>
  <si>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</si>
  <si>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</si>
  <si>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</si>
  <si>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</si>
  <si>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</si>
  <si>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</si>
  <si>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</si>
  <si>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</si>
  <si>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</si>
  <si>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</si>
  <si>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</si>
  <si>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</si>
  <si>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</si>
  <si>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</si>
  <si>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</si>
  <si>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</si>
  <si>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</si>
  <si>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</si>
  <si>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</si>
  <si>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</si>
  <si>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</si>
  <si>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</si>
  <si>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</si>
  <si>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</si>
  <si>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</si>
  <si>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</si>
  <si>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</si>
  <si>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</si>
  <si>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</si>
  <si>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</si>
  <si>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</si>
  <si>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</si>
  <si>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</si>
  <si>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</si>
  <si>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</si>
  <si>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</si>
  <si>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</si>
  <si>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</si>
  <si>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</si>
  <si>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</si>
  <si>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</si>
  <si>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</si>
  <si>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</si>
  <si>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</si>
  <si>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</si>
  <si>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</si>
  <si>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</si>
  <si>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</si>
  <si>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</si>
  <si>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</si>
  <si>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</si>
  <si>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</si>
  <si>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</si>
  <si>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</si>
  <si>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</si>
  <si>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</si>
  <si>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</si>
  <si>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</si>
  <si>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</si>
  <si>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</si>
  <si>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</si>
  <si>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</si>
  <si>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</si>
  <si>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</si>
  <si>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</si>
  <si>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</si>
  <si>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</si>
  <si>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</si>
  <si>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</si>
  <si>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</si>
  <si>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</si>
  <si>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</si>
  <si>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</si>
  <si>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</si>
  <si>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</si>
  <si>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</si>
  <si>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</si>
  <si>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</si>
  <si>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</si>
  <si>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</si>
  <si>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</si>
  <si>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</si>
  <si>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</si>
  <si>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</si>
  <si>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</si>
  <si>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</si>
  <si>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</si>
  <si>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</si>
  <si>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</si>
  <si>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</si>
  <si>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</si>
  <si>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</si>
  <si>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</si>
  <si>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</si>
  <si>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</si>
  <si>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</si>
  <si>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</si>
  <si>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</si>
  <si>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</si>
  <si>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</si>
  <si>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</si>
  <si>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</si>
  <si>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</si>
  <si>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</si>
  <si>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</si>
  <si>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</si>
  <si>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</si>
  <si>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</si>
  <si>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</si>
  <si>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</si>
  <si>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</si>
  <si>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</si>
  <si>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</si>
  <si>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</si>
  <si>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</si>
  <si>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</si>
  <si>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</si>
  <si>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</si>
  <si>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</si>
  <si>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</si>
  <si>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</si>
  <si>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</si>
  <si>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</si>
  <si>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</si>
  <si>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</si>
  <si>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</si>
  <si>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</si>
  <si>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</si>
  <si>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</si>
  <si>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</si>
  <si>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</si>
  <si>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</si>
  <si>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</si>
  <si>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</si>
  <si>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</si>
  <si>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</si>
  <si>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</si>
  <si>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</si>
  <si>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</si>
  <si>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</si>
  <si>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</si>
  <si>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</si>
  <si>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</si>
  <si>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</si>
  <si>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</si>
  <si>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</si>
  <si>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</si>
  <si>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</si>
  <si>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</si>
  <si>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</si>
  <si>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</si>
  <si>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</si>
  <si>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</si>
  <si>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</si>
  <si>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</si>
  <si>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</si>
  <si>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</si>
  <si>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</si>
  <si>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</si>
  <si>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</si>
  <si>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</si>
  <si>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</si>
  <si>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</si>
  <si>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</si>
  <si>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</si>
  <si>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</si>
  <si>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</si>
  <si>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</si>
  <si>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</si>
  <si>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</si>
  <si>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</si>
  <si>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</si>
  <si>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</si>
  <si>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</si>
  <si>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</si>
  <si>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</si>
  <si>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</si>
  <si>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</si>
  <si>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</si>
  <si>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</si>
  <si>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</si>
  <si>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</si>
  <si>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</si>
  <si>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</si>
  <si>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</si>
  <si>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</si>
  <si>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</si>
  <si>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</si>
  <si>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</si>
  <si>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</si>
  <si>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</si>
  <si>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</si>
  <si>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</si>
  <si>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</si>
  <si>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</si>
  <si>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</si>
  <si>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</si>
  <si>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</si>
  <si>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</si>
  <si>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</si>
  <si>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</si>
  <si>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</si>
  <si>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</si>
  <si>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</si>
  <si>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</si>
  <si>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</si>
  <si>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</si>
  <si>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</si>
  <si>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</si>
  <si>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</si>
  <si>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</si>
  <si>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</si>
  <si>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</si>
  <si>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</si>
  <si>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</si>
  <si>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</si>
  <si>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</si>
  <si>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</si>
  <si>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</si>
  <si>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</si>
  <si>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</si>
  <si>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</si>
  <si>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</si>
  <si>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</si>
  <si>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</si>
  <si>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</si>
  <si>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</si>
  <si>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</si>
  <si>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</si>
  <si>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</si>
  <si>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</si>
  <si>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</si>
  <si>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</si>
  <si>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</si>
  <si>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</si>
  <si>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</si>
  <si>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</si>
  <si>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</si>
  <si>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</si>
  <si>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</si>
  <si>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</si>
  <si>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</si>
  <si>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</si>
  <si>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</si>
  <si>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</si>
  <si>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</si>
  <si>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</si>
  <si>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</si>
  <si>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</si>
  <si>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</si>
  <si>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</si>
  <si>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</si>
  <si>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</si>
  <si>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</si>
  <si>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</si>
  <si>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</si>
  <si>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</si>
  <si>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</si>
  <si>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</si>
  <si>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</si>
  <si>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</si>
  <si>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</si>
  <si>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</si>
  <si>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</si>
  <si>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</si>
  <si>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</si>
  <si>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</si>
  <si>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150 ml</t>
  </si>
  <si>
    <t>50 ml</t>
  </si>
  <si>
    <t>30 ml</t>
  </si>
  <si>
    <t>Катетеризация устья ствола ЛКА проводниковым катетером Launcher EBU  3.5 6Fr. Коронарный проводник fielder проведён в дистальный сегмент ПНА.  БК Колибри 2.5-15 выполнена предилатация значимого стеноза ПНА. В зону границы проксимального и среднего сегментов с полным покрытием  нестабильного стеноза имплантирован  DES Resolute Integrity 3,0-22 мм, давлением 16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- TIMI III, кровок по ДВ1 и СВ1 - TIMI III.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</si>
  <si>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 xml:space="preserve">1) Контроль места пункции, повязка  на руке до 6 ч. </t>
  </si>
  <si>
    <t>Оглоблина Г.П.</t>
  </si>
  <si>
    <t>05:18</t>
  </si>
  <si>
    <t>Правый</t>
  </si>
  <si>
    <t>проходим, контуры ровные</t>
  </si>
  <si>
    <r>
      <t xml:space="preserve">пролонгированный стеноз пркосимального сегмента 55%, миокардиальный мостик среднего сегмента с компрессией в систолу не менее 80%. Стеноз устья ДВ1 70%.  Антеградный  кровоток TIMI III. </t>
    </r>
    <r>
      <rPr>
        <b/>
        <sz val="11"/>
        <color theme="1"/>
        <rFont val="Arial Narrow"/>
        <family val="2"/>
        <charset val="204"/>
      </rPr>
      <t xml:space="preserve">ИМА: </t>
    </r>
    <r>
      <rPr>
        <sz val="11"/>
        <color theme="1"/>
        <rFont val="Arial Narrow"/>
        <family val="2"/>
        <charset val="204"/>
      </rPr>
      <t>стенозы проксимальной трети 60%.  Антеградный  кровоток TIMI III.</t>
    </r>
  </si>
  <si>
    <t>представлена доминантной ВТК со стенозами проксимальной трети 50%.  Антеградный  кровоток TIMI III</t>
  </si>
  <si>
    <t xml:space="preserve">стенозы проксимального сегмента 30%, стенозы среднего сегмента 50%, высокое отхождение ЗБВ, определяется  приустьевая окклюзия ЗБВ.  Антеградный  кровоток по ЗБВ - TIMI 0. </t>
  </si>
  <si>
    <t>Angio-Seal™ VIP</t>
  </si>
  <si>
    <t xml:space="preserve">С учётом характера окклюзии - зона бифуркации и малого диаметра, стабильной гемодинамики, отсутсвия болевого синдрома совместно в дежурным кардиологом и зав. отд РХМДиЛ Карчевским Д.В. принято решение в пользу консервативной стратегии, от ЧКВ решено воздержаться. </t>
  </si>
  <si>
    <t>бедренный</t>
  </si>
  <si>
    <t>М/О ушито Angio-Seal™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</si>
</sst>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O13" sqref="O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0.51736111111111105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0.54861111111111105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3" t="s">
        <v>527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17371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22712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528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2020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3.8380000000000001</v>
      </c>
    </row>
    <row r="18" spans="1:8" ht="14.45" customHeight="1">
      <c r="A18" s="57" t="s">
        <v>188</v>
      </c>
      <c r="B18" s="87" t="s">
        <v>529</v>
      </c>
      <c r="D18" s="28" t="s">
        <v>210</v>
      </c>
      <c r="E18" s="28"/>
      <c r="F18" s="28"/>
      <c r="G18" s="85" t="s">
        <v>189</v>
      </c>
      <c r="H18" s="86" t="s">
        <v>536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530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531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532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533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535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537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A6" sqref="A6:H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45513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0.77083333333333337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0.8125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4.166666666666663E-2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Оглоблина Г.П.</v>
      </c>
      <c r="C16" s="200">
        <f>LEN(КАГ!B11)</f>
        <v>14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17371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77</v>
      </c>
      <c r="H18" s="39"/>
    </row>
    <row r="19" spans="1:8" ht="14.45" customHeight="1">
      <c r="A19" s="15" t="s">
        <v>12</v>
      </c>
      <c r="B19" s="68">
        <f>КАГ!B14</f>
        <v>22712</v>
      </c>
      <c r="C19" s="69"/>
      <c r="D19" s="69"/>
      <c r="E19" s="69"/>
      <c r="F19" s="69"/>
      <c r="G19" s="165" t="s">
        <v>399</v>
      </c>
      <c r="H19" s="180" t="str">
        <f>КАГ!H15</f>
        <v>05:18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2020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3.8380000000000001</v>
      </c>
    </row>
    <row r="22" spans="1:8" ht="14.45" customHeight="1">
      <c r="A22" s="57" t="str">
        <f>КАГ!G18</f>
        <v>Доступ:</v>
      </c>
      <c r="B22" s="77" t="str">
        <f>КАГ!H18</f>
        <v>бедренный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525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524</v>
      </c>
      <c r="C40" s="120"/>
      <c r="D40" s="245" t="s">
        <v>526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45513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Оглоблина Г.П.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17371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77</v>
      </c>
    </row>
    <row r="7" spans="1:4">
      <c r="A7" s="38"/>
      <c r="C7" s="101" t="s">
        <v>12</v>
      </c>
      <c r="D7" s="103">
        <f>КАГ!$B$14</f>
        <v>22712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45513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3" s="153" t="s">
        <v>534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54"/>
      <c r="C14" s="135"/>
      <c r="D14" s="140"/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4"/>
      <c r="C15" s="135"/>
      <c r="D15" s="140"/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4"/>
      <c r="C16" s="135"/>
      <c r="D16" s="140"/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4"/>
      <c r="C17" s="135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1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Angio-Seal™ VIP</v>
      </c>
      <c r="S2" s="115" t="str">
        <f>IFERROR(INDEX(Расходка[Наименование расходного материала],MATCH(Расходка[[#This Row],[№]],Поиск_расходки[Индекс2],0)),"")</f>
        <v>Hunter® 6F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2</v>
      </c>
      <c r="G3" s="116">
        <f>IF(ISNUMBER(SEARCH('Карта учёта'!$B$15,Расходка[[#This Row],[Наименование расходного материала]])),MAX($G$1:G2)+1,0)</f>
        <v>2</v>
      </c>
      <c r="H3" s="116">
        <f>IF(ISNUMBER(SEARCH('Карта учёта'!$B$16,Расходка[[#This Row],[Наименование расходного материала]])),MAX($H$1:H2)+1,0)</f>
        <v>2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 xml:space="preserve">Medtronic Export Advance </v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3</v>
      </c>
      <c r="G4" s="116">
        <f>IF(ISNUMBER(SEARCH('Карта учёта'!$B$15,Расходка[[#This Row],[Наименование расходного материала]])),MAX($G$1:G3)+1,0)</f>
        <v>3</v>
      </c>
      <c r="H4" s="116">
        <f>IF(ISNUMBER(SEARCH('Карта учёта'!$B$16,Расходка[[#This Row],[Наименование расходного материала]])),MAX($H$1:H3)+1,0)</f>
        <v>3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Euphora</v>
      </c>
      <c r="T4" s="115" t="str">
        <f>IFERROR(INDEX(Расходка[Наименование расходного материала],MATCH(Расходка[[#This Row],[№]],Поиск_расходки[Индекс3],0)),"")</f>
        <v>Euphora</v>
      </c>
      <c r="U4" s="115" t="str">
        <f>IFERROR(INDEX(Расходка[Наименование расходного материала],MATCH(Расходка[[#This Row],[№]],Поиск_расходки[Индекс4],0)),"")</f>
        <v>Euphora</v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4</v>
      </c>
      <c r="G5" s="116">
        <f>IF(ISNUMBER(SEARCH('Карта учёта'!$B$15,Расходка[[#This Row],[Наименование расходного материала]])),MAX($G$1:G4)+1,0)</f>
        <v>4</v>
      </c>
      <c r="H5" s="116">
        <f>IF(ISNUMBER(SEARCH('Карта учёта'!$B$16,Расходка[[#This Row],[Наименование расходного материала]])),MAX($H$1:H4)+1,0)</f>
        <v>4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>NC Accuforce</v>
      </c>
      <c r="T5" s="115" t="str">
        <f>IFERROR(INDEX(Расходка[Наименование расходного материала],MATCH(Расходка[[#This Row],[№]],Поиск_расходки[Индекс3],0)),"")</f>
        <v>NC Accuforce</v>
      </c>
      <c r="U5" s="115" t="str">
        <f>IFERROR(INDEX(Расходка[Наименование расходного материала],MATCH(Расходка[[#This Row],[№]],Поиск_расходки[Индекс4],0)),"")</f>
        <v>NC Accuforce</v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5</v>
      </c>
      <c r="G6" s="116">
        <f>IF(ISNUMBER(SEARCH('Карта учёта'!$B$15,Расходка[[#This Row],[Наименование расходного материала]])),MAX($G$1:G5)+1,0)</f>
        <v>5</v>
      </c>
      <c r="H6" s="116">
        <f>IF(ISNUMBER(SEARCH('Карта учёта'!$B$16,Расходка[[#This Row],[Наименование расходного материала]])),MAX($H$1:H5)+1,0)</f>
        <v>5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>NC Euphora</v>
      </c>
      <c r="T6" s="115" t="str">
        <f>IFERROR(INDEX(Расходка[Наименование расходного материала],MATCH(Расходка[[#This Row],[№]],Поиск_расходки[Индекс3],0)),"")</f>
        <v>NC Euphora</v>
      </c>
      <c r="U6" s="115" t="str">
        <f>IFERROR(INDEX(Расходка[Наименование расходного материала],MATCH(Расходка[[#This Row],[№]],Поиск_расходки[Индекс4],0)),"")</f>
        <v>NC Euphora</v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6</v>
      </c>
      <c r="G7" s="116">
        <f>IF(ISNUMBER(SEARCH('Карта учёта'!$B$15,Расходка[[#This Row],[Наименование расходного материала]])),MAX($G$1:G6)+1,0)</f>
        <v>6</v>
      </c>
      <c r="H7" s="116">
        <f>IF(ISNUMBER(SEARCH('Карта учёта'!$B$16,Расходка[[#This Row],[Наименование расходного материала]])),MAX($H$1:H6)+1,0)</f>
        <v>6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>Sapphire</v>
      </c>
      <c r="T7" s="115" t="str">
        <f>IFERROR(INDEX(Расходка[Наименование расходного материала],MATCH(Расходка[[#This Row],[№]],Поиск_расходки[Индекс3],0)),"")</f>
        <v>Sapphire</v>
      </c>
      <c r="U7" s="115" t="str">
        <f>IFERROR(INDEX(Расходка[Наименование расходного материала],MATCH(Расходка[[#This Row],[№]],Поиск_расходки[Индекс4],0)),"")</f>
        <v>Sapphire</v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7</v>
      </c>
      <c r="G8" s="116">
        <f>IF(ISNUMBER(SEARCH('Карта учёта'!$B$15,Расходка[[#This Row],[Наименование расходного материала]])),MAX($G$1:G7)+1,0)</f>
        <v>7</v>
      </c>
      <c r="H8" s="116">
        <f>IF(ISNUMBER(SEARCH('Карта учёта'!$B$16,Расходка[[#This Row],[Наименование расходного материала]])),MAX($H$1:H7)+1,0)</f>
        <v>7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>Sprinter Legend</v>
      </c>
      <c r="T8" s="115" t="str">
        <f>IFERROR(INDEX(Расходка[Наименование расходного материала],MATCH(Расходка[[#This Row],[№]],Поиск_расходки[Индекс3],0)),"")</f>
        <v>Sprinter Legend</v>
      </c>
      <c r="U8" s="115" t="str">
        <f>IFERROR(INDEX(Расходка[Наименование расходного материала],MATCH(Расходка[[#This Row],[№]],Поиск_расходки[Индекс4],0)),"")</f>
        <v>Sprinter Legend</v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8</v>
      </c>
      <c r="G9" s="116">
        <f>IF(ISNUMBER(SEARCH('Карта учёта'!$B$15,Расходка[[#This Row],[Наименование расходного материала]])),MAX($G$1:G8)+1,0)</f>
        <v>8</v>
      </c>
      <c r="H9" s="116">
        <f>IF(ISNUMBER(SEARCH('Карта учёта'!$B$16,Расходка[[#This Row],[Наименование расходного материала]])),MAX($H$1:H8)+1,0)</f>
        <v>8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>SubMarine Rapido, Invatec</v>
      </c>
      <c r="T9" s="115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9" s="115" t="str">
        <f>IFERROR(INDEX(Расходка[Наименование расходного материала],MATCH(Расходка[[#This Row],[№]],Поиск_расходки[Индекс4],0)),"")</f>
        <v>SubMarine Rapido, Invatec</v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9</v>
      </c>
      <c r="G10" s="116">
        <f>IF(ISNUMBER(SEARCH('Карта учёта'!$B$15,Расходка[[#This Row],[Наименование расходного материала]])),MAX($G$1:G9)+1,0)</f>
        <v>9</v>
      </c>
      <c r="H10" s="116">
        <f>IF(ISNUMBER(SEARCH('Карта учёта'!$B$16,Расходка[[#This Row],[Наименование расходного материала]])),MAX($H$1:H9)+1,0)</f>
        <v>9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>Колибри</v>
      </c>
      <c r="T10" s="115" t="str">
        <f>IFERROR(INDEX(Расходка[Наименование расходного материала],MATCH(Расходка[[#This Row],[№]],Поиск_расходки[Индекс3],0)),"")</f>
        <v>Колибри</v>
      </c>
      <c r="U10" s="115" t="str">
        <f>IFERROR(INDEX(Расходка[Наименование расходного материала],MATCH(Расходка[[#This Row],[№]],Поиск_расходки[Индекс4],0)),"")</f>
        <v>Колибри</v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10</v>
      </c>
      <c r="G11" s="116">
        <f>IF(ISNUMBER(SEARCH('Карта учёта'!$B$15,Расходка[[#This Row],[Наименование расходного материала]])),MAX($G$1:G10)+1,0)</f>
        <v>10</v>
      </c>
      <c r="H11" s="116">
        <f>IF(ISNUMBER(SEARCH('Карта учёта'!$B$16,Расходка[[#This Row],[Наименование расходного материала]])),MAX($H$1:H10)+1,0)</f>
        <v>10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 xml:space="preserve">NC Колибри </v>
      </c>
      <c r="T11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1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11</v>
      </c>
      <c r="G12" s="116">
        <f>IF(ISNUMBER(SEARCH('Карта учёта'!$B$15,Расходка[[#This Row],[Наименование расходного материала]])),MAX($G$1:G11)+1,0)</f>
        <v>11</v>
      </c>
      <c r="H12" s="116">
        <f>IF(ISNUMBER(SEARCH('Карта учёта'!$B$16,Расходка[[#This Row],[Наименование расходного материала]])),MAX($H$1:H11)+1,0)</f>
        <v>11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>NC АКСИОМА</v>
      </c>
      <c r="T12" s="115" t="str">
        <f>IFERROR(INDEX(Расходка[Наименование расходного материала],MATCH(Расходка[[#This Row],[№]],Поиск_расходки[Индекс3],0)),"")</f>
        <v>NC АКСИОМА</v>
      </c>
      <c r="U1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12</v>
      </c>
      <c r="G13" s="116">
        <f>IF(ISNUMBER(SEARCH('Карта учёта'!$B$15,Расходка[[#This Row],[Наименование расходного материала]])),MAX($G$1:G12)+1,0)</f>
        <v>12</v>
      </c>
      <c r="H13" s="116">
        <f>IF(ISNUMBER(SEARCH('Карта учёта'!$B$16,Расходка[[#This Row],[Наименование расходного материала]])),MAX($H$1:H12)+1,0)</f>
        <v>12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>Nitrex 260</v>
      </c>
      <c r="T13" s="115" t="str">
        <f>IFERROR(INDEX(Расходка[Наименование расходного материала],MATCH(Расходка[[#This Row],[№]],Поиск_расходки[Индекс3],0)),"")</f>
        <v>Nitrex 260</v>
      </c>
      <c r="U13" s="115" t="str">
        <f>IFERROR(INDEX(Расходка[Наименование расходного материала],MATCH(Расходка[[#This Row],[№]],Поиск_расходки[Индекс4],0)),"")</f>
        <v>Nitrex 260</v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13</v>
      </c>
      <c r="G14" s="116">
        <f>IF(ISNUMBER(SEARCH('Карта учёта'!$B$15,Расходка[[#This Row],[Наименование расходного материала]])),MAX($G$1:G13)+1,0)</f>
        <v>13</v>
      </c>
      <c r="H14" s="116">
        <f>IF(ISNUMBER(SEARCH('Карта учёта'!$B$16,Расходка[[#This Row],[Наименование расходного материала]])),MAX($H$1:H13)+1,0)</f>
        <v>13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>RadiFocus</v>
      </c>
      <c r="T14" s="115" t="str">
        <f>IFERROR(INDEX(Расходка[Наименование расходного материала],MATCH(Расходка[[#This Row],[№]],Поиск_расходки[Индекс3],0)),"")</f>
        <v>RadiFocus</v>
      </c>
      <c r="U14" s="115" t="str">
        <f>IFERROR(INDEX(Расходка[Наименование расходного материала],MATCH(Расходка[[#This Row],[№]],Поиск_расходки[Индекс4],0)),"")</f>
        <v>RadiFocus</v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14</v>
      </c>
      <c r="G15" s="116">
        <f>IF(ISNUMBER(SEARCH('Карта учёта'!$B$15,Расходка[[#This Row],[Наименование расходного материала]])),MAX($G$1:G14)+1,0)</f>
        <v>14</v>
      </c>
      <c r="H15" s="116">
        <f>IF(ISNUMBER(SEARCH('Карта учёта'!$B$16,Расходка[[#This Row],[Наименование расходного материала]])),MAX($H$1:H14)+1,0)</f>
        <v>14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>BasixCOMPAK</v>
      </c>
      <c r="T15" s="115" t="str">
        <f>IFERROR(INDEX(Расходка[Наименование расходного материала],MATCH(Расходка[[#This Row],[№]],Поиск_расходки[Индекс3],0)),"")</f>
        <v>BasixCOMPAK</v>
      </c>
      <c r="U15" s="115" t="str">
        <f>IFERROR(INDEX(Расходка[Наименование расходного материала],MATCH(Расходка[[#This Row],[№]],Поиск_расходки[Индекс4],0)),"")</f>
        <v>BasixCOMPAK</v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15</v>
      </c>
      <c r="G16" s="116">
        <f>IF(ISNUMBER(SEARCH('Карта учёта'!$B$15,Расходка[[#This Row],[Наименование расходного материала]])),MAX($G$1:G15)+1,0)</f>
        <v>15</v>
      </c>
      <c r="H16" s="116">
        <f>IF(ISNUMBER(SEARCH('Карта учёта'!$B$16,Расходка[[#This Row],[Наименование расходного материала]])),MAX($H$1:H15)+1,0)</f>
        <v>15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>BasixTOUCH</v>
      </c>
      <c r="T16" s="115" t="str">
        <f>IFERROR(INDEX(Расходка[Наименование расходного материала],MATCH(Расходка[[#This Row],[№]],Поиск_расходки[Индекс3],0)),"")</f>
        <v>BasixTOUCH</v>
      </c>
      <c r="U16" s="115" t="str">
        <f>IFERROR(INDEX(Расходка[Наименование расходного материала],MATCH(Расходка[[#This Row],[№]],Поиск_расходки[Индекс4],0)),"")</f>
        <v>BasixTOUCH</v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16</v>
      </c>
      <c r="G17" s="116">
        <f>IF(ISNUMBER(SEARCH('Карта учёта'!$B$15,Расходка[[#This Row],[Наименование расходного материала]])),MAX($G$1:G16)+1,0)</f>
        <v>16</v>
      </c>
      <c r="H17" s="116">
        <f>IF(ISNUMBER(SEARCH('Карта учёта'!$B$16,Расходка[[#This Row],[Наименование расходного материала]])),MAX($H$1:H16)+1,0)</f>
        <v>16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>Dolphin</v>
      </c>
      <c r="T17" s="115" t="str">
        <f>IFERROR(INDEX(Расходка[Наименование расходного материала],MATCH(Расходка[[#This Row],[№]],Поиск_расходки[Индекс3],0)),"")</f>
        <v>Dolphin</v>
      </c>
      <c r="U17" s="115" t="str">
        <f>IFERROR(INDEX(Расходка[Наименование расходного материала],MATCH(Расходка[[#This Row],[№]],Поиск_расходки[Индекс4],0)),"")</f>
        <v>Dolphin</v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17</v>
      </c>
      <c r="G18" s="116">
        <f>IF(ISNUMBER(SEARCH('Карта учёта'!$B$15,Расходка[[#This Row],[Наименование расходного материала]])),MAX($G$1:G17)+1,0)</f>
        <v>17</v>
      </c>
      <c r="H18" s="116">
        <f>IF(ISNUMBER(SEARCH('Карта учёта'!$B$16,Расходка[[#This Row],[Наименование расходного материала]])),MAX($H$1:H17)+1,0)</f>
        <v>17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>Lepu Medical</v>
      </c>
      <c r="T18" s="115" t="str">
        <f>IFERROR(INDEX(Расходка[Наименование расходного материала],MATCH(Расходка[[#This Row],[№]],Поиск_расходки[Индекс3],0)),"")</f>
        <v>Lepu Medical</v>
      </c>
      <c r="U18" s="115" t="str">
        <f>IFERROR(INDEX(Расходка[Наименование расходного материала],MATCH(Расходка[[#This Row],[№]],Поиск_расходки[Индекс4],0)),"")</f>
        <v>Lepu Medical</v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18</v>
      </c>
      <c r="G19" s="116">
        <f>IF(ISNUMBER(SEARCH('Карта учёта'!$B$15,Расходка[[#This Row],[Наименование расходного материала]])),MAX($G$1:G18)+1,0)</f>
        <v>18</v>
      </c>
      <c r="H19" s="116">
        <f>IF(ISNUMBER(SEARCH('Карта учёта'!$B$16,Расходка[[#This Row],[Наименование расходного материала]])),MAX($H$1:H18)+1,0)</f>
        <v>18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>Perouse Medical FLAMINGO</v>
      </c>
      <c r="T19" s="115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19" s="115" t="str">
        <f>IFERROR(INDEX(Расходка[Наименование расходного материала],MATCH(Расходка[[#This Row],[№]],Поиск_расходки[Индекс4],0)),"")</f>
        <v>Perouse Medical FLAMINGO</v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19</v>
      </c>
      <c r="G20" s="116">
        <f>IF(ISNUMBER(SEARCH('Карта учёта'!$B$15,Расходка[[#This Row],[Наименование расходного материала]])),MAX($G$1:G19)+1,0)</f>
        <v>19</v>
      </c>
      <c r="H20" s="116">
        <f>IF(ISNUMBER(SEARCH('Карта учёта'!$B$16,Расходка[[#This Row],[Наименование расходного материала]])),MAX($H$1:H19)+1,0)</f>
        <v>19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>Demax</v>
      </c>
      <c r="T20" s="115" t="str">
        <f>IFERROR(INDEX(Расходка[Наименование расходного материала],MATCH(Расходка[[#This Row],[№]],Поиск_расходки[Индекс3],0)),"")</f>
        <v>Demax</v>
      </c>
      <c r="U20" s="115" t="str">
        <f>IFERROR(INDEX(Расходка[Наименование расходного материала],MATCH(Расходка[[#This Row],[№]],Поиск_расходки[Индекс4],0)),"")</f>
        <v>Demax</v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20</v>
      </c>
      <c r="G21" s="116">
        <f>IF(ISNUMBER(SEARCH('Карта учёта'!$B$15,Расходка[[#This Row],[Наименование расходного материала]])),MAX($G$1:G20)+1,0)</f>
        <v>20</v>
      </c>
      <c r="H21" s="116">
        <f>IF(ISNUMBER(SEARCH('Карта учёта'!$B$16,Расходка[[#This Row],[Наименование расходного материала]])),MAX($H$1:H20)+1,0)</f>
        <v>20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>Oscor 7F</v>
      </c>
      <c r="T21" s="115" t="str">
        <f>IFERROR(INDEX(Расходка[Наименование расходного материала],MATCH(Расходка[[#This Row],[№]],Поиск_расходки[Индекс3],0)),"")</f>
        <v>Oscor 7F</v>
      </c>
      <c r="U21" s="115" t="str">
        <f>IFERROR(INDEX(Расходка[Наименование расходного материала],MATCH(Расходка[[#This Row],[№]],Поиск_расходки[Индекс4],0)),"")</f>
        <v>Oscor 7F</v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21</v>
      </c>
      <c r="G22" s="116">
        <f>IF(ISNUMBER(SEARCH('Карта учёта'!$B$15,Расходка[[#This Row],[Наименование расходного материала]])),MAX($G$1:G21)+1,0)</f>
        <v>21</v>
      </c>
      <c r="H22" s="116">
        <f>IF(ISNUMBER(SEARCH('Карта учёта'!$B$16,Расходка[[#This Row],[Наименование расходного материала]])),MAX($H$1:H21)+1,0)</f>
        <v>21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>"МИМ". Тюмень</v>
      </c>
      <c r="T22" s="115" t="str">
        <f>IFERROR(INDEX(Расходка[Наименование расходного материала],MATCH(Расходка[[#This Row],[№]],Поиск_расходки[Индекс3],0)),"")</f>
        <v>"МИМ". Тюмень</v>
      </c>
      <c r="U22" s="115" t="str">
        <f>IFERROR(INDEX(Расходка[Наименование расходного материала],MATCH(Расходка[[#This Row],[№]],Поиск_расходки[Индекс4],0)),"")</f>
        <v>"МИМ". Тюмень</v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22</v>
      </c>
      <c r="G23" s="116">
        <f>IF(ISNUMBER(SEARCH('Карта учёта'!$B$15,Расходка[[#This Row],[Наименование расходного материала]])),MAX($G$1:G22)+1,0)</f>
        <v>22</v>
      </c>
      <c r="H23" s="116">
        <f>IF(ISNUMBER(SEARCH('Карта учёта'!$B$16,Расходка[[#This Row],[Наименование расходного материала]])),MAX($H$1:H22)+1,0)</f>
        <v>22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>Поток CTЗ по ТУ</v>
      </c>
      <c r="T23" s="115" t="str">
        <f>IFERROR(INDEX(Расходка[Наименование расходного материала],MATCH(Расходка[[#This Row],[№]],Поиск_расходки[Индекс3],0)),"")</f>
        <v>Поток CTЗ по ТУ</v>
      </c>
      <c r="U23" s="115" t="str">
        <f>IFERROR(INDEX(Расходка[Наименование расходного материала],MATCH(Расходка[[#This Row],[№]],Поиск_расходки[Индекс4],0)),"")</f>
        <v>Поток CTЗ по ТУ</v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23</v>
      </c>
      <c r="G24" s="116">
        <f>IF(ISNUMBER(SEARCH('Карта учёта'!$B$15,Расходка[[#This Row],[Наименование расходного материала]])),MAX($G$1:G23)+1,0)</f>
        <v>23</v>
      </c>
      <c r="H24" s="116">
        <f>IF(ISNUMBER(SEARCH('Карта учёта'!$B$16,Расходка[[#This Row],[Наименование расходного материала]])),MAX($H$1:H23)+1,0)</f>
        <v>23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>Индефлятор</v>
      </c>
      <c r="T24" s="115" t="str">
        <f>IFERROR(INDEX(Расходка[Наименование расходного материала],MATCH(Расходка[[#This Row],[№]],Поиск_расходки[Индекс3],0)),"")</f>
        <v>Индефлятор</v>
      </c>
      <c r="U24" s="115" t="str">
        <f>IFERROR(INDEX(Расходка[Наименование расходного материала],MATCH(Расходка[[#This Row],[№]],Поиск_расходки[Индекс4],0)),"")</f>
        <v>Индефлятор</v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24</v>
      </c>
      <c r="G25" s="116">
        <f>IF(ISNUMBER(SEARCH('Карта учёта'!$B$15,Расходка[[#This Row],[Наименование расходного материала]])),MAX($G$1:G24)+1,0)</f>
        <v>24</v>
      </c>
      <c r="H25" s="116">
        <f>IF(ISNUMBER(SEARCH('Карта учёта'!$B$16,Расходка[[#This Row],[Наименование расходного материала]])),MAX($H$1:H24)+1,0)</f>
        <v>24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>Cougar LS Hydro-Track®</v>
      </c>
      <c r="T25" s="115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5" s="115" t="str">
        <f>IFERROR(INDEX(Расходка[Наименование расходного материала],MATCH(Расходка[[#This Row],[№]],Поиск_расходки[Индекс4],0)),"")</f>
        <v>Cougar LS Hydro-Track®</v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25</v>
      </c>
      <c r="G26" s="116">
        <f>IF(ISNUMBER(SEARCH('Карта учёта'!$B$15,Расходка[[#This Row],[Наименование расходного материала]])),MAX($G$1:G25)+1,0)</f>
        <v>25</v>
      </c>
      <c r="H26" s="116">
        <f>IF(ISNUMBER(SEARCH('Карта учёта'!$B$16,Расходка[[#This Row],[Наименование расходного материала]])),MAX($H$1:H25)+1,0)</f>
        <v>25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>Cougar XT Hydro-Track®</v>
      </c>
      <c r="T26" s="115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6" s="115" t="str">
        <f>IFERROR(INDEX(Расходка[Наименование расходного материала],MATCH(Расходка[[#This Row],[№]],Поиск_расходки[Индекс4],0)),"")</f>
        <v>Cougar XT Hydro-Track®</v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26</v>
      </c>
      <c r="G27" s="116">
        <f>IF(ISNUMBER(SEARCH('Карта учёта'!$B$15,Расходка[[#This Row],[Наименование расходного материала]])),MAX($G$1:G26)+1,0)</f>
        <v>26</v>
      </c>
      <c r="H27" s="116">
        <f>IF(ISNUMBER(SEARCH('Карта учёта'!$B$16,Расходка[[#This Row],[Наименование расходного материала]])),MAX($H$1:H26)+1,0)</f>
        <v>26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>Fielder</v>
      </c>
      <c r="T27" s="115" t="str">
        <f>IFERROR(INDEX(Расходка[Наименование расходного материала],MATCH(Расходка[[#This Row],[№]],Поиск_расходки[Индекс3],0)),"")</f>
        <v>Fielder</v>
      </c>
      <c r="U27" s="115" t="str">
        <f>IFERROR(INDEX(Расходка[Наименование расходного материала],MATCH(Расходка[[#This Row],[№]],Поиск_расходки[Индекс4],0)),"")</f>
        <v>Fielder</v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27</v>
      </c>
      <c r="G28" s="116">
        <f>IF(ISNUMBER(SEARCH('Карта учёта'!$B$15,Расходка[[#This Row],[Наименование расходного материала]])),MAX($G$1:G27)+1,0)</f>
        <v>27</v>
      </c>
      <c r="H28" s="116">
        <f>IF(ISNUMBER(SEARCH('Карта учёта'!$B$16,Расходка[[#This Row],[Наименование расходного материала]])),MAX($H$1:H27)+1,0)</f>
        <v>27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>Fielder XT-A</v>
      </c>
      <c r="T28" s="115" t="str">
        <f>IFERROR(INDEX(Расходка[Наименование расходного материала],MATCH(Расходка[[#This Row],[№]],Поиск_расходки[Индекс3],0)),"")</f>
        <v>Fielder XT-A</v>
      </c>
      <c r="U28" s="115" t="str">
        <f>IFERROR(INDEX(Расходка[Наименование расходного материала],MATCH(Расходка[[#This Row],[№]],Поиск_расходки[Индекс4],0)),"")</f>
        <v>Fielder XT-A</v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28</v>
      </c>
      <c r="G29" s="116">
        <f>IF(ISNUMBER(SEARCH('Карта учёта'!$B$15,Расходка[[#This Row],[Наименование расходного материала]])),MAX($G$1:G28)+1,0)</f>
        <v>28</v>
      </c>
      <c r="H29" s="116">
        <f>IF(ISNUMBER(SEARCH('Карта учёта'!$B$16,Расходка[[#This Row],[Наименование расходного материала]])),MAX($H$1:H28)+1,0)</f>
        <v>28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>Fielder XT-R</v>
      </c>
      <c r="T29" s="115" t="str">
        <f>IFERROR(INDEX(Расходка[Наименование расходного материала],MATCH(Расходка[[#This Row],[№]],Поиск_расходки[Индекс3],0)),"")</f>
        <v>Fielder XT-R</v>
      </c>
      <c r="U29" s="115" t="str">
        <f>IFERROR(INDEX(Расходка[Наименование расходного материала],MATCH(Расходка[[#This Row],[№]],Поиск_расходки[Индекс4],0)),"")</f>
        <v>Fielder XT-R</v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29</v>
      </c>
      <c r="G30" s="116">
        <f>IF(ISNUMBER(SEARCH('Карта учёта'!$B$15,Расходка[[#This Row],[Наименование расходного материала]])),MAX($G$1:G29)+1,0)</f>
        <v>29</v>
      </c>
      <c r="H30" s="116">
        <f>IF(ISNUMBER(SEARCH('Карта учёта'!$B$16,Расходка[[#This Row],[Наименование расходного материала]])),MAX($H$1:H29)+1,0)</f>
        <v>29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>Asahi Gaia First</v>
      </c>
      <c r="T30" s="115" t="str">
        <f>IFERROR(INDEX(Расходка[Наименование расходного материала],MATCH(Расходка[[#This Row],[№]],Поиск_расходки[Индекс3],0)),"")</f>
        <v>Asahi Gaia First</v>
      </c>
      <c r="U30" s="115" t="str">
        <f>IFERROR(INDEX(Расходка[Наименование расходного материала],MATCH(Расходка[[#This Row],[№]],Поиск_расходки[Индекс4],0)),"")</f>
        <v>Asahi Gaia First</v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30</v>
      </c>
      <c r="G31" s="116">
        <f>IF(ISNUMBER(SEARCH('Карта учёта'!$B$15,Расходка[[#This Row],[Наименование расходного материала]])),MAX($G$1:G30)+1,0)</f>
        <v>30</v>
      </c>
      <c r="H31" s="116">
        <f>IF(ISNUMBER(SEARCH('Карта учёта'!$B$16,Расходка[[#This Row],[Наименование расходного материала]])),MAX($H$1:H30)+1,0)</f>
        <v>30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>Asahi Gaia Second</v>
      </c>
      <c r="T31" s="115" t="str">
        <f>IFERROR(INDEX(Расходка[Наименование расходного материала],MATCH(Расходка[[#This Row],[№]],Поиск_расходки[Индекс3],0)),"")</f>
        <v>Asahi Gaia Second</v>
      </c>
      <c r="U31" s="115" t="str">
        <f>IFERROR(INDEX(Расходка[Наименование расходного материала],MATCH(Расходка[[#This Row],[№]],Поиск_расходки[Индекс4],0)),"")</f>
        <v>Asahi Gaia Second</v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31</v>
      </c>
      <c r="G32" s="116">
        <f>IF(ISNUMBER(SEARCH('Карта учёта'!$B$15,Расходка[[#This Row],[Наименование расходного материала]])),MAX($G$1:G31)+1,0)</f>
        <v>31</v>
      </c>
      <c r="H32" s="116">
        <f>IF(ISNUMBER(SEARCH('Карта учёта'!$B$16,Расходка[[#This Row],[Наименование расходного материала]])),MAX($H$1:H31)+1,0)</f>
        <v>31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>Asahi Gaia Third</v>
      </c>
      <c r="T32" s="115" t="str">
        <f>IFERROR(INDEX(Расходка[Наименование расходного материала],MATCH(Расходка[[#This Row],[№]],Поиск_расходки[Индекс3],0)),"")</f>
        <v>Asahi Gaia Third</v>
      </c>
      <c r="U32" s="115" t="str">
        <f>IFERROR(INDEX(Расходка[Наименование расходного материала],MATCH(Расходка[[#This Row],[№]],Поиск_расходки[Индекс4],0)),"")</f>
        <v>Asahi Gaia Third</v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32</v>
      </c>
      <c r="G33" s="116">
        <f>IF(ISNUMBER(SEARCH('Карта учёта'!$B$15,Расходка[[#This Row],[Наименование расходного материала]])),MAX($G$1:G32)+1,0)</f>
        <v>32</v>
      </c>
      <c r="H33" s="116">
        <f>IF(ISNUMBER(SEARCH('Карта учёта'!$B$16,Расходка[[#This Row],[Наименование расходного материала]])),MAX($H$1:H32)+1,0)</f>
        <v>32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>Intuition</v>
      </c>
      <c r="T33" s="115" t="str">
        <f>IFERROR(INDEX(Расходка[Наименование расходного материала],MATCH(Расходка[[#This Row],[№]],Поиск_расходки[Индекс3],0)),"")</f>
        <v>Intuition</v>
      </c>
      <c r="U33" s="115" t="str">
        <f>IFERROR(INDEX(Расходка[Наименование расходного материала],MATCH(Расходка[[#This Row],[№]],Поиск_расходки[Индекс4],0)),"")</f>
        <v>Intuition</v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33</v>
      </c>
      <c r="G34" s="116">
        <f>IF(ISNUMBER(SEARCH('Карта учёта'!$B$15,Расходка[[#This Row],[Наименование расходного материала]])),MAX($G$1:G33)+1,0)</f>
        <v>33</v>
      </c>
      <c r="H34" s="116">
        <f>IF(ISNUMBER(SEARCH('Карта учёта'!$B$16,Расходка[[#This Row],[Наименование расходного материала]])),MAX($H$1:H33)+1,0)</f>
        <v>33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>ProVia 3 Hydro-Track®</v>
      </c>
      <c r="T34" s="115" t="str">
        <f>IFERROR(INDEX(Расходка[Наименование расходного материала],MATCH(Расходка[[#This Row],[№]],Поиск_расходки[Индекс3],0)),"")</f>
        <v>ProVia 3 Hydro-Track®</v>
      </c>
      <c r="U34" s="115" t="str">
        <f>IFERROR(INDEX(Расходка[Наименование расходного материала],MATCH(Расходка[[#This Row],[№]],Поиск_расходки[Индекс4],0)),"")</f>
        <v>ProVia 3 Hydro-Track®</v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34</v>
      </c>
      <c r="G35" s="116">
        <f>IF(ISNUMBER(SEARCH('Карта учёта'!$B$15,Расходка[[#This Row],[Наименование расходного материала]])),MAX($G$1:G34)+1,0)</f>
        <v>34</v>
      </c>
      <c r="H35" s="116">
        <f>IF(ISNUMBER(SEARCH('Карта учёта'!$B$16,Расходка[[#This Row],[Наименование расходного материала]])),MAX($H$1:H34)+1,0)</f>
        <v>34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>ProVia 6 Hydro-Track®</v>
      </c>
      <c r="T35" s="115" t="str">
        <f>IFERROR(INDEX(Расходка[Наименование расходного материала],MATCH(Расходка[[#This Row],[№]],Поиск_расходки[Индекс3],0)),"")</f>
        <v>ProVia 6 Hydro-Track®</v>
      </c>
      <c r="U35" s="115" t="str">
        <f>IFERROR(INDEX(Расходка[Наименование расходного материала],MATCH(Расходка[[#This Row],[№]],Поиск_расходки[Индекс4],0)),"")</f>
        <v>ProVia 6 Hydro-Track®</v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35</v>
      </c>
      <c r="G36" s="116">
        <f>IF(ISNUMBER(SEARCH('Карта учёта'!$B$15,Расходка[[#This Row],[Наименование расходного материала]])),MAX($G$1:G35)+1,0)</f>
        <v>35</v>
      </c>
      <c r="H36" s="116">
        <f>IF(ISNUMBER(SEARCH('Карта учёта'!$B$16,Расходка[[#This Row],[Наименование расходного материала]])),MAX($H$1:H35)+1,0)</f>
        <v>35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>ProVia 9 Hydro-Track®</v>
      </c>
      <c r="T36" s="115" t="str">
        <f>IFERROR(INDEX(Расходка[Наименование расходного материала],MATCH(Расходка[[#This Row],[№]],Поиск_расходки[Индекс3],0)),"")</f>
        <v>ProVia 9 Hydro-Track®</v>
      </c>
      <c r="U36" s="115" t="str">
        <f>IFERROR(INDEX(Расходка[Наименование расходного материала],MATCH(Расходка[[#This Row],[№]],Поиск_расходки[Индекс4],0)),"")</f>
        <v>ProVia 9 Hydro-Track®</v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36</v>
      </c>
      <c r="G37" s="116">
        <f>IF(ISNUMBER(SEARCH('Карта учёта'!$B$15,Расходка[[#This Row],[Наименование расходного материала]])),MAX($G$1:G36)+1,0)</f>
        <v>36</v>
      </c>
      <c r="H37" s="116">
        <f>IF(ISNUMBER(SEARCH('Карта учёта'!$B$16,Расходка[[#This Row],[Наименование расходного материала]])),MAX($H$1:H36)+1,0)</f>
        <v>36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>Rinato</v>
      </c>
      <c r="T37" s="115" t="str">
        <f>IFERROR(INDEX(Расходка[Наименование расходного материала],MATCH(Расходка[[#This Row],[№]],Поиск_расходки[Индекс3],0)),"")</f>
        <v>Rinato</v>
      </c>
      <c r="U37" s="115" t="str">
        <f>IFERROR(INDEX(Расходка[Наименование расходного материала],MATCH(Расходка[[#This Row],[№]],Поиск_расходки[Индекс4],0)),"")</f>
        <v>Rinato</v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37</v>
      </c>
      <c r="G38" s="116">
        <f>IF(ISNUMBER(SEARCH('Карта учёта'!$B$15,Расходка[[#This Row],[Наименование расходного материала]])),MAX($G$1:G37)+1,0)</f>
        <v>37</v>
      </c>
      <c r="H38" s="116">
        <f>IF(ISNUMBER(SEARCH('Карта учёта'!$B$16,Расходка[[#This Row],[Наименование расходного материала]])),MAX($H$1:H37)+1,0)</f>
        <v>37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>Runthrough NS (Floppy)</v>
      </c>
      <c r="T38" s="115" t="str">
        <f>IFERROR(INDEX(Расходка[Наименование расходного материала],MATCH(Расходка[[#This Row],[№]],Поиск_расходки[Индекс3],0)),"")</f>
        <v>Runthrough NS (Floppy)</v>
      </c>
      <c r="U38" s="115" t="str">
        <f>IFERROR(INDEX(Расходка[Наименование расходного материала],MATCH(Расходка[[#This Row],[№]],Поиск_расходки[Индекс4],0)),"")</f>
        <v>Runthrough NS (Floppy)</v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38</v>
      </c>
      <c r="G39" s="116">
        <f>IF(ISNUMBER(SEARCH('Карта учёта'!$B$15,Расходка[[#This Row],[Наименование расходного материала]])),MAX($G$1:G38)+1,0)</f>
        <v>38</v>
      </c>
      <c r="H39" s="116">
        <f>IF(ISNUMBER(SEARCH('Карта учёта'!$B$16,Расходка[[#This Row],[Наименование расходного материала]])),MAX($H$1:H38)+1,0)</f>
        <v>38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>Runthrough NS Hypercoat</v>
      </c>
      <c r="T39" s="115" t="str">
        <f>IFERROR(INDEX(Расходка[Наименование расходного материала],MATCH(Расходка[[#This Row],[№]],Поиск_расходки[Индекс3],0)),"")</f>
        <v>Runthrough NS Hypercoat</v>
      </c>
      <c r="U39" s="115" t="str">
        <f>IFERROR(INDEX(Расходка[Наименование расходного материала],MATCH(Расходка[[#This Row],[№]],Поиск_расходки[Индекс4],0)),"")</f>
        <v>Runthrough NS Hypercoat</v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39</v>
      </c>
      <c r="G40" s="116">
        <f>IF(ISNUMBER(SEARCH('Карта учёта'!$B$15,Расходка[[#This Row],[Наименование расходного материала]])),MAX($G$1:G39)+1,0)</f>
        <v>39</v>
      </c>
      <c r="H40" s="116">
        <f>IF(ISNUMBER(SEARCH('Карта учёта'!$B$16,Расходка[[#This Row],[Наименование расходного материала]])),MAX($H$1:H39)+1,0)</f>
        <v>39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>Runthrough NS Intermediate</v>
      </c>
      <c r="T40" s="115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40" s="115" t="str">
        <f>IFERROR(INDEX(Расходка[Наименование расходного материала],MATCH(Расходка[[#This Row],[№]],Поиск_расходки[Индекс4],0)),"")</f>
        <v>Runthrough NS Intermediate</v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40</v>
      </c>
      <c r="G41" s="116">
        <f>IF(ISNUMBER(SEARCH('Карта учёта'!$B$15,Расходка[[#This Row],[Наименование расходного материала]])),MAX($G$1:G40)+1,0)</f>
        <v>40</v>
      </c>
      <c r="H41" s="116">
        <f>IF(ISNUMBER(SEARCH('Карта учёта'!$B$16,Расходка[[#This Row],[Наименование расходного материала]])),MAX($H$1:H40)+1,0)</f>
        <v>40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>Sion</v>
      </c>
      <c r="T41" s="115" t="str">
        <f>IFERROR(INDEX(Расходка[Наименование расходного материала],MATCH(Расходка[[#This Row],[№]],Поиск_расходки[Индекс3],0)),"")</f>
        <v>Sion</v>
      </c>
      <c r="U41" s="115" t="str">
        <f>IFERROR(INDEX(Расходка[Наименование расходного материала],MATCH(Расходка[[#This Row],[№]],Поиск_расходки[Индекс4],0)),"")</f>
        <v>Sion</v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41</v>
      </c>
      <c r="G42" s="116">
        <f>IF(ISNUMBER(SEARCH('Карта учёта'!$B$15,Расходка[[#This Row],[Наименование расходного материала]])),MAX($G$1:G41)+1,0)</f>
        <v>41</v>
      </c>
      <c r="H42" s="116">
        <f>IF(ISNUMBER(SEARCH('Карта учёта'!$B$16,Расходка[[#This Row],[Наименование расходного материала]])),MAX($H$1:H41)+1,0)</f>
        <v>41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>Sion Black</v>
      </c>
      <c r="T42" s="115" t="str">
        <f>IFERROR(INDEX(Расходка[Наименование расходного материала],MATCH(Расходка[[#This Row],[№]],Поиск_расходки[Индекс3],0)),"")</f>
        <v>Sion Black</v>
      </c>
      <c r="U42" s="115" t="str">
        <f>IFERROR(INDEX(Расходка[Наименование расходного материала],MATCH(Расходка[[#This Row],[№]],Поиск_расходки[Индекс4],0)),"")</f>
        <v>Sion Black</v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42</v>
      </c>
      <c r="G43" s="116">
        <f>IF(ISNUMBER(SEARCH('Карта учёта'!$B$15,Расходка[[#This Row],[Наименование расходного материала]])),MAX($G$1:G42)+1,0)</f>
        <v>42</v>
      </c>
      <c r="H43" s="116">
        <f>IF(ISNUMBER(SEARCH('Карта учёта'!$B$16,Расходка[[#This Row],[Наименование расходного материала]])),MAX($H$1:H42)+1,0)</f>
        <v>42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>Sion Blue</v>
      </c>
      <c r="T43" s="115" t="str">
        <f>IFERROR(INDEX(Расходка[Наименование расходного материала],MATCH(Расходка[[#This Row],[№]],Поиск_расходки[Индекс3],0)),"")</f>
        <v>Sion Blue</v>
      </c>
      <c r="U43" s="115" t="str">
        <f>IFERROR(INDEX(Расходка[Наименование расходного материала],MATCH(Расходка[[#This Row],[№]],Поиск_расходки[Индекс4],0)),"")</f>
        <v>Sion Blue</v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43</v>
      </c>
      <c r="G44" s="116">
        <f>IF(ISNUMBER(SEARCH('Карта учёта'!$B$15,Расходка[[#This Row],[Наименование расходного материала]])),MAX($G$1:G43)+1,0)</f>
        <v>43</v>
      </c>
      <c r="H44" s="116">
        <f>IF(ISNUMBER(SEARCH('Карта учёта'!$B$16,Расходка[[#This Row],[Наименование расходного материала]])),MAX($H$1:H43)+1,0)</f>
        <v>43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>Thunder</v>
      </c>
      <c r="T44" s="115" t="str">
        <f>IFERROR(INDEX(Расходка[Наименование расходного материала],MATCH(Расходка[[#This Row],[№]],Поиск_расходки[Индекс3],0)),"")</f>
        <v>Thunder</v>
      </c>
      <c r="U44" s="115" t="str">
        <f>IFERROR(INDEX(Расходка[Наименование расходного материала],MATCH(Расходка[[#This Row],[№]],Поиск_расходки[Индекс4],0)),"")</f>
        <v>Thunder</v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44</v>
      </c>
      <c r="G45" s="116">
        <f>IF(ISNUMBER(SEARCH('Карта учёта'!$B$15,Расходка[[#This Row],[Наименование расходного материала]])),MAX($G$1:G44)+1,0)</f>
        <v>44</v>
      </c>
      <c r="H45" s="116">
        <f>IF(ISNUMBER(SEARCH('Карта учёта'!$B$16,Расходка[[#This Row],[Наименование расходного материала]])),MAX($H$1:H44)+1,0)</f>
        <v>44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>Abbot Whisper MS</v>
      </c>
      <c r="T45" s="115" t="str">
        <f>IFERROR(INDEX(Расходка[Наименование расходного материала],MATCH(Расходка[[#This Row],[№]],Поиск_расходки[Индекс3],0)),"")</f>
        <v>Abbot Whisper MS</v>
      </c>
      <c r="U45" s="115" t="str">
        <f>IFERROR(INDEX(Расходка[Наименование расходного материала],MATCH(Расходка[[#This Row],[№]],Поиск_расходки[Индекс4],0)),"")</f>
        <v>Abbot Whisper MS</v>
      </c>
      <c r="V45" s="115" t="str">
        <f>IFERROR(INDEX(Расходка[Наименование расходного материала],MATCH(Расходка[[#This Row],[№]],Поиск_расходки[Индекс5],0)),"")</f>
        <v>Abbot Whisper MS</v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45</v>
      </c>
      <c r="G46" s="116">
        <f>IF(ISNUMBER(SEARCH('Карта учёта'!$B$15,Расходка[[#This Row],[Наименование расходного материала]])),MAX($G$1:G45)+1,0)</f>
        <v>45</v>
      </c>
      <c r="H46" s="116">
        <f>IF(ISNUMBER(SEARCH('Карта учёта'!$B$16,Расходка[[#This Row],[Наименование расходного материала]])),MAX($H$1:H45)+1,0)</f>
        <v>45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>Abbot Whisper LS</v>
      </c>
      <c r="T46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46" s="115" t="str">
        <f>IFERROR(INDEX(Расходка[Наименование расходного материала],MATCH(Расходка[[#This Row],[№]],Поиск_расходки[Индекс4],0)),"")</f>
        <v>Abbot Whisper LS</v>
      </c>
      <c r="V46" s="115" t="str">
        <f>IFERROR(INDEX(Расходка[Наименование расходного материала],MATCH(Расходка[[#This Row],[№]],Поиск_расходки[Индекс5],0)),"")</f>
        <v>Abbot Whisper LS</v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46</v>
      </c>
      <c r="G47" s="116">
        <f>IF(ISNUMBER(SEARCH('Карта учёта'!$B$15,Расходка[[#This Row],[Наименование расходного материала]])),MAX($G$1:G46)+1,0)</f>
        <v>46</v>
      </c>
      <c r="H47" s="116">
        <f>IF(ISNUMBER(SEARCH('Карта учёта'!$B$16,Расходка[[#This Row],[Наименование расходного материала]])),MAX($H$1:H46)+1,0)</f>
        <v>46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>Winn 200T</v>
      </c>
      <c r="T47" s="115" t="str">
        <f>IFERROR(INDEX(Расходка[Наименование расходного материала],MATCH(Расходка[[#This Row],[№]],Поиск_расходки[Индекс3],0)),"")</f>
        <v>Winn 200T</v>
      </c>
      <c r="U47" s="115" t="str">
        <f>IFERROR(INDEX(Расходка[Наименование расходного материала],MATCH(Расходка[[#This Row],[№]],Поиск_расходки[Индекс4],0)),"")</f>
        <v>Winn 200T</v>
      </c>
      <c r="V47" s="115" t="str">
        <f>IFERROR(INDEX(Расходка[Наименование расходного материала],MATCH(Расходка[[#This Row],[№]],Поиск_расходки[Индекс5],0)),"")</f>
        <v>Winn 200T</v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47</v>
      </c>
      <c r="G48" s="116">
        <f>IF(ISNUMBER(SEARCH('Карта учёта'!$B$15,Расходка[[#This Row],[Наименование расходного материала]])),MAX($G$1:G47)+1,0)</f>
        <v>47</v>
      </c>
      <c r="H48" s="116">
        <f>IF(ISNUMBER(SEARCH('Карта учёта'!$B$16,Расходка[[#This Row],[Наименование расходного материала]])),MAX($H$1:H47)+1,0)</f>
        <v>47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>Проводник коронарный  1g, Angioline</v>
      </c>
      <c r="T48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48" s="115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48</v>
      </c>
      <c r="G49" s="116">
        <f>IF(ISNUMBER(SEARCH('Карта учёта'!$B$15,Расходка[[#This Row],[Наименование расходного материала]])),MAX($G$1:G48)+1,0)</f>
        <v>48</v>
      </c>
      <c r="H49" s="116">
        <f>IF(ISNUMBER(SEARCH('Карта учёта'!$B$16,Расходка[[#This Row],[Наименование расходного материала]])),MAX($H$1:H48)+1,0)</f>
        <v>48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>Проводник коронарный  0,8g, Angioline</v>
      </c>
      <c r="T49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49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49</v>
      </c>
      <c r="G50" s="116">
        <f>IF(ISNUMBER(SEARCH('Карта учёта'!$B$15,Расходка[[#This Row],[Наименование расходного материала]])),MAX($G$1:G49)+1,0)</f>
        <v>49</v>
      </c>
      <c r="H50" s="116">
        <f>IF(ISNUMBER(SEARCH('Карта учёта'!$B$16,Расходка[[#This Row],[Наименование расходного материала]])),MAX($H$1:H49)+1,0)</f>
        <v>49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>Проводник коронарный  3g, Angioline</v>
      </c>
      <c r="T50" s="115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50" s="115" t="str">
        <f>IFERROR(INDEX(Расходка[Наименование расходного материала],MATCH(Расходка[[#This Row],[№]],Поиск_расходки[Индекс4],0)),"")</f>
        <v>Проводник коронарный  3g, Angioline</v>
      </c>
      <c r="V50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50</v>
      </c>
      <c r="G51" s="116">
        <f>IF(ISNUMBER(SEARCH('Карта учёта'!$B$15,Расходка[[#This Row],[Наименование расходного материала]])),MAX($G$1:G50)+1,0)</f>
        <v>50</v>
      </c>
      <c r="H51" s="116">
        <f>IF(ISNUMBER(SEARCH('Карта учёта'!$B$16,Расходка[[#This Row],[Наименование расходного материала]])),MAX($H$1:H50)+1,0)</f>
        <v>50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 xml:space="preserve">Balancium </v>
      </c>
      <c r="T51" s="115" t="str">
        <f>IFERROR(INDEX(Расходка[Наименование расходного материала],MATCH(Расходка[[#This Row],[№]],Поиск_расходки[Индекс3],0)),"")</f>
        <v xml:space="preserve">Balancium </v>
      </c>
      <c r="U51" s="115" t="str">
        <f>IFERROR(INDEX(Расходка[Наименование расходного материала],MATCH(Расходка[[#This Row],[№]],Поиск_расходки[Индекс4],0)),"")</f>
        <v xml:space="preserve">Balancium </v>
      </c>
      <c r="V51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51</v>
      </c>
      <c r="G52" s="116">
        <f>IF(ISNUMBER(SEARCH('Карта учёта'!$B$15,Расходка[[#This Row],[Наименование расходного материала]])),MAX($G$1:G51)+1,0)</f>
        <v>51</v>
      </c>
      <c r="H52" s="116">
        <f>IF(ISNUMBER(SEARCH('Карта учёта'!$B$16,Расходка[[#This Row],[Наименование расходного материала]])),MAX($H$1:H51)+1,0)</f>
        <v>51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>Shunmei</v>
      </c>
      <c r="T52" s="115" t="str">
        <f>IFERROR(INDEX(Расходка[Наименование расходного материала],MATCH(Расходка[[#This Row],[№]],Поиск_расходки[Индекс3],0)),"")</f>
        <v>Shunmei</v>
      </c>
      <c r="U52" s="115" t="str">
        <f>IFERROR(INDEX(Расходка[Наименование расходного материала],MATCH(Расходка[[#This Row],[№]],Поиск_расходки[Индекс4],0)),"")</f>
        <v>Shunmei</v>
      </c>
      <c r="V52" s="115" t="str">
        <f>IFERROR(INDEX(Расходка[Наименование расходного материала],MATCH(Расходка[[#This Row],[№]],Поиск_расходки[Индекс5],0)),"")</f>
        <v>Shunmei</v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52</v>
      </c>
      <c r="G53" s="116">
        <f>IF(ISNUMBER(SEARCH('Карта учёта'!$B$15,Расходка[[#This Row],[Наименование расходного материала]])),MAX($G$1:G52)+1,0)</f>
        <v>52</v>
      </c>
      <c r="H53" s="116">
        <f>IF(ISNUMBER(SEARCH('Карта учёта'!$B$16,Расходка[[#This Row],[Наименование расходного материала]])),MAX($H$1:H52)+1,0)</f>
        <v>52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>BMS, Integtity</v>
      </c>
      <c r="T53" s="115" t="str">
        <f>IFERROR(INDEX(Расходка[Наименование расходного материала],MATCH(Расходка[[#This Row],[№]],Поиск_расходки[Индекс3],0)),"")</f>
        <v>BMS, Integtity</v>
      </c>
      <c r="U53" s="115" t="str">
        <f>IFERROR(INDEX(Расходка[Наименование расходного материала],MATCH(Расходка[[#This Row],[№]],Поиск_расходки[Индекс4],0)),"")</f>
        <v>BMS, Integtity</v>
      </c>
      <c r="V53" s="115" t="str">
        <f>IFERROR(INDEX(Расходка[Наименование расходного материала],MATCH(Расходка[[#This Row],[№]],Поиск_расходки[Индекс5],0)),"")</f>
        <v>BMS, Integtity</v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53</v>
      </c>
      <c r="G54" s="116">
        <f>IF(ISNUMBER(SEARCH('Карта учёта'!$B$15,Расходка[[#This Row],[Наименование расходного материала]])),MAX($G$1:G53)+1,0)</f>
        <v>53</v>
      </c>
      <c r="H54" s="116">
        <f>IF(ISNUMBER(SEARCH('Карта учёта'!$B$16,Расходка[[#This Row],[Наименование расходного материала]])),MAX($H$1:H53)+1,0)</f>
        <v>53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>DES, Calipso</v>
      </c>
      <c r="T54" s="115" t="str">
        <f>IFERROR(INDEX(Расходка[Наименование расходного материала],MATCH(Расходка[[#This Row],[№]],Поиск_расходки[Индекс3],0)),"")</f>
        <v>DES, Calipso</v>
      </c>
      <c r="U54" s="115" t="str">
        <f>IFERROR(INDEX(Расходка[Наименование расходного материала],MATCH(Расходка[[#This Row],[№]],Поиск_расходки[Индекс4],0)),"")</f>
        <v>DES, Calipso</v>
      </c>
      <c r="V54" s="115" t="str">
        <f>IFERROR(INDEX(Расходка[Наименование расходного материала],MATCH(Расходка[[#This Row],[№]],Поиск_расходки[Индекс5],0)),"")</f>
        <v>DES, Calipso</v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54</v>
      </c>
      <c r="G55" s="116">
        <f>IF(ISNUMBER(SEARCH('Карта учёта'!$B$15,Расходка[[#This Row],[Наименование расходного материала]])),MAX($G$1:G54)+1,0)</f>
        <v>54</v>
      </c>
      <c r="H55" s="116">
        <f>IF(ISNUMBER(SEARCH('Карта учёта'!$B$16,Расходка[[#This Row],[Наименование расходного материала]])),MAX($H$1:H54)+1,0)</f>
        <v>54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>DES, NanoMed</v>
      </c>
      <c r="T55" s="115" t="str">
        <f>IFERROR(INDEX(Расходка[Наименование расходного материала],MATCH(Расходка[[#This Row],[№]],Поиск_расходки[Индекс3],0)),"")</f>
        <v>DES, NanoMed</v>
      </c>
      <c r="U55" s="115" t="str">
        <f>IFERROR(INDEX(Расходка[Наименование расходного материала],MATCH(Расходка[[#This Row],[№]],Поиск_расходки[Индекс4],0)),"")</f>
        <v>DES, NanoMed</v>
      </c>
      <c r="V55" s="115" t="str">
        <f>IFERROR(INDEX(Расходка[Наименование расходного материала],MATCH(Расходка[[#This Row],[№]],Поиск_расходки[Индекс5],0)),"")</f>
        <v>DES, NanoMed</v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55</v>
      </c>
      <c r="G56" s="116">
        <f>IF(ISNUMBER(SEARCH('Карта учёта'!$B$15,Расходка[[#This Row],[Наименование расходного материала]])),MAX($G$1:G55)+1,0)</f>
        <v>55</v>
      </c>
      <c r="H56" s="116">
        <f>IF(ISNUMBER(SEARCH('Карта учёта'!$B$16,Расходка[[#This Row],[Наименование расходного материала]])),MAX($H$1:H55)+1,0)</f>
        <v>55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>DES, Resolute Integtity</v>
      </c>
      <c r="T56" s="115" t="str">
        <f>IFERROR(INDEX(Расходка[Наименование расходного материала],MATCH(Расходка[[#This Row],[№]],Поиск_расходки[Индекс3],0)),"")</f>
        <v>DES, Resolute Integtity</v>
      </c>
      <c r="U56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56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56</v>
      </c>
      <c r="G57" s="116">
        <f>IF(ISNUMBER(SEARCH('Карта учёта'!$B$15,Расходка[[#This Row],[Наименование расходного материала]])),MAX($G$1:G56)+1,0)</f>
        <v>56</v>
      </c>
      <c r="H57" s="116">
        <f>IF(ISNUMBER(SEARCH('Карта учёта'!$B$16,Расходка[[#This Row],[Наименование расходного материала]])),MAX($H$1:H56)+1,0)</f>
        <v>56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>DES, Yukon Chrome PC</v>
      </c>
      <c r="T57" s="115" t="str">
        <f>IFERROR(INDEX(Расходка[Наименование расходного материала],MATCH(Расходка[[#This Row],[№]],Поиск_расходки[Индекс3],0)),"")</f>
        <v>DES, Yukon Chrome PC</v>
      </c>
      <c r="U57" s="115" t="str">
        <f>IFERROR(INDEX(Расходка[Наименование расходного материала],MATCH(Расходка[[#This Row],[№]],Поиск_расходки[Индекс4],0)),"")</f>
        <v>DES, Yukon Chrome PC</v>
      </c>
      <c r="V57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57</v>
      </c>
      <c r="G58" s="116">
        <f>IF(ISNUMBER(SEARCH('Карта учёта'!$B$15,Расходка[[#This Row],[Наименование расходного материала]])),MAX($G$1:G57)+1,0)</f>
        <v>57</v>
      </c>
      <c r="H58" s="116">
        <f>IF(ISNUMBER(SEARCH('Карта учёта'!$B$16,Расходка[[#This Row],[Наименование расходного материала]])),MAX($H$1:H57)+1,0)</f>
        <v>57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>DES, Firehawk</v>
      </c>
      <c r="T58" s="115" t="str">
        <f>IFERROR(INDEX(Расходка[Наименование расходного материала],MATCH(Расходка[[#This Row],[№]],Поиск_расходки[Индекс3],0)),"")</f>
        <v>DES, Firehawk</v>
      </c>
      <c r="U58" s="115" t="str">
        <f>IFERROR(INDEX(Расходка[Наименование расходного материала],MATCH(Расходка[[#This Row],[№]],Поиск_расходки[Индекс4],0)),"")</f>
        <v>DES, Firehawk</v>
      </c>
      <c r="V58" s="115" t="str">
        <f>IFERROR(INDEX(Расходка[Наименование расходного материала],MATCH(Расходка[[#This Row],[№]],Поиск_расходки[Индекс5],0)),"")</f>
        <v>DES, Firehawk</v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58</v>
      </c>
      <c r="G59" s="116">
        <f>IF(ISNUMBER(SEARCH('Карта учёта'!$B$15,Расходка[[#This Row],[Наименование расходного материала]])),MAX($G$1:G58)+1,0)</f>
        <v>58</v>
      </c>
      <c r="H59" s="116">
        <f>IF(ISNUMBER(SEARCH('Карта учёта'!$B$16,Расходка[[#This Row],[Наименование расходного материала]])),MAX($H$1:H58)+1,0)</f>
        <v>58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>DES, Resolute Onyx</v>
      </c>
      <c r="T59" s="115" t="str">
        <f>IFERROR(INDEX(Расходка[Наименование расходного материала],MATCH(Расходка[[#This Row],[№]],Поиск_расходки[Индекс3],0)),"")</f>
        <v>DES, Resolute Onyx</v>
      </c>
      <c r="U59" s="115" t="str">
        <f>IFERROR(INDEX(Расходка[Наименование расходного материала],MATCH(Расходка[[#This Row],[№]],Поиск_расходки[Индекс4],0)),"")</f>
        <v>DES, Resolute Onyx</v>
      </c>
      <c r="V59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59</v>
      </c>
      <c r="G60" s="116">
        <f>IF(ISNUMBER(SEARCH('Карта учёта'!$B$15,Расходка[[#This Row],[Наименование расходного материала]])),MAX($G$1:G59)+1,0)</f>
        <v>59</v>
      </c>
      <c r="H60" s="116">
        <f>IF(ISNUMBER(SEARCH('Карта учёта'!$B$16,Расходка[[#This Row],[Наименование расходного материала]])),MAX($H$1:H59)+1,0)</f>
        <v>59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>DES, Калипсо</v>
      </c>
      <c r="T60" s="115" t="str">
        <f>IFERROR(INDEX(Расходка[Наименование расходного материала],MATCH(Расходка[[#This Row],[№]],Поиск_расходки[Индекс3],0)),"")</f>
        <v>DES, Калипсо</v>
      </c>
      <c r="U60" s="115" t="str">
        <f>IFERROR(INDEX(Расходка[Наименование расходного материала],MATCH(Расходка[[#This Row],[№]],Поиск_расходки[Индекс4],0)),"")</f>
        <v>DES, Калипсо</v>
      </c>
      <c r="V60" s="115" t="str">
        <f>IFERROR(INDEX(Расходка[Наименование расходного материала],MATCH(Расходка[[#This Row],[№]],Поиск_расходки[Индекс5],0)),"")</f>
        <v>DES, Калипсо</v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60</v>
      </c>
      <c r="G61" s="116">
        <f>IF(ISNUMBER(SEARCH('Карта учёта'!$B$15,Расходка[[#This Row],[Наименование расходного материала]])),MAX($G$1:G60)+1,0)</f>
        <v>60</v>
      </c>
      <c r="H61" s="116">
        <f>IF(ISNUMBER(SEARCH('Карта учёта'!$B$16,Расходка[[#This Row],[Наименование расходного материала]])),MAX($H$1:H60)+1,0)</f>
        <v>60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>Meril Evermine50™</v>
      </c>
      <c r="T61" s="115" t="str">
        <f>IFERROR(INDEX(Расходка[Наименование расходного материала],MATCH(Расходка[[#This Row],[№]],Поиск_расходки[Индекс3],0)),"")</f>
        <v>Meril Evermine50™</v>
      </c>
      <c r="U61" s="115" t="str">
        <f>IFERROR(INDEX(Расходка[Наименование расходного материала],MATCH(Расходка[[#This Row],[№]],Поиск_расходки[Индекс4],0)),"")</f>
        <v>Meril Evermine50™</v>
      </c>
      <c r="V61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61</v>
      </c>
      <c r="G62" s="116">
        <f>IF(ISNUMBER(SEARCH('Карта учёта'!$B$15,Расходка[[#This Row],[Наименование расходного материала]])),MAX($G$1:G61)+1,0)</f>
        <v>61</v>
      </c>
      <c r="H62" s="116">
        <f>IF(ISNUMBER(SEARCH('Карта учёта'!$B$16,Расходка[[#This Row],[Наименование расходного материала]])),MAX($H$1:H61)+1,0)</f>
        <v>61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>Guidezilla™ II 6F</v>
      </c>
      <c r="T62" s="115" t="str">
        <f>IFERROR(INDEX(Расходка[Наименование расходного материала],MATCH(Расходка[[#This Row],[№]],Поиск_расходки[Индекс3],0)),"")</f>
        <v>Guidezilla™ II 6F</v>
      </c>
      <c r="U62" s="115" t="str">
        <f>IFERROR(INDEX(Расходка[Наименование расходного материала],MATCH(Расходка[[#This Row],[№]],Поиск_расходки[Индекс4],0)),"")</f>
        <v>Guidezilla™ II 6F</v>
      </c>
      <c r="V62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62</v>
      </c>
      <c r="G63" s="116">
        <f>IF(ISNUMBER(SEARCH('Карта учёта'!$B$15,Расходка[[#This Row],[Наименование расходного материала]])),MAX($G$1:G62)+1,0)</f>
        <v>62</v>
      </c>
      <c r="H63" s="116">
        <f>IF(ISNUMBER(SEARCH('Карта учёта'!$B$16,Расходка[[#This Row],[Наименование расходного материала]])),MAX($H$1:H62)+1,0)</f>
        <v>62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>Telescope ™ II 6F</v>
      </c>
      <c r="T63" s="115" t="str">
        <f>IFERROR(INDEX(Расходка[Наименование расходного материала],MATCH(Расходка[[#This Row],[№]],Поиск_расходки[Индекс3],0)),"")</f>
        <v>Telescope ™ II 6F</v>
      </c>
      <c r="U63" s="115" t="str">
        <f>IFERROR(INDEX(Расходка[Наименование расходного материала],MATCH(Расходка[[#This Row],[№]],Поиск_расходки[Индекс4],0)),"")</f>
        <v>Telescope ™ II 6F</v>
      </c>
      <c r="V63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63</v>
      </c>
      <c r="G64" s="116">
        <f>IF(ISNUMBER(SEARCH('Карта учёта'!$B$15,Расходка[[#This Row],[Наименование расходного материала]])),MAX($G$1:G63)+1,0)</f>
        <v>63</v>
      </c>
      <c r="H64" s="116">
        <f>IF(ISNUMBER(SEARCH('Карта учёта'!$B$16,Расходка[[#This Row],[Наименование расходного материала]])),MAX($H$1:H63)+1,0)</f>
        <v>63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>Launcher 6F AL 1</v>
      </c>
      <c r="T64" s="115" t="str">
        <f>IFERROR(INDEX(Расходка[Наименование расходного материала],MATCH(Расходка[[#This Row],[№]],Поиск_расходки[Индекс3],0)),"")</f>
        <v>Launcher 6F AL 1</v>
      </c>
      <c r="U64" s="115" t="str">
        <f>IFERROR(INDEX(Расходка[Наименование расходного материала],MATCH(Расходка[[#This Row],[№]],Поиск_расходки[Индекс4],0)),"")</f>
        <v>Launcher 6F AL 1</v>
      </c>
      <c r="V64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64</v>
      </c>
      <c r="G65" s="116">
        <f>IF(ISNUMBER(SEARCH('Карта учёта'!$B$15,Расходка[[#This Row],[Наименование расходного материала]])),MAX($G$1:G64)+1,0)</f>
        <v>64</v>
      </c>
      <c r="H65" s="116">
        <f>IF(ISNUMBER(SEARCH('Карта учёта'!$B$16,Расходка[[#This Row],[Наименование расходного материала]])),MAX($H$1:H64)+1,0)</f>
        <v>64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>Launcher 6F AL 2</v>
      </c>
      <c r="T65" s="115" t="str">
        <f>IFERROR(INDEX(Расходка[Наименование расходного материала],MATCH(Расходка[[#This Row],[№]],Поиск_расходки[Индекс3],0)),"")</f>
        <v>Launcher 6F AL 2</v>
      </c>
      <c r="U65" s="115" t="str">
        <f>IFERROR(INDEX(Расходка[Наименование расходного материала],MATCH(Расходка[[#This Row],[№]],Поиск_расходки[Индекс4],0)),"")</f>
        <v>Launcher 6F AL 2</v>
      </c>
      <c r="V65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65</v>
      </c>
      <c r="G66" s="116">
        <f>IF(ISNUMBER(SEARCH('Карта учёта'!$B$15,Расходка[[#This Row],[Наименование расходного материала]])),MAX($G$1:G65)+1,0)</f>
        <v>65</v>
      </c>
      <c r="H66" s="116">
        <f>IF(ISNUMBER(SEARCH('Карта учёта'!$B$16,Расходка[[#This Row],[Наименование расходного материала]])),MAX($H$1:H65)+1,0)</f>
        <v>65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66" s="115" t="str">
        <f>IFERROR(INDEX(Расходка[Наименование расходного материала],MATCH(Расходка[[#This Row],[№]],Поиск_расходки[Индекс3],0)),"")</f>
        <v>Launcher 6F EBU 3.5</v>
      </c>
      <c r="U66" s="115" t="str">
        <f>IFERROR(INDEX(Расходка[Наименование расходного материала],MATCH(Расходка[[#This Row],[№]],Поиск_расходки[Индекс4],0)),"")</f>
        <v>Launcher 6F EBU 3.5</v>
      </c>
      <c r="V66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66</v>
      </c>
      <c r="G67" s="197">
        <f>IF(ISNUMBER(SEARCH('Карта учёта'!$B$15,Расходка[[#This Row],[Наименование расходного материала]])),MAX($G$1:G66)+1,0)</f>
        <v>66</v>
      </c>
      <c r="H67" s="197">
        <f>IF(ISNUMBER(SEARCH('Карта учёта'!$B$16,Расходка[[#This Row],[Наименование расходного материала]])),MAX($H$1:H66)+1,0)</f>
        <v>66</v>
      </c>
      <c r="I67" s="197">
        <f>IF(ISNUMBER(SEARCH('Карта учёта'!$B$17,Расходка[[#This Row],[Наименование расходного материала]])),MAX($I$1:I66)+1,0)</f>
        <v>66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>Launcher 6F EBU 4.0</v>
      </c>
      <c r="T67" s="198" t="str">
        <f>IFERROR(INDEX(Расходка[Наименование расходного материала],MATCH(Расходка[[#This Row],[№]],Поиск_расходки[Индекс3],0)),"")</f>
        <v>Launcher 6F EBU 4.0</v>
      </c>
      <c r="U67" s="198" t="str">
        <f>IFERROR(INDEX(Расходка[Наименование расходного материала],MATCH(Расходка[[#This Row],[№]],Поиск_расходки[Индекс4],0)),"")</f>
        <v>Launcher 6F EBU 4.0</v>
      </c>
      <c r="V67" s="198" t="str">
        <f>IFERROR(INDEX(Расходка[Наименование расходного материала],MATCH(Расходка[[#This Row],[№]],Поиск_расходки[Индекс5],0)),"")</f>
        <v>Launcher 6F EBU 4.0</v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67</v>
      </c>
      <c r="G68" s="197">
        <f>IF(ISNUMBER(SEARCH('Карта учёта'!$B$15,Расходка[[#This Row],[Наименование расходного материала]])),MAX($G$1:G67)+1,0)</f>
        <v>67</v>
      </c>
      <c r="H68" s="197">
        <f>IF(ISNUMBER(SEARCH('Карта учёта'!$B$16,Расходка[[#This Row],[Наименование расходного материала]])),MAX($H$1:H67)+1,0)</f>
        <v>67</v>
      </c>
      <c r="I68" s="197">
        <f>IF(ISNUMBER(SEARCH('Карта учёта'!$B$17,Расходка[[#This Row],[Наименование расходного материала]])),MAX($I$1:I67)+1,0)</f>
        <v>67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>Launcher 6F JL 3.5</v>
      </c>
      <c r="T68" s="198" t="str">
        <f>IFERROR(INDEX(Расходка[Наименование расходного материала],MATCH(Расходка[[#This Row],[№]],Поиск_расходки[Индекс3],0)),"")</f>
        <v>Launcher 6F JL 3.5</v>
      </c>
      <c r="U68" s="198" t="str">
        <f>IFERROR(INDEX(Расходка[Наименование расходного материала],MATCH(Расходка[[#This Row],[№]],Поиск_расходки[Индекс4],0)),"")</f>
        <v>Launcher 6F JL 3.5</v>
      </c>
      <c r="V68" s="198" t="str">
        <f>IFERROR(INDEX(Расходка[Наименование расходного материала],MATCH(Расходка[[#This Row],[№]],Поиск_расходки[Индекс5],0)),"")</f>
        <v>Launcher 6F JL 3.5</v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68</v>
      </c>
      <c r="G69" s="197">
        <f>IF(ISNUMBER(SEARCH('Карта учёта'!$B$15,Расходка[[#This Row],[Наименование расходного материала]])),MAX($G$1:G68)+1,0)</f>
        <v>68</v>
      </c>
      <c r="H69" s="197">
        <f>IF(ISNUMBER(SEARCH('Карта учёта'!$B$16,Расходка[[#This Row],[Наименование расходного материала]])),MAX($H$1:H68)+1,0)</f>
        <v>68</v>
      </c>
      <c r="I69" s="197">
        <f>IF(ISNUMBER(SEARCH('Карта учёта'!$B$17,Расходка[[#This Row],[Наименование расходного материала]])),MAX($I$1:I68)+1,0)</f>
        <v>68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>Launcher 6F JL 4.0</v>
      </c>
      <c r="T69" s="198" t="str">
        <f>IFERROR(INDEX(Расходка[Наименование расходного материала],MATCH(Расходка[[#This Row],[№]],Поиск_расходки[Индекс3],0)),"")</f>
        <v>Launcher 6F JL 4.0</v>
      </c>
      <c r="U69" s="198" t="str">
        <f>IFERROR(INDEX(Расходка[Наименование расходного материала],MATCH(Расходка[[#This Row],[№]],Поиск_расходки[Индекс4],0)),"")</f>
        <v>Launcher 6F JL 4.0</v>
      </c>
      <c r="V69" s="198" t="str">
        <f>IFERROR(INDEX(Расходка[Наименование расходного материала],MATCH(Расходка[[#This Row],[№]],Поиск_расходки[Индекс5],0)),"")</f>
        <v>Launcher 6F JL 4.0</v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69</v>
      </c>
      <c r="G70" s="197">
        <f>IF(ISNUMBER(SEARCH('Карта учёта'!$B$15,Расходка[[#This Row],[Наименование расходного материала]])),MAX($G$1:G69)+1,0)</f>
        <v>69</v>
      </c>
      <c r="H70" s="197">
        <f>IF(ISNUMBER(SEARCH('Карта учёта'!$B$16,Расходка[[#This Row],[Наименование расходного материала]])),MAX($H$1:H69)+1,0)</f>
        <v>69</v>
      </c>
      <c r="I70" s="197">
        <f>IF(ISNUMBER(SEARCH('Карта учёта'!$B$17,Расходка[[#This Row],[Наименование расходного материала]])),MAX($I$1:I69)+1,0)</f>
        <v>69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>Launcher 6F JL 4.5</v>
      </c>
      <c r="T70" s="198" t="str">
        <f>IFERROR(INDEX(Расходка[Наименование расходного материала],MATCH(Расходка[[#This Row],[№]],Поиск_расходки[Индекс3],0)),"")</f>
        <v>Launcher 6F JL 4.5</v>
      </c>
      <c r="U70" s="198" t="str">
        <f>IFERROR(INDEX(Расходка[Наименование расходного материала],MATCH(Расходка[[#This Row],[№]],Поиск_расходки[Индекс4],0)),"")</f>
        <v>Launcher 6F JL 4.5</v>
      </c>
      <c r="V70" s="198" t="str">
        <f>IFERROR(INDEX(Расходка[Наименование расходного материала],MATCH(Расходка[[#This Row],[№]],Поиск_расходки[Индекс5],0)),"")</f>
        <v>Launcher 6F JL 4.5</v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70</v>
      </c>
      <c r="G71" s="197">
        <f>IF(ISNUMBER(SEARCH('Карта учёта'!$B$15,Расходка[[#This Row],[Наименование расходного материала]])),MAX($G$1:G70)+1,0)</f>
        <v>70</v>
      </c>
      <c r="H71" s="197">
        <f>IF(ISNUMBER(SEARCH('Карта учёта'!$B$16,Расходка[[#This Row],[Наименование расходного материала]])),MAX($H$1:H70)+1,0)</f>
        <v>70</v>
      </c>
      <c r="I71" s="197">
        <f>IF(ISNUMBER(SEARCH('Карта учёта'!$B$17,Расходка[[#This Row],[Наименование расходного материала]])),MAX($I$1:I70)+1,0)</f>
        <v>70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>Launcher 6F JR 3.5</v>
      </c>
      <c r="T71" s="198" t="str">
        <f>IFERROR(INDEX(Расходка[Наименование расходного материала],MATCH(Расходка[[#This Row],[№]],Поиск_расходки[Индекс3],0)),"")</f>
        <v>Launcher 6F JR 3.5</v>
      </c>
      <c r="U71" s="198" t="str">
        <f>IFERROR(INDEX(Расходка[Наименование расходного материала],MATCH(Расходка[[#This Row],[№]],Поиск_расходки[Индекс4],0)),"")</f>
        <v>Launcher 6F JR 3.5</v>
      </c>
      <c r="V71" s="198" t="str">
        <f>IFERROR(INDEX(Расходка[Наименование расходного материала],MATCH(Расходка[[#This Row],[№]],Поиск_расходки[Индекс5],0)),"")</f>
        <v>Launcher 6F JR 3.5</v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71</v>
      </c>
      <c r="G72" s="197">
        <f>IF(ISNUMBER(SEARCH('Карта учёта'!$B$15,Расходка[[#This Row],[Наименование расходного материала]])),MAX($G$1:G71)+1,0)</f>
        <v>71</v>
      </c>
      <c r="H72" s="197">
        <f>IF(ISNUMBER(SEARCH('Карта учёта'!$B$16,Расходка[[#This Row],[Наименование расходного материала]])),MAX($H$1:H71)+1,0)</f>
        <v>71</v>
      </c>
      <c r="I72" s="197">
        <f>IF(ISNUMBER(SEARCH('Карта учёта'!$B$17,Расходка[[#This Row],[Наименование расходного материала]])),MAX($I$1:I71)+1,0)</f>
        <v>71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>Launcher 6F JR 4.0</v>
      </c>
      <c r="T72" s="198" t="str">
        <f>IFERROR(INDEX(Расходка[Наименование расходного материала],MATCH(Расходка[[#This Row],[№]],Поиск_расходки[Индекс3],0)),"")</f>
        <v>Launcher 6F JR 4.0</v>
      </c>
      <c r="U72" s="198" t="str">
        <f>IFERROR(INDEX(Расходка[Наименование расходного материала],MATCH(Расходка[[#This Row],[№]],Поиск_расходки[Индекс4],0)),"")</f>
        <v>Launcher 6F JR 4.0</v>
      </c>
      <c r="V72" s="198" t="str">
        <f>IFERROR(INDEX(Расходка[Наименование расходного материала],MATCH(Расходка[[#This Row],[№]],Поиск_расходки[Индекс5],0)),"")</f>
        <v>Launcher 6F JR 4.0</v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72</v>
      </c>
      <c r="G73" s="197">
        <f>IF(ISNUMBER(SEARCH('Карта учёта'!$B$15,Расходка[[#This Row],[Наименование расходного материала]])),MAX($G$1:G72)+1,0)</f>
        <v>72</v>
      </c>
      <c r="H73" s="197">
        <f>IF(ISNUMBER(SEARCH('Карта учёта'!$B$16,Расходка[[#This Row],[Наименование расходного материала]])),MAX($H$1:H72)+1,0)</f>
        <v>72</v>
      </c>
      <c r="I73" s="197">
        <f>IF(ISNUMBER(SEARCH('Карта учёта'!$B$17,Расходка[[#This Row],[Наименование расходного материала]])),MAX($I$1:I72)+1,0)</f>
        <v>72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>Launcher 7F JL 3.5</v>
      </c>
      <c r="T73" s="198" t="str">
        <f>IFERROR(INDEX(Расходка[Наименование расходного материала],MATCH(Расходка[[#This Row],[№]],Поиск_расходки[Индекс3],0)),"")</f>
        <v>Launcher 7F JL 3.5</v>
      </c>
      <c r="U73" s="198" t="str">
        <f>IFERROR(INDEX(Расходка[Наименование расходного материала],MATCH(Расходка[[#This Row],[№]],Поиск_расходки[Индекс4],0)),"")</f>
        <v>Launcher 7F JL 3.5</v>
      </c>
      <c r="V73" s="198" t="str">
        <f>IFERROR(INDEX(Расходка[Наименование расходного материала],MATCH(Расходка[[#This Row],[№]],Поиск_расходки[Индекс5],0)),"")</f>
        <v>Launcher 7F JL 3.5</v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73</v>
      </c>
      <c r="G74" s="197">
        <f>IF(ISNUMBER(SEARCH('Карта учёта'!$B$15,Расходка[[#This Row],[Наименование расходного материала]])),MAX($G$1:G73)+1,0)</f>
        <v>73</v>
      </c>
      <c r="H74" s="197">
        <f>IF(ISNUMBER(SEARCH('Карта учёта'!$B$16,Расходка[[#This Row],[Наименование расходного материала]])),MAX($H$1:H73)+1,0)</f>
        <v>73</v>
      </c>
      <c r="I74" s="197">
        <f>IF(ISNUMBER(SEARCH('Карта учёта'!$B$17,Расходка[[#This Row],[Наименование расходного материала]])),MAX($I$1:I73)+1,0)</f>
        <v>73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>Launcher 7F JL 4.0</v>
      </c>
      <c r="T74" s="198" t="str">
        <f>IFERROR(INDEX(Расходка[Наименование расходного материала],MATCH(Расходка[[#This Row],[№]],Поиск_расходки[Индекс3],0)),"")</f>
        <v>Launcher 7F JL 4.0</v>
      </c>
      <c r="U74" s="198" t="str">
        <f>IFERROR(INDEX(Расходка[Наименование расходного материала],MATCH(Расходка[[#This Row],[№]],Поиск_расходки[Индекс4],0)),"")</f>
        <v>Launcher 7F JL 4.0</v>
      </c>
      <c r="V74" s="198" t="str">
        <f>IFERROR(INDEX(Расходка[Наименование расходного материала],MATCH(Расходка[[#This Row],[№]],Поиск_расходки[Индекс5],0)),"")</f>
        <v>Launcher 7F JL 4.0</v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1</v>
      </c>
      <c r="F75" s="197">
        <f>IF(ISNUMBER(SEARCH('Карта учёта'!$B$14,Расходка[[#This Row],[Наименование расходного материала]])),MAX($F$1:F74)+1,0)</f>
        <v>74</v>
      </c>
      <c r="G75" s="197">
        <f>IF(ISNUMBER(SEARCH('Карта учёта'!$B$15,Расходка[[#This Row],[Наименование расходного материала]])),MAX($G$1:G74)+1,0)</f>
        <v>74</v>
      </c>
      <c r="H75" s="197">
        <f>IF(ISNUMBER(SEARCH('Карта учёта'!$B$16,Расходка[[#This Row],[Наименование расходного материала]])),MAX($H$1:H74)+1,0)</f>
        <v>74</v>
      </c>
      <c r="I75" s="197">
        <f>IF(ISNUMBER(SEARCH('Карта учёта'!$B$17,Расходка[[#This Row],[Наименование расходного материала]])),MAX($I$1:I74)+1,0)</f>
        <v>74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>Angio-Seal™ VIP</v>
      </c>
      <c r="T75" s="198" t="str">
        <f>IFERROR(INDEX(Расходка[Наименование расходного материала],MATCH(Расходка[[#This Row],[№]],Поиск_расходки[Индекс3],0)),"")</f>
        <v>Angio-Seal™ VIP</v>
      </c>
      <c r="U75" s="198" t="str">
        <f>IFERROR(INDEX(Расходка[Наименование расходного материала],MATCH(Расходка[[#This Row],[№]],Поиск_расходки[Индекс4],0)),"")</f>
        <v>Angio-Seal™ VIP</v>
      </c>
      <c r="V75" s="198" t="str">
        <f>IFERROR(INDEX(Расходка[Наименование расходного материала],MATCH(Расходка[[#This Row],[№]],Поиск_расходки[Индекс5],0)),"")</f>
        <v>Angio-Seal™ VIP</v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2024-08-09T10:27:58Z</cp:lastPrinted>
  <dcterms:created xsi:type="dcterms:W3CDTF">2015-06-05T18:19:34Z</dcterms:created>
  <dcterms:modified xsi:type="dcterms:W3CDTF">2024-08-09T10:29:14Z</dcterms:modified>
</cp:coreProperties>
</file>