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8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1" i="1" l="1"/>
  <c r="E72" i="1"/>
  <c r="E73" i="1"/>
  <c r="E74" i="1"/>
  <c r="E75" i="1"/>
  <c r="E76" i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R75" i="1" s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S56" i="1" s="1"/>
  <c r="H75" i="1"/>
  <c r="U43" i="1" s="1"/>
  <c r="S50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6" i="1"/>
  <c r="S13" i="1" l="1"/>
  <c r="S20" i="1"/>
  <c r="S25" i="1"/>
  <c r="S68" i="1"/>
  <c r="S45" i="1"/>
  <c r="S28" i="1"/>
  <c r="S15" i="1"/>
  <c r="S36" i="1"/>
  <c r="S21" i="1"/>
  <c r="S3" i="1"/>
  <c r="S39" i="1"/>
  <c r="S46" i="1"/>
  <c r="S75" i="1"/>
  <c r="S64" i="1"/>
  <c r="S70" i="1"/>
  <c r="U67" i="1"/>
  <c r="S30" i="1"/>
  <c r="S10" i="1"/>
  <c r="S29" i="1"/>
  <c r="S8" i="1"/>
  <c r="S31" i="1"/>
  <c r="S12" i="1"/>
  <c r="S11" i="1"/>
  <c r="S35" i="1"/>
  <c r="S4" i="1"/>
  <c r="S43" i="1"/>
  <c r="S57" i="1"/>
  <c r="S62" i="1"/>
  <c r="S49" i="1"/>
  <c r="S51" i="1"/>
  <c r="S52" i="1"/>
  <c r="S48" i="1"/>
  <c r="S44" i="1"/>
  <c r="S32" i="1"/>
  <c r="S33" i="1"/>
  <c r="S17" i="1"/>
  <c r="S18" i="1"/>
  <c r="S24" i="1"/>
  <c r="S9" i="1"/>
  <c r="S26" i="1"/>
  <c r="S16" i="1"/>
  <c r="S34" i="1"/>
  <c r="S38" i="1"/>
  <c r="S22" i="1"/>
  <c r="S7" i="1"/>
  <c r="S14" i="1"/>
  <c r="S23" i="1"/>
  <c r="S27" i="1"/>
  <c r="S19" i="1"/>
  <c r="S37" i="1"/>
  <c r="S5" i="1"/>
  <c r="S73" i="1"/>
  <c r="S59" i="1"/>
  <c r="S58" i="1"/>
  <c r="S42" i="1"/>
  <c r="S69" i="1"/>
  <c r="S40" i="1"/>
  <c r="S63" i="1"/>
  <c r="S53" i="1"/>
  <c r="S54" i="1"/>
  <c r="U71" i="1"/>
  <c r="S74" i="1"/>
  <c r="S60" i="1"/>
  <c r="S47" i="1"/>
  <c r="S41" i="1"/>
  <c r="S65" i="1"/>
  <c r="S72" i="1"/>
  <c r="S61" i="1"/>
  <c r="S71" i="1"/>
  <c r="S55" i="1"/>
  <c r="S66" i="1"/>
  <c r="U53" i="1"/>
  <c r="U50" i="1"/>
  <c r="U63" i="1"/>
  <c r="S67" i="1"/>
  <c r="U48" i="1"/>
  <c r="U49" i="1"/>
  <c r="U62" i="1"/>
  <c r="U74" i="1"/>
  <c r="U65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54" i="1" s="1"/>
  <c r="I75" i="1"/>
  <c r="V66" i="1" s="1"/>
  <c r="W42" i="1"/>
  <c r="W74" i="1"/>
  <c r="V50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V40" i="1" l="1"/>
  <c r="V71" i="1"/>
  <c r="V58" i="1"/>
  <c r="V68" i="1"/>
  <c r="V70" i="1"/>
  <c r="W51" i="1"/>
  <c r="W65" i="1"/>
  <c r="W72" i="1"/>
  <c r="W73" i="1"/>
  <c r="W68" i="1"/>
  <c r="W57" i="1"/>
  <c r="V57" i="1"/>
  <c r="V47" i="1"/>
  <c r="V49" i="1"/>
  <c r="V54" i="1"/>
  <c r="V43" i="1"/>
  <c r="V45" i="1"/>
  <c r="W75" i="1"/>
  <c r="W2" i="1"/>
  <c r="V72" i="1"/>
  <c r="V61" i="1"/>
  <c r="V44" i="1"/>
  <c r="V55" i="1"/>
  <c r="V65" i="1"/>
  <c r="V52" i="1"/>
  <c r="V59" i="1"/>
  <c r="V67" i="1"/>
  <c r="V48" i="1"/>
  <c r="V64" i="1"/>
  <c r="V51" i="1"/>
  <c r="V62" i="1"/>
  <c r="W43" i="1"/>
  <c r="W60" i="1"/>
  <c r="W63" i="1"/>
  <c r="W67" i="1"/>
  <c r="W49" i="1"/>
  <c r="W52" i="1"/>
  <c r="W66" i="1"/>
  <c r="W69" i="1"/>
  <c r="W71" i="1"/>
  <c r="V69" i="1"/>
  <c r="V74" i="1"/>
  <c r="V42" i="1"/>
  <c r="V63" i="1"/>
  <c r="V73" i="1"/>
  <c r="W59" i="1"/>
  <c r="W61" i="1"/>
  <c r="W56" i="1"/>
  <c r="W58" i="1"/>
  <c r="W44" i="1"/>
  <c r="W40" i="1"/>
  <c r="W41" i="1"/>
  <c r="W45" i="1"/>
  <c r="W70" i="1"/>
  <c r="W53" i="1"/>
  <c r="W64" i="1"/>
  <c r="W46" i="1"/>
  <c r="V46" i="1"/>
  <c r="W55" i="1"/>
  <c r="W47" i="1"/>
  <c r="W39" i="1"/>
  <c r="W62" i="1"/>
  <c r="W50" i="1"/>
  <c r="W48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G62" i="1"/>
  <c r="G63" i="1" s="1"/>
  <c r="M51" i="1"/>
  <c r="M52" i="1" s="1"/>
  <c r="M53" i="1" s="1"/>
  <c r="L50" i="1"/>
  <c r="K75" i="1" l="1"/>
  <c r="X2" i="1" s="1"/>
  <c r="X29" i="1"/>
  <c r="X9" i="1"/>
  <c r="X6" i="1"/>
  <c r="X4" i="1"/>
  <c r="X71" i="1"/>
  <c r="X54" i="1"/>
  <c r="X24" i="1"/>
  <c r="X11" i="1"/>
  <c r="X37" i="1"/>
  <c r="X23" i="1"/>
  <c r="X72" i="1"/>
  <c r="P39" i="1"/>
  <c r="N69" i="1"/>
  <c r="G64" i="1"/>
  <c r="M54" i="1"/>
  <c r="M55" i="1" s="1"/>
  <c r="L51" i="1"/>
  <c r="L52" i="1" s="1"/>
  <c r="L53" i="1" s="1"/>
  <c r="X10" i="1" l="1"/>
  <c r="X45" i="1"/>
  <c r="X44" i="1"/>
  <c r="X34" i="1"/>
  <c r="X65" i="1"/>
  <c r="X13" i="1"/>
  <c r="X48" i="1"/>
  <c r="X59" i="1"/>
  <c r="X73" i="1"/>
  <c r="X39" i="1"/>
  <c r="X33" i="1"/>
  <c r="X41" i="1"/>
  <c r="X25" i="1"/>
  <c r="X26" i="1"/>
  <c r="X50" i="1"/>
  <c r="X16" i="1"/>
  <c r="X47" i="1"/>
  <c r="X74" i="1"/>
  <c r="X38" i="1"/>
  <c r="X66" i="1"/>
  <c r="X43" i="1"/>
  <c r="X42" i="1"/>
  <c r="X56" i="1"/>
  <c r="X67" i="1"/>
  <c r="X32" i="1"/>
  <c r="X53" i="1"/>
  <c r="X18" i="1"/>
  <c r="X3" i="1"/>
  <c r="X35" i="1"/>
  <c r="X30" i="1"/>
  <c r="X75" i="1"/>
  <c r="X63" i="1"/>
  <c r="X57" i="1"/>
  <c r="X40" i="1"/>
  <c r="X27" i="1"/>
  <c r="X12" i="1"/>
  <c r="X55" i="1"/>
  <c r="X68" i="1"/>
  <c r="X21" i="1"/>
  <c r="X20" i="1"/>
  <c r="X7" i="1"/>
  <c r="X46" i="1"/>
  <c r="X51" i="1"/>
  <c r="X28" i="1"/>
  <c r="X5" i="1"/>
  <c r="X14" i="1"/>
  <c r="X8" i="1"/>
  <c r="X36" i="1"/>
  <c r="X22" i="1"/>
  <c r="X31" i="1"/>
  <c r="X58" i="1"/>
  <c r="X64" i="1"/>
  <c r="X62" i="1"/>
  <c r="X15" i="1"/>
  <c r="X17" i="1"/>
  <c r="X49" i="1"/>
  <c r="X70" i="1"/>
  <c r="X60" i="1"/>
  <c r="X52" i="1"/>
  <c r="X19" i="1"/>
  <c r="X69" i="1"/>
  <c r="X61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M68" i="1"/>
  <c r="L72" i="1" l="1"/>
  <c r="L73" i="1" s="1"/>
  <c r="M69" i="1"/>
  <c r="L74" i="1" l="1"/>
  <c r="L75" i="1" s="1"/>
  <c r="Y2" i="1"/>
  <c r="Y69" i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Y75" i="1" l="1"/>
  <c r="M71" i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<sst xmlns="http://schemas.openxmlformats.org/spreadsheetml/2006/main" count="884" uniqueCount="536">
  <si>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</si>
  <si>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</si>
  <si>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</si>
  <si>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</si>
  <si>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</si>
  <si>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</si>
  <si>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</si>
  <si>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</si>
  <si>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</si>
  <si>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</si>
  <si>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</si>
  <si>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</si>
  <si>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</si>
  <si>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</si>
  <si>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</si>
  <si>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</si>
  <si>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</si>
  <si>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</si>
  <si>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</si>
  <si>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</si>
  <si>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</si>
  <si>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</si>
  <si>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</si>
  <si>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</si>
  <si>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</si>
  <si>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</si>
  <si>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</si>
  <si>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</si>
  <si>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</si>
  <si>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</si>
  <si>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</si>
  <si>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</si>
  <si>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</si>
  <si>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</si>
  <si>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</si>
  <si>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</si>
  <si>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</si>
  <si>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</si>
  <si>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</si>
  <si>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</si>
  <si>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</si>
  <si>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</si>
  <si>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</si>
  <si>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</si>
  <si>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</si>
  <si>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</si>
  <si>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</si>
  <si>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</si>
  <si>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</si>
  <si>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</si>
  <si>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</si>
  <si>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</si>
  <si>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</si>
  <si>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</si>
  <si>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</si>
  <si>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</si>
  <si>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</si>
  <si>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</si>
  <si>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</si>
  <si>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</si>
  <si>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</si>
  <si>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</si>
  <si>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</si>
  <si>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</si>
  <si>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</si>
  <si>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</si>
  <si>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</si>
  <si>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</si>
  <si>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</si>
  <si>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</si>
  <si>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</si>
  <si>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</si>
  <si>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</si>
  <si>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</si>
  <si>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</si>
  <si>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</si>
  <si>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</si>
  <si>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</si>
  <si>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</si>
  <si>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</si>
  <si>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</si>
  <si>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</si>
  <si>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</si>
  <si>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</si>
  <si>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</si>
  <si>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</si>
  <si>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</si>
  <si>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</si>
  <si>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</si>
  <si>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</si>
  <si>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</si>
  <si>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</si>
  <si>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</si>
  <si>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</si>
  <si>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</si>
  <si>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</si>
  <si>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</si>
  <si>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</si>
  <si>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</si>
  <si>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</si>
  <si>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</si>
  <si>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</si>
  <si>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</si>
  <si>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</si>
  <si>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</si>
  <si>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</si>
  <si>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</si>
  <si>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</si>
  <si>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</si>
  <si>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</si>
  <si>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</si>
  <si>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</si>
  <si>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</si>
  <si>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</si>
  <si>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</si>
  <si>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</si>
  <si>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</si>
  <si>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</si>
  <si>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</si>
  <si>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</si>
  <si>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</si>
  <si>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</si>
  <si>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</si>
  <si>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</si>
  <si>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</si>
  <si>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</si>
  <si>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</si>
  <si>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</si>
  <si>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</si>
  <si>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</si>
  <si>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</si>
  <si>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</si>
  <si>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</si>
  <si>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</si>
  <si>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</si>
  <si>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</si>
  <si>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</si>
  <si>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</si>
  <si>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</si>
  <si>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</si>
  <si>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</si>
  <si>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</si>
  <si>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</si>
  <si>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</si>
  <si>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</si>
  <si>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</si>
  <si>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</si>
  <si>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</si>
  <si>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</si>
  <si>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</si>
  <si>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</si>
  <si>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</si>
  <si>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</si>
  <si>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</si>
  <si>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</si>
  <si>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</si>
  <si>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</si>
  <si>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</si>
  <si>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</si>
  <si>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</si>
  <si>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</si>
  <si>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</si>
  <si>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</si>
  <si>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</si>
  <si>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</si>
  <si>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</si>
  <si>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</si>
  <si>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</si>
  <si>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</si>
  <si>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</si>
  <si>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</si>
  <si>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</si>
  <si>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</si>
  <si>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</si>
  <si>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</si>
  <si>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</si>
  <si>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</si>
  <si>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</si>
  <si>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</si>
  <si>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</si>
  <si>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</si>
  <si>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</si>
  <si>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</si>
  <si>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</si>
  <si>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</si>
  <si>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</si>
  <si>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</si>
  <si>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</si>
  <si>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</si>
  <si>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</si>
  <si>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</si>
  <si>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</si>
  <si>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</si>
  <si>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</si>
  <si>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</si>
  <si>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</si>
  <si>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</si>
  <si>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</si>
  <si>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</si>
  <si>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</si>
  <si>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</si>
  <si>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</si>
  <si>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</si>
  <si>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</si>
  <si>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</si>
  <si>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</si>
  <si>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</si>
  <si>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</si>
  <si>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</si>
  <si>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</si>
  <si>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</si>
  <si>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</si>
  <si>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</si>
  <si>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</si>
  <si>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</si>
  <si>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</si>
  <si>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</si>
  <si>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</si>
  <si>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</si>
  <si>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</si>
  <si>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</si>
  <si>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</si>
  <si>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</si>
  <si>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</si>
  <si>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</si>
  <si>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</si>
  <si>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</si>
  <si>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</si>
  <si>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</si>
  <si>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</si>
  <si>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</si>
  <si>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</si>
  <si>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</si>
  <si>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</si>
  <si>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</si>
  <si>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</si>
  <si>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</si>
  <si>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</si>
  <si>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</si>
  <si>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</si>
  <si>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</si>
  <si>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</si>
  <si>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</si>
  <si>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</si>
  <si>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</si>
  <si>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</si>
  <si>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</si>
  <si>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</si>
  <si>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</si>
  <si>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</si>
  <si>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</si>
  <si>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</si>
  <si>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</si>
  <si>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</si>
  <si>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</si>
  <si>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</si>
  <si>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</si>
  <si>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</si>
  <si>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</si>
  <si>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</si>
  <si>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</si>
  <si>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</si>
  <si>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</si>
  <si>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</si>
  <si>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</si>
  <si>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</si>
  <si>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</si>
  <si>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</si>
  <si>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</si>
  <si>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</si>
  <si>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</si>
  <si>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</si>
  <si>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</si>
  <si>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</si>
  <si>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</si>
  <si>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</si>
  <si>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</si>
  <si>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</si>
  <si>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</si>
  <si>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</si>
  <si>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</si>
  <si>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</si>
  <si>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</si>
  <si>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</si>
  <si>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</si>
  <si>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</si>
  <si>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</si>
  <si>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</si>
  <si>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</si>
  <si>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</si>
  <si>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</si>
  <si>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</si>
  <si>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</si>
  <si>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</si>
  <si>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</si>
  <si>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</si>
  <si>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</si>
  <si>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</si>
  <si>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</si>
  <si>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</si>
  <si>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</si>
  <si>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</si>
  <si>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</si>
  <si>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</si>
  <si>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</si>
  <si>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</si>
  <si>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</si>
  <si>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</si>
  <si>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</si>
  <si>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</si>
  <si>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</si>
  <si>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</si>
  <si>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</si>
  <si>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</si>
  <si>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</si>
  <si>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</si>
  <si>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</si>
  <si>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</si>
  <si>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</si>
  <si>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</si>
  <si>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</si>
  <si>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</si>
  <si>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</si>
  <si>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</si>
  <si>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</si>
  <si>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</si>
  <si>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</si>
  <si>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</si>
  <si>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</si>
  <si>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</si>
  <si>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</si>
  <si>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</si>
  <si>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</si>
  <si>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</si>
  <si>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</si>
  <si>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</si>
  <si>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</si>
  <si>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</si>
  <si>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</si>
  <si>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</si>
  <si>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</si>
  <si>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</si>
  <si>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</si>
  <si>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</si>
  <si>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</si>
  <si>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</si>
  <si>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</si>
  <si>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</si>
  <si>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</si>
  <si>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</si>
  <si>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</si>
  <si>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</si>
  <si>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</si>
  <si>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</si>
  <si>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</si>
  <si>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</si>
  <si>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</si>
  <si>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</si>
  <si>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</si>
  <si>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</si>
  <si>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</si>
  <si>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</si>
  <si>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</si>
  <si>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</si>
  <si>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</si>
  <si>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</si>
  <si>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</si>
  <si>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</si>
  <si>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</si>
  <si>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</si>
  <si>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</si>
  <si>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</si>
  <si>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</si>
  <si>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</si>
  <si>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</si>
  <si>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</si>
  <si>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</si>
  <si>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</si>
  <si>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</si>
  <si>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</si>
  <si>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</si>
  <si>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</si>
  <si>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</si>
  <si>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</si>
  <si>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</si>
  <si>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</si>
  <si>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</si>
  <si>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</si>
  <si>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</si>
  <si>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</si>
  <si>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</si>
  <si>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</si>
  <si>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</si>
  <si>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</si>
  <si>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</si>
  <si>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</si>
  <si>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</si>
  <si>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</si>
  <si>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</si>
  <si>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</si>
  <si>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</si>
  <si>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</si>
  <si>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</si>
  <si>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</si>
  <si>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</si>
  <si>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</si>
  <si>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</si>
  <si>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</si>
  <si>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</si>
  <si>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</si>
  <si>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</si>
  <si>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</si>
  <si>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</si>
  <si>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</si>
  <si>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</si>
  <si>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</si>
  <si>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</si>
  <si>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</si>
  <si>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</si>
  <si>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</si>
  <si>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</si>
  <si>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</si>
  <si>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</si>
  <si>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</si>
  <si>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</si>
  <si>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</si>
  <si>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</si>
  <si>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</si>
  <si>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</si>
  <si>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</si>
  <si>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</si>
  <si>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</si>
  <si>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</si>
  <si>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</si>
  <si>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</si>
  <si>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</si>
  <si>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</si>
  <si>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</si>
  <si>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</si>
  <si>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</si>
  <si>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</si>
  <si>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</si>
  <si>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</si>
  <si>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</si>
  <si>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</si>
  <si>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</si>
  <si>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</si>
  <si>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</si>
  <si>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</si>
  <si>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</si>
  <si>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</si>
  <si>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</si>
  <si>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</si>
  <si>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</si>
  <si>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</si>
  <si>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</si>
  <si>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</si>
  <si>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</si>
  <si>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</si>
  <si>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</si>
  <si>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</si>
  <si>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</si>
  <si>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</si>
  <si>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</si>
  <si>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</si>
  <si>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</si>
  <si>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</si>
  <si>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</si>
  <si>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</si>
  <si>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</si>
  <si>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</si>
  <si>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</si>
  <si>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</si>
  <si>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</si>
  <si>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</si>
  <si>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</si>
  <si>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</si>
  <si>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</si>
  <si>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</si>
  <si>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</si>
  <si>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</si>
  <si>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</si>
  <si>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</si>
  <si>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</si>
  <si>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</si>
  <si>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</si>
  <si>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</si>
  <si>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</si>
  <si>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</si>
  <si>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</si>
  <si>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</si>
  <si>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</si>
  <si>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</si>
  <si>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</si>
  <si>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</si>
  <si>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</si>
  <si>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</si>
  <si>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</si>
  <si>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</si>
  <si>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</si>
  <si>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</si>
  <si>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</si>
  <si>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</si>
  <si>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</si>
  <si>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</si>
  <si>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</si>
  <si>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</si>
  <si>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</si>
  <si>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</si>
  <si>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</si>
  <si>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</si>
  <si>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</si>
  <si>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</si>
  <si>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</si>
  <si>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</si>
  <si>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</si>
  <si>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</si>
  <si>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</si>
  <si>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</si>
  <si>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</si>
  <si>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</si>
  <si>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</si>
  <si>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</si>
  <si>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150 ml</t>
  </si>
  <si>
    <t>50 ml</t>
  </si>
  <si>
    <t xml:space="preserve">Совместно с д/кардиологом принято решение в пользу экстренной реаскуляризации ПНА, </t>
  </si>
  <si>
    <t>30 ml</t>
  </si>
  <si>
    <t>06:12</t>
  </si>
  <si>
    <t>Шахаров Д.В.</t>
  </si>
  <si>
    <t xml:space="preserve">Сбалансированный </t>
  </si>
  <si>
    <t>приустьевой стеноз 20%, стеноз дист/3 40%</t>
  </si>
  <si>
    <t>стеноз устья с переходом на проксимальный сегмент 30%, нестабильный значимый стеноз на границе пркосимального и среднего сегментов 90%, стеноз устья СВ1 60%, стеноз устья ДВ1 до 50%.  Антеградный  кровоток TIMI III</t>
  </si>
  <si>
    <t xml:space="preserve">неровности контуров проксимального сегмента, ХТО дистального сегмента. Коллатерали в ОА не определяются. Антеградный  кровоток за зоной окклюзии - TIMI 0. </t>
  </si>
  <si>
    <t xml:space="preserve">ХТО на уровне проксимального сегмента. Выраженный межсистемный коллатеральный кровоток из ЛЖВ ОА в ЗМЖВ и ЗБВ. Антеградный  кровоток TIMI 0. </t>
  </si>
  <si>
    <t>Катетеризация устья ствола ЛКА проводниковым катетером Launcher EBU  3.5 6Fr. Коронарный проводник fielder проведён в дистальный сегмент ПНА.  БК Колибри 2.5-15 выполнена предилатация значимого стеноза ПНА. В зону границы проксимального и среднего сегментов с полным покрытием  нестабильного стеноза имплантирован  DES Resolute Integrity 3,0-22 мм, давлением 16 атм.  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ПНА - TIMI III, кровок по ДВ1 и СВ1 - TIMI III.  Ангиографический результат удовлетворительный. Пациентка в стабильном состоянии транспортируется в ПРИТ для дальнейшего наблюдения и лечения.</t>
  </si>
  <si>
    <t xml:space="preserve">1) Контроль места пункции, повязка  на руке до 6 ч.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</si>
</sst>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1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M13" sqref="M1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7" t="s">
        <v>213</v>
      </c>
      <c r="B6" s="218"/>
      <c r="C6" s="218"/>
      <c r="D6" s="218"/>
      <c r="E6" s="218"/>
      <c r="F6" s="218"/>
      <c r="G6" s="218"/>
      <c r="H6" s="219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45513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0.4375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0.46527777777777773</v>
      </c>
      <c r="C10" s="55"/>
      <c r="D10" s="95" t="s">
        <v>173</v>
      </c>
      <c r="E10" s="93"/>
      <c r="F10" s="93"/>
      <c r="G10" s="24" t="s">
        <v>275</v>
      </c>
      <c r="H10" s="26"/>
    </row>
    <row r="11" spans="1:8" ht="17.25" thickTop="1" thickBot="1">
      <c r="A11" s="89" t="s">
        <v>192</v>
      </c>
      <c r="B11" s="203" t="s">
        <v>528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28394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46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22694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399</v>
      </c>
      <c r="H15" s="169" t="s">
        <v>527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6" t="s">
        <v>401</v>
      </c>
      <c r="H16" s="164">
        <v>4836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388</v>
      </c>
      <c r="H17" s="168">
        <f>H16*0.0019</f>
        <v>9.1883999999999997</v>
      </c>
    </row>
    <row r="18" spans="1:8" ht="14.45" customHeight="1">
      <c r="A18" s="57" t="s">
        <v>188</v>
      </c>
      <c r="B18" s="87" t="s">
        <v>529</v>
      </c>
      <c r="D18" s="28" t="s">
        <v>210</v>
      </c>
      <c r="E18" s="28"/>
      <c r="F18" s="28"/>
      <c r="G18" s="85" t="s">
        <v>189</v>
      </c>
      <c r="H18" s="86" t="s">
        <v>506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0" t="s">
        <v>530</v>
      </c>
      <c r="C20" s="221"/>
      <c r="D20" s="221"/>
      <c r="E20" s="221"/>
      <c r="F20" s="221"/>
      <c r="G20" s="221"/>
      <c r="H20" s="222"/>
    </row>
    <row r="21" spans="1:8">
      <c r="A21" s="58"/>
      <c r="B21" s="223"/>
      <c r="C21" s="223"/>
      <c r="D21" s="223"/>
      <c r="E21" s="223"/>
      <c r="F21" s="223"/>
      <c r="G21" s="223"/>
      <c r="H21" s="224"/>
    </row>
    <row r="22" spans="1:8" ht="15.6" customHeight="1">
      <c r="A22" s="59" t="s">
        <v>271</v>
      </c>
      <c r="B22" s="225" t="s">
        <v>531</v>
      </c>
      <c r="C22" s="225"/>
      <c r="D22" s="225"/>
      <c r="E22" s="225"/>
      <c r="F22" s="225"/>
      <c r="G22" s="225"/>
      <c r="H22" s="226"/>
    </row>
    <row r="23" spans="1:8" ht="14.45" customHeight="1">
      <c r="A23" s="38"/>
      <c r="B23" s="227"/>
      <c r="C23" s="227"/>
      <c r="D23" s="227"/>
      <c r="E23" s="227"/>
      <c r="F23" s="227"/>
      <c r="G23" s="227"/>
      <c r="H23" s="228"/>
    </row>
    <row r="24" spans="1:8" ht="14.45" customHeight="1">
      <c r="A24" s="60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38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40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59" t="s">
        <v>272</v>
      </c>
      <c r="B27" s="225" t="s">
        <v>532</v>
      </c>
      <c r="C27" s="225"/>
      <c r="D27" s="225"/>
      <c r="E27" s="225"/>
      <c r="F27" s="225"/>
      <c r="G27" s="225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25" t="s">
        <v>533</v>
      </c>
      <c r="C32" s="225"/>
      <c r="D32" s="225"/>
      <c r="E32" s="225"/>
      <c r="F32" s="225"/>
      <c r="G32" s="225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13" t="str">
        <f>IF($A$6=Вмешательства!$D$3,Вмешательства!$F$18,"")</f>
        <v/>
      </c>
      <c r="E37" s="213"/>
      <c r="F37" s="119"/>
      <c r="G37" s="119"/>
      <c r="H37" s="123"/>
    </row>
    <row r="38" spans="1:8" ht="14.45" customHeight="1">
      <c r="A38" s="38"/>
      <c r="C38" s="124"/>
      <c r="D38" s="214"/>
      <c r="E38" s="215"/>
      <c r="F38" s="215"/>
      <c r="G38" s="215"/>
      <c r="H38" s="216"/>
    </row>
    <row r="39" spans="1:8" ht="14.45" customHeight="1">
      <c r="A39" s="35"/>
      <c r="B39" s="119"/>
      <c r="C39" s="124"/>
      <c r="D39" s="215"/>
      <c r="E39" s="215"/>
      <c r="F39" s="215"/>
      <c r="G39" s="215"/>
      <c r="H39" s="216"/>
    </row>
    <row r="40" spans="1:8" ht="14.45" customHeight="1">
      <c r="A40" s="35"/>
      <c r="B40" s="119"/>
      <c r="C40" s="124"/>
      <c r="D40" s="215"/>
      <c r="E40" s="215"/>
      <c r="F40" s="215"/>
      <c r="G40" s="215"/>
      <c r="H40" s="216"/>
    </row>
    <row r="41" spans="1:8" ht="14.45" customHeight="1">
      <c r="A41" s="35"/>
      <c r="B41" s="119"/>
      <c r="C41" s="124"/>
      <c r="D41" s="215"/>
      <c r="E41" s="215"/>
      <c r="F41" s="215"/>
      <c r="G41" s="215"/>
      <c r="H41" s="216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0" t="s">
        <v>525</v>
      </c>
      <c r="E43" s="211"/>
      <c r="F43" s="211"/>
      <c r="G43" s="211"/>
      <c r="H43" s="212"/>
    </row>
    <row r="44" spans="1:8" ht="14.45" customHeight="1">
      <c r="A44" s="35"/>
      <c r="B44" s="119"/>
      <c r="C44" s="126"/>
      <c r="D44" s="211"/>
      <c r="E44" s="211"/>
      <c r="F44" s="211"/>
      <c r="G44" s="211"/>
      <c r="H44" s="212"/>
    </row>
    <row r="45" spans="1:8" ht="14.45" customHeight="1">
      <c r="A45" s="35"/>
      <c r="B45" s="119"/>
      <c r="C45" s="126"/>
      <c r="D45" s="211"/>
      <c r="E45" s="211"/>
      <c r="F45" s="211"/>
      <c r="G45" s="211"/>
      <c r="H45" s="212"/>
    </row>
    <row r="46" spans="1:8">
      <c r="A46" s="35"/>
      <c r="B46" s="119"/>
      <c r="C46" s="126"/>
      <c r="D46" s="211"/>
      <c r="E46" s="211"/>
      <c r="F46" s="211"/>
      <c r="G46" s="211"/>
      <c r="H46" s="212"/>
    </row>
    <row r="47" spans="1:8">
      <c r="A47" s="38"/>
      <c r="C47" s="126"/>
      <c r="D47" s="211"/>
      <c r="E47" s="211"/>
      <c r="F47" s="211"/>
      <c r="G47" s="211"/>
      <c r="H47" s="212"/>
    </row>
    <row r="48" spans="1:8">
      <c r="A48" s="38"/>
      <c r="C48" s="126"/>
      <c r="D48" s="211"/>
      <c r="E48" s="211"/>
      <c r="F48" s="211"/>
      <c r="G48" s="211"/>
      <c r="H48" s="212"/>
    </row>
    <row r="49" spans="1:13">
      <c r="A49" s="38"/>
      <c r="B49" s="205"/>
      <c r="C49" s="206"/>
      <c r="D49" s="211"/>
      <c r="E49" s="211"/>
      <c r="F49" s="211"/>
      <c r="G49" s="211"/>
      <c r="H49" s="212"/>
    </row>
    <row r="50" spans="1:13">
      <c r="A50" s="38"/>
      <c r="D50" s="211"/>
      <c r="E50" s="211"/>
      <c r="F50" s="211"/>
      <c r="G50" s="211"/>
      <c r="H50" s="212"/>
      <c r="M50" t="s">
        <v>211</v>
      </c>
    </row>
    <row r="51" spans="1:13">
      <c r="A51" s="62" t="s">
        <v>199</v>
      </c>
      <c r="B51" s="63" t="s">
        <v>524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7" zoomScaleNormal="100" zoomScaleSheetLayoutView="100" zoomScalePageLayoutView="90" workbookViewId="0">
      <selection activeCell="N24" sqref="N24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221</v>
      </c>
      <c r="D8" s="240"/>
      <c r="E8" s="240"/>
      <c r="F8" s="190">
        <v>1</v>
      </c>
      <c r="G8" s="118" t="s">
        <v>309</v>
      </c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40"/>
      <c r="D9" s="240"/>
      <c r="E9" s="240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89"/>
      <c r="C10" s="244"/>
      <c r="D10" s="244"/>
      <c r="E10" s="244"/>
      <c r="F10" s="193"/>
      <c r="G10" s="118"/>
      <c r="H10" s="39"/>
    </row>
    <row r="11" spans="1:8">
      <c r="A11" s="192"/>
      <c r="B11" s="196"/>
      <c r="C11" s="199">
        <f>SUM(F8:F10)</f>
        <v>1</v>
      </c>
      <c r="H11" s="39"/>
    </row>
    <row r="12" spans="1:8" ht="18.75">
      <c r="A12" s="75" t="s">
        <v>191</v>
      </c>
      <c r="B12" s="20">
        <f>КАГ!B8</f>
        <v>45513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0.77083333333333337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0.8125</v>
      </c>
      <c r="C14" s="12"/>
      <c r="D14" s="95" t="s">
        <v>173</v>
      </c>
      <c r="E14" s="93"/>
      <c r="F14" s="93"/>
      <c r="G14" s="80" t="str">
        <f>КАГ!G10</f>
        <v>Синицина И.А.</v>
      </c>
      <c r="H14" s="91" t="str">
        <f>IF(ISBLANK(КАГ!H10),"",КАГ!H10)</f>
        <v/>
      </c>
    </row>
    <row r="15" spans="1:8" ht="16.5" thickBot="1">
      <c r="A15" s="163" t="s">
        <v>387</v>
      </c>
      <c r="B15" s="188">
        <f>IF(B14&lt;B13,B14+1,B14)-B13</f>
        <v>4.166666666666663E-2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Шахаров Д.В.</v>
      </c>
      <c r="C16" s="200">
        <f>LEN(КАГ!B11)</f>
        <v>12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28394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46</v>
      </c>
      <c r="H18" s="39"/>
    </row>
    <row r="19" spans="1:8" ht="14.45" customHeight="1">
      <c r="A19" s="15" t="s">
        <v>12</v>
      </c>
      <c r="B19" s="68">
        <f>КАГ!B14</f>
        <v>22694</v>
      </c>
      <c r="C19" s="69"/>
      <c r="D19" s="69"/>
      <c r="E19" s="69"/>
      <c r="F19" s="69"/>
      <c r="G19" s="165" t="s">
        <v>399</v>
      </c>
      <c r="H19" s="180" t="str">
        <f>КАГ!H15</f>
        <v>06:12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401</v>
      </c>
      <c r="H20" s="181">
        <f>КАГ!H16</f>
        <v>4836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7" t="s">
        <v>388</v>
      </c>
      <c r="H21" s="168">
        <f>КАГ!H17</f>
        <v>9.1883999999999997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/>
      </c>
      <c r="H22" s="185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391</v>
      </c>
      <c r="B23" s="172" t="s">
        <v>390</v>
      </c>
      <c r="C23" s="162"/>
      <c r="D23" s="162"/>
      <c r="E23" s="162"/>
      <c r="F23" s="162"/>
      <c r="H23" s="39"/>
    </row>
    <row r="24" spans="1:8" ht="14.45" customHeight="1">
      <c r="A24" s="183" t="s">
        <v>389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7" t="s">
        <v>534</v>
      </c>
      <c r="B25" s="248"/>
      <c r="C25" s="248"/>
      <c r="D25" s="248"/>
      <c r="E25" s="248"/>
      <c r="F25" s="248"/>
      <c r="G25" s="248"/>
      <c r="H25" s="249"/>
    </row>
    <row r="26" spans="1:8" ht="14.45" customHeight="1">
      <c r="A26" s="250"/>
      <c r="B26" s="248"/>
      <c r="C26" s="248"/>
      <c r="D26" s="248"/>
      <c r="E26" s="248"/>
      <c r="F26" s="248"/>
      <c r="G26" s="248"/>
      <c r="H26" s="249"/>
    </row>
    <row r="27" spans="1:8" ht="14.45" customHeight="1">
      <c r="A27" s="250"/>
      <c r="B27" s="248"/>
      <c r="C27" s="248"/>
      <c r="D27" s="248"/>
      <c r="E27" s="248"/>
      <c r="F27" s="248"/>
      <c r="G27" s="248"/>
      <c r="H27" s="249"/>
    </row>
    <row r="28" spans="1:8" ht="14.45" customHeight="1">
      <c r="A28" s="250"/>
      <c r="B28" s="248"/>
      <c r="C28" s="248"/>
      <c r="D28" s="248"/>
      <c r="E28" s="248"/>
      <c r="F28" s="248"/>
      <c r="G28" s="248"/>
      <c r="H28" s="249"/>
    </row>
    <row r="29" spans="1:8" ht="14.45" customHeight="1">
      <c r="A29" s="250"/>
      <c r="B29" s="248"/>
      <c r="C29" s="248"/>
      <c r="D29" s="248"/>
      <c r="E29" s="248"/>
      <c r="F29" s="248"/>
      <c r="G29" s="248"/>
      <c r="H29" s="249"/>
    </row>
    <row r="30" spans="1:8" ht="14.45" customHeight="1">
      <c r="A30" s="250"/>
      <c r="B30" s="248"/>
      <c r="C30" s="248"/>
      <c r="D30" s="248"/>
      <c r="E30" s="248"/>
      <c r="F30" s="248"/>
      <c r="G30" s="248"/>
      <c r="H30" s="249"/>
    </row>
    <row r="31" spans="1:8" ht="14.45" customHeight="1">
      <c r="A31" s="250"/>
      <c r="B31" s="248"/>
      <c r="C31" s="248"/>
      <c r="D31" s="248"/>
      <c r="E31" s="248"/>
      <c r="F31" s="248"/>
      <c r="G31" s="248"/>
      <c r="H31" s="249"/>
    </row>
    <row r="32" spans="1:8" ht="14.45" customHeight="1">
      <c r="A32" s="250"/>
      <c r="B32" s="248"/>
      <c r="C32" s="248"/>
      <c r="D32" s="248"/>
      <c r="E32" s="248"/>
      <c r="F32" s="248"/>
      <c r="G32" s="248"/>
      <c r="H32" s="249"/>
    </row>
    <row r="33" spans="1:12" ht="14.45" customHeight="1">
      <c r="A33" s="250"/>
      <c r="B33" s="248"/>
      <c r="C33" s="248"/>
      <c r="D33" s="248"/>
      <c r="E33" s="248"/>
      <c r="F33" s="248"/>
      <c r="G33" s="248"/>
      <c r="H33" s="249"/>
    </row>
    <row r="34" spans="1:12" ht="14.45" customHeight="1">
      <c r="A34" s="250"/>
      <c r="B34" s="248"/>
      <c r="C34" s="248"/>
      <c r="D34" s="248"/>
      <c r="E34" s="248"/>
      <c r="F34" s="248"/>
      <c r="G34" s="248"/>
      <c r="H34" s="249"/>
    </row>
    <row r="35" spans="1:12" ht="14.45" customHeight="1">
      <c r="A35" s="250"/>
      <c r="B35" s="248"/>
      <c r="C35" s="248"/>
      <c r="D35" s="248"/>
      <c r="E35" s="248"/>
      <c r="F35" s="248"/>
      <c r="G35" s="248"/>
      <c r="H35" s="249"/>
    </row>
    <row r="36" spans="1:12" ht="14.45" customHeight="1">
      <c r="A36" s="250"/>
      <c r="B36" s="248"/>
      <c r="C36" s="248"/>
      <c r="D36" s="248"/>
      <c r="E36" s="248"/>
      <c r="F36" s="248"/>
      <c r="G36" s="248"/>
      <c r="H36" s="249"/>
    </row>
    <row r="37" spans="1:12" ht="14.45" customHeight="1">
      <c r="A37" s="250"/>
      <c r="B37" s="248"/>
      <c r="C37" s="248"/>
      <c r="D37" s="248"/>
      <c r="E37" s="248"/>
      <c r="F37" s="248"/>
      <c r="G37" s="248"/>
      <c r="H37" s="249"/>
    </row>
    <row r="38" spans="1:12" ht="14.45" customHeight="1">
      <c r="A38" s="177" t="s">
        <v>395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393</v>
      </c>
      <c r="B40" s="178" t="s">
        <v>526</v>
      </c>
      <c r="C40" s="120"/>
      <c r="D40" s="251" t="s">
        <v>535</v>
      </c>
      <c r="E40" s="245"/>
      <c r="F40" s="245"/>
      <c r="G40" s="245"/>
      <c r="H40" s="246"/>
    </row>
    <row r="41" spans="1:12" ht="14.45" customHeight="1">
      <c r="A41" s="32"/>
      <c r="B41" s="28"/>
      <c r="C41" s="120"/>
      <c r="D41" s="245"/>
      <c r="E41" s="245"/>
      <c r="F41" s="245"/>
      <c r="G41" s="245"/>
      <c r="H41" s="246"/>
    </row>
    <row r="42" spans="1:12" ht="14.45" customHeight="1">
      <c r="A42" s="32"/>
      <c r="B42" s="28"/>
      <c r="C42" s="120"/>
      <c r="D42" s="245"/>
      <c r="E42" s="245"/>
      <c r="F42" s="245"/>
      <c r="G42" s="245"/>
      <c r="H42" s="246"/>
    </row>
    <row r="43" spans="1:12" ht="14.45" customHeight="1">
      <c r="A43" s="32"/>
      <c r="B43" s="28"/>
      <c r="C43" s="120"/>
      <c r="D43" s="245"/>
      <c r="E43" s="245"/>
      <c r="F43" s="245"/>
      <c r="G43" s="245"/>
      <c r="H43" s="246"/>
    </row>
    <row r="44" spans="1:12" ht="14.45" customHeight="1">
      <c r="A44" s="32"/>
      <c r="B44" s="28"/>
      <c r="C44" s="120"/>
      <c r="D44" s="245"/>
      <c r="E44" s="245"/>
      <c r="F44" s="245"/>
      <c r="G44" s="245"/>
      <c r="H44" s="246"/>
      <c r="L44" s="160"/>
    </row>
    <row r="45" spans="1:12" ht="14.45" customHeight="1">
      <c r="A45" s="32"/>
      <c r="B45" s="28"/>
      <c r="C45" s="120"/>
      <c r="D45" s="245"/>
      <c r="E45" s="245"/>
      <c r="F45" s="245"/>
      <c r="G45" s="245"/>
      <c r="H45" s="246"/>
    </row>
    <row r="46" spans="1:12" ht="14.45" customHeight="1">
      <c r="A46" s="32"/>
      <c r="B46" s="28"/>
      <c r="C46" s="120"/>
      <c r="D46" s="245"/>
      <c r="E46" s="245"/>
      <c r="F46" s="245"/>
      <c r="G46" s="245"/>
      <c r="H46" s="246"/>
    </row>
    <row r="47" spans="1:12" ht="14.45" customHeight="1">
      <c r="A47" s="38"/>
      <c r="C47" s="120"/>
      <c r="D47" s="245"/>
      <c r="E47" s="245"/>
      <c r="F47" s="245"/>
      <c r="G47" s="245"/>
      <c r="H47" s="246"/>
    </row>
    <row r="48" spans="1:12" ht="14.45" customHeight="1">
      <c r="A48" s="38"/>
      <c r="C48" s="120"/>
      <c r="D48" s="245"/>
      <c r="E48" s="245"/>
      <c r="F48" s="245"/>
      <c r="G48" s="245"/>
      <c r="H48" s="246"/>
    </row>
    <row r="49" spans="1:8" ht="14.45" customHeight="1">
      <c r="A49" s="38"/>
      <c r="C49" s="120"/>
      <c r="D49" s="245"/>
      <c r="E49" s="245"/>
      <c r="F49" s="245"/>
      <c r="G49" s="245"/>
      <c r="H49" s="246"/>
    </row>
    <row r="50" spans="1:8">
      <c r="A50" s="62" t="s">
        <v>199</v>
      </c>
      <c r="B50" s="63" t="s">
        <v>523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371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7" sqref="H17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45513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Шахаров Д.В.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28394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46</v>
      </c>
    </row>
    <row r="7" spans="1:4">
      <c r="A7" s="38"/>
      <c r="C7" s="101" t="s">
        <v>12</v>
      </c>
      <c r="D7" s="103">
        <f>КАГ!$B$14</f>
        <v>22694</v>
      </c>
    </row>
    <row r="8" spans="1:4">
      <c r="A8" s="194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>Код метода: 47</v>
      </c>
      <c r="C9" s="105" t="s">
        <v>106</v>
      </c>
      <c r="D9" s="103" t="str">
        <f>КАГ!$B$16</f>
        <v>ОКС БПST</v>
      </c>
    </row>
    <row r="10" spans="1:4">
      <c r="A10" s="195"/>
      <c r="B10" s="31"/>
      <c r="C10" s="150" t="s">
        <v>13</v>
      </c>
      <c r="D10" s="151">
        <f>КАГ!$B$8</f>
        <v>45513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4" t="s">
        <v>326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4" t="s">
        <v>315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4" t="s">
        <v>375</v>
      </c>
      <c r="C16" s="135" t="s">
        <v>410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4" t="s">
        <v>324</v>
      </c>
      <c r="C17" s="135" t="s">
        <v>456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4"/>
      <c r="C18" s="135"/>
      <c r="D18" s="140"/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4"/>
      <c r="C19" s="182"/>
      <c r="D19" s="140"/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517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E11" sqref="AE11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1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496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2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489</v>
      </c>
      <c r="AO3" t="s">
        <v>497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3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502</v>
      </c>
      <c r="AO4" t="s">
        <v>499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4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498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5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501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6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495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7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8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9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10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515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11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12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>Nitrex 260</v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13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>RadiFocus</v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14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>BasixCOMPAK</v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15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>BasixTOUCH</v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16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>Dolphin</v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17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>Lepu Medical</v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18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v>19</v>
      </c>
      <c r="B20" t="s">
        <v>306</v>
      </c>
      <c r="C20" t="s">
        <v>505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19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>Demax</v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20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>Oscor 7F</v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v>21</v>
      </c>
      <c r="B22" t="s">
        <v>306</v>
      </c>
      <c r="C22" s="1" t="s">
        <v>508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21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v>22</v>
      </c>
      <c r="B23" t="s">
        <v>306</v>
      </c>
      <c r="C23" s="1" t="s">
        <v>510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22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23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>Индефлятор</v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24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25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1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26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>Fielder</v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2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27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>Fielder XT-A</v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3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28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>Fielder XT-R</v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v>29</v>
      </c>
      <c r="B30" t="s">
        <v>3</v>
      </c>
      <c r="C30" t="s">
        <v>512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29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>Asahi Gaia First</v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v>30</v>
      </c>
      <c r="B31" t="s">
        <v>3</v>
      </c>
      <c r="C31" s="1" t="s">
        <v>513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30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>Asahi Gaia Second</v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v>31</v>
      </c>
      <c r="B32" t="s">
        <v>3</v>
      </c>
      <c r="C32" s="1" t="s">
        <v>514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31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>Asahi Gaia Third</v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32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>Intuition</v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33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34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35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36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>Rinato</v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37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38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39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40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>Sion</v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41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>Sion Black</v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42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>Sion Blue</v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43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>Thunder</v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v>44</v>
      </c>
      <c r="B45" t="s">
        <v>3</v>
      </c>
      <c r="C45" t="s">
        <v>521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44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>Abbot Whisper MS</v>
      </c>
      <c r="X45" s="115" t="str">
        <f>IFERROR(INDEX(Расходка[Наименование расходного материала],MATCH(Расходка[[#This Row],[№]],Поиск_расходки[Индекс7],0)),"")</f>
        <v>Abbot Whisper MS</v>
      </c>
      <c r="Y45" s="115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v>45</v>
      </c>
      <c r="B46" t="s">
        <v>3</v>
      </c>
      <c r="C46" t="s">
        <v>522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45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>Abbot Whisper LS</v>
      </c>
      <c r="X46" s="115" t="str">
        <f>IFERROR(INDEX(Расходка[Наименование расходного материала],MATCH(Расходка[[#This Row],[№]],Поиск_расходки[Индекс7],0)),"")</f>
        <v>Abbot Whisper LS</v>
      </c>
      <c r="Y46" s="115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46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>Winn 200T</v>
      </c>
      <c r="X47" s="115" t="str">
        <f>IFERROR(INDEX(Расходка[Наименование расходного материала],MATCH(Расходка[[#This Row],[№]],Поиск_расходки[Индекс7],0)),"")</f>
        <v>Winn 200T</v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47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v>48</v>
      </c>
      <c r="B49" t="s">
        <v>3</v>
      </c>
      <c r="C49" t="s">
        <v>511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48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49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50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v>50</v>
      </c>
      <c r="B51" t="s">
        <v>3</v>
      </c>
      <c r="C51" t="s">
        <v>509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50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1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v>51</v>
      </c>
      <c r="B52" t="s">
        <v>3</v>
      </c>
      <c r="C52" t="s">
        <v>520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51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>Shunmei</v>
      </c>
      <c r="X52" s="115" t="str">
        <f>IFERROR(INDEX(Расходка[Наименование расходного материала],MATCH(Расходка[[#This Row],[№]],Поиск_расходки[Индекс7],0)),"")</f>
        <v>Shunmei</v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52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>BMS, Integtity</v>
      </c>
      <c r="X53" s="115" t="str">
        <f>IFERROR(INDEX(Расходка[Наименование расходного материала],MATCH(Расходка[[#This Row],[№]],Поиск_расходки[Индекс7],0)),"")</f>
        <v>BMS, Integtity</v>
      </c>
      <c r="Y53" s="115" t="str">
        <f>IFERROR(INDEX(Расходка[Наименование расходного материала],MATCH(Расходка[[#This Row],[№]],Поиск_расходки[Индекс8],0)),"")</f>
        <v>BMS, Integtity</v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447</v>
      </c>
    </row>
    <row r="54" spans="1:33">
      <c r="A54">
        <v>53</v>
      </c>
      <c r="B54" t="s">
        <v>6</v>
      </c>
      <c r="C54" s="157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53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>DES, Calipso</v>
      </c>
      <c r="X54" s="115" t="str">
        <f>IFERROR(INDEX(Расходка[Наименование расходного материала],MATCH(Расходка[[#This Row],[№]],Поиск_расходки[Индекс7],0)),"")</f>
        <v>DES, Calipso</v>
      </c>
      <c r="Y54" s="115" t="str">
        <f>IFERROR(INDEX(Расходка[Наименование расходного материала],MATCH(Расходка[[#This Row],[№]],Поиск_расходки[Индекс8],0)),"")</f>
        <v>DES, Calipso</v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448</v>
      </c>
    </row>
    <row r="55" spans="1:33">
      <c r="A55">
        <v>54</v>
      </c>
      <c r="B55" t="s">
        <v>6</v>
      </c>
      <c r="C55" s="157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54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>DES, NanoMed</v>
      </c>
      <c r="X55" s="115" t="str">
        <f>IFERROR(INDEX(Расходка[Наименование расходного материала],MATCH(Расходка[[#This Row],[№]],Поиск_расходки[Индекс7],0)),"")</f>
        <v>DES, NanoMed</v>
      </c>
      <c r="Y55" s="115" t="str">
        <f>IFERROR(INDEX(Расходка[Наименование расходного материала],MATCH(Расходка[[#This Row],[№]],Поиск_расходки[Индекс8],0)),"")</f>
        <v>DES, NanoMed</v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449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1</v>
      </c>
      <c r="J56" s="116">
        <f>IF(ISNUMBER(SEARCH('Карта учёта'!$B$18,Расходка[[#This Row],[Наименование расходного материала]])),MAX($J$1:J55)+1,0)</f>
        <v>55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6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6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450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56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7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7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451</v>
      </c>
    </row>
    <row r="58" spans="1:33">
      <c r="A58">
        <v>57</v>
      </c>
      <c r="B58" t="s">
        <v>6</v>
      </c>
      <c r="C58" s="161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57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>DES, Firehawk</v>
      </c>
      <c r="X58" s="115" t="str">
        <f>IFERROR(INDEX(Расходка[Наименование расходного материала],MATCH(Расходка[[#This Row],[№]],Поиск_расходки[Индекс7],0)),"")</f>
        <v>DES, Firehawk</v>
      </c>
      <c r="Y58" s="115" t="str">
        <f>IFERROR(INDEX(Расходка[Наименование расходного материала],MATCH(Расходка[[#This Row],[№]],Поиск_расходки[Индекс8],0)),"")</f>
        <v>DES, Firehawk</v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452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58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9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9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453</v>
      </c>
    </row>
    <row r="60" spans="1:33">
      <c r="A60">
        <v>59</v>
      </c>
      <c r="B60" t="s">
        <v>6</v>
      </c>
      <c r="C60" t="s">
        <v>518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59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>DES, Калипсо</v>
      </c>
      <c r="X60" s="115" t="str">
        <f>IFERROR(INDEX(Расходка[Наименование расходного материала],MATCH(Расходка[[#This Row],[№]],Поиск_расходки[Индекс7],0)),"")</f>
        <v>DES, Калипсо</v>
      </c>
      <c r="Y60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454</v>
      </c>
    </row>
    <row r="61" spans="1:33">
      <c r="A61">
        <v>60</v>
      </c>
      <c r="B61" t="s">
        <v>6</v>
      </c>
      <c r="C61" t="s">
        <v>519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60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>Meril Evermine50™</v>
      </c>
      <c r="X61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61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415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61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62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62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455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62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63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63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456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63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64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4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457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64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65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5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458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1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65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6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459</v>
      </c>
    </row>
    <row r="67" spans="1:33">
      <c r="A67">
        <v>66</v>
      </c>
      <c r="B67" t="s">
        <v>4</v>
      </c>
      <c r="C67" t="s">
        <v>327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0</v>
      </c>
      <c r="J67" s="197">
        <f>IF(ISNUMBER(SEARCH('Карта учёта'!$B$18,Расходка[[#This Row],[Наименование расходного материала]])),MAX($J$1:J66)+1,0)</f>
        <v>66</v>
      </c>
      <c r="K67" s="197">
        <f>IF(ISNUMBER(SEARCH('Карта учёта'!$B$19,Расходка[[#This Row],[Наименование расходного материала]])),MAX($K$1:K66)+1,0)</f>
        <v>66</v>
      </c>
      <c r="L67" s="197">
        <f>IF(ISNUMBER(SEARCH('Карта учёта'!$B$20,Расходка[[#This Row],[Наименование расходного материала]])),MAX($L$1:L66)+1,0)</f>
        <v>66</v>
      </c>
      <c r="M67" s="197">
        <f>IF(ISNUMBER(SEARCH('Карта учёта'!$B$21,Расходка[[#This Row],[Наименование расходного материала]])),MAX($M$1:M66)+1,0)</f>
        <v>66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>Launcher 6F EBU 4.0</v>
      </c>
      <c r="X67" s="198" t="str">
        <f>IFERROR(INDEX(Расходка[Наименование расходного материала],MATCH(Расходка[[#This Row],[№]],Поиск_расходки[Индекс7],0)),"")</f>
        <v>Launcher 6F EBU 4.0</v>
      </c>
      <c r="Y67" s="198" t="str">
        <f>IFERROR(INDEX(Расходка[Наименование расходного материала],MATCH(Расходка[[#This Row],[№]],Поиск_расходки[Индекс8],0)),"")</f>
        <v>Launcher 6F EBU 4.0</v>
      </c>
      <c r="Z67" s="198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8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460</v>
      </c>
    </row>
    <row r="68" spans="1:33">
      <c r="A68">
        <v>67</v>
      </c>
      <c r="B68" t="s">
        <v>4</v>
      </c>
      <c r="C68" t="s">
        <v>328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67</v>
      </c>
      <c r="K68" s="197">
        <f>IF(ISNUMBER(SEARCH('Карта учёта'!$B$19,Расходка[[#This Row],[Наименование расходного материала]])),MAX($K$1:K67)+1,0)</f>
        <v>67</v>
      </c>
      <c r="L68" s="197">
        <f>IF(ISNUMBER(SEARCH('Карта учёта'!$B$20,Расходка[[#This Row],[Наименование расходного материала]])),MAX($L$1:L67)+1,0)</f>
        <v>67</v>
      </c>
      <c r="M68" s="197">
        <f>IF(ISNUMBER(SEARCH('Карта учёта'!$B$21,Расходка[[#This Row],[Наименование расходного материала]])),MAX($M$1:M67)+1,0)</f>
        <v>67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>Launcher 6F JL 3.5</v>
      </c>
      <c r="X68" s="198" t="str">
        <f>IFERROR(INDEX(Расходка[Наименование расходного материала],MATCH(Расходка[[#This Row],[№]],Поиск_расходки[Индекс7],0)),"")</f>
        <v>Launcher 6F JL 3.5</v>
      </c>
      <c r="Y68" s="198" t="str">
        <f>IFERROR(INDEX(Расходка[Наименование расходного материала],MATCH(Расходка[[#This Row],[№]],Поиск_расходки[Индекс8],0)),"")</f>
        <v>Launcher 6F JL 3.5</v>
      </c>
      <c r="Z68" s="198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461</v>
      </c>
    </row>
    <row r="69" spans="1:33">
      <c r="A69">
        <v>68</v>
      </c>
      <c r="B69" t="s">
        <v>4</v>
      </c>
      <c r="C69" t="s">
        <v>329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0</v>
      </c>
      <c r="J69" s="197">
        <f>IF(ISNUMBER(SEARCH('Карта учёта'!$B$18,Расходка[[#This Row],[Наименование расходного материала]])),MAX($J$1:J68)+1,0)</f>
        <v>68</v>
      </c>
      <c r="K69" s="197">
        <f>IF(ISNUMBER(SEARCH('Карта учёта'!$B$19,Расходка[[#This Row],[Наименование расходного материала]])),MAX($K$1:K68)+1,0)</f>
        <v>68</v>
      </c>
      <c r="L69" s="197">
        <f>IF(ISNUMBER(SEARCH('Карта учёта'!$B$20,Расходка[[#This Row],[Наименование расходного материала]])),MAX($L$1:L68)+1,0)</f>
        <v>68</v>
      </c>
      <c r="M69" s="197">
        <f>IF(ISNUMBER(SEARCH('Карта учёта'!$B$21,Расходка[[#This Row],[Наименование расходного материала]])),MAX($M$1:M68)+1,0)</f>
        <v>68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>Launcher 6F JL 4.0</v>
      </c>
      <c r="X69" s="198" t="str">
        <f>IFERROR(INDEX(Расходка[Наименование расходного материала],MATCH(Расходка[[#This Row],[№]],Поиск_расходки[Индекс7],0)),"")</f>
        <v>Launcher 6F JL 4.0</v>
      </c>
      <c r="Y69" s="198" t="str">
        <f>IFERROR(INDEX(Расходка[Наименование расходного материала],MATCH(Расходка[[#This Row],[№]],Поиск_расходки[Индекс8],0)),"")</f>
        <v>Launcher 6F JL 4.0</v>
      </c>
      <c r="Z69" s="198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462</v>
      </c>
    </row>
    <row r="70" spans="1:33">
      <c r="A70">
        <v>69</v>
      </c>
      <c r="B70" t="s">
        <v>4</v>
      </c>
      <c r="C70" t="s">
        <v>335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69</v>
      </c>
      <c r="K70" s="197">
        <f>IF(ISNUMBER(SEARCH('Карта учёта'!$B$19,Расходка[[#This Row],[Наименование расходного материала]])),MAX($K$1:K69)+1,0)</f>
        <v>69</v>
      </c>
      <c r="L70" s="197">
        <f>IF(ISNUMBER(SEARCH('Карта учёта'!$B$20,Расходка[[#This Row],[Наименование расходного материала]])),MAX($L$1:L69)+1,0)</f>
        <v>69</v>
      </c>
      <c r="M70" s="197">
        <f>IF(ISNUMBER(SEARCH('Карта учёта'!$B$21,Расходка[[#This Row],[Наименование расходного материала]])),MAX($M$1:M69)+1,0)</f>
        <v>69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>Launcher 6F JL 4.5</v>
      </c>
      <c r="X70" s="198" t="str">
        <f>IFERROR(INDEX(Расходка[Наименование расходного материала],MATCH(Расходка[[#This Row],[№]],Поиск_расходки[Индекс7],0)),"")</f>
        <v>Launcher 6F JL 4.5</v>
      </c>
      <c r="Y70" s="198" t="str">
        <f>IFERROR(INDEX(Расходка[Наименование расходного материала],MATCH(Расходка[[#This Row],[№]],Поиск_расходки[Индекс8],0)),"")</f>
        <v>Launcher 6F JL 4.5</v>
      </c>
      <c r="Z70" s="198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463</v>
      </c>
    </row>
    <row r="71" spans="1:33">
      <c r="A71">
        <v>70</v>
      </c>
      <c r="B71" t="s">
        <v>4</v>
      </c>
      <c r="C71" t="s">
        <v>330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0</v>
      </c>
      <c r="J71" s="197">
        <f>IF(ISNUMBER(SEARCH('Карта учёта'!$B$18,Расходка[[#This Row],[Наименование расходного материала]])),MAX($J$1:J70)+1,0)</f>
        <v>70</v>
      </c>
      <c r="K71" s="197">
        <f>IF(ISNUMBER(SEARCH('Карта учёта'!$B$19,Расходка[[#This Row],[Наименование расходного материала]])),MAX($K$1:K70)+1,0)</f>
        <v>70</v>
      </c>
      <c r="L71" s="197">
        <f>IF(ISNUMBER(SEARCH('Карта учёта'!$B$20,Расходка[[#This Row],[Наименование расходного материала]])),MAX($L$1:L70)+1,0)</f>
        <v>70</v>
      </c>
      <c r="M71" s="197">
        <f>IF(ISNUMBER(SEARCH('Карта учёта'!$B$21,Расходка[[#This Row],[Наименование расходного материала]])),MAX($M$1:M70)+1,0)</f>
        <v>70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>Launcher 6F JR 3.5</v>
      </c>
      <c r="X71" s="198" t="str">
        <f>IFERROR(INDEX(Расходка[Наименование расходного материала],MATCH(Расходка[[#This Row],[№]],Поиск_расходки[Индекс7],0)),"")</f>
        <v>Launcher 6F JR 3.5</v>
      </c>
      <c r="Y71" s="198" t="str">
        <f>IFERROR(INDEX(Расходка[Наименование расходного материала],MATCH(Расходка[[#This Row],[№]],Поиск_расходки[Индекс8],0)),"")</f>
        <v>Launcher 6F JR 3.5</v>
      </c>
      <c r="Z71" s="198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418</v>
      </c>
    </row>
    <row r="72" spans="1:33">
      <c r="A72">
        <v>71</v>
      </c>
      <c r="B72" t="s">
        <v>4</v>
      </c>
      <c r="C72" t="s">
        <v>331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0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71</v>
      </c>
      <c r="K72" s="197">
        <f>IF(ISNUMBER(SEARCH('Карта учёта'!$B$19,Расходка[[#This Row],[Наименование расходного материала]])),MAX($K$1:K71)+1,0)</f>
        <v>71</v>
      </c>
      <c r="L72" s="197">
        <f>IF(ISNUMBER(SEARCH('Карта учёта'!$B$20,Расходка[[#This Row],[Наименование расходного материала]])),MAX($L$1:L71)+1,0)</f>
        <v>71</v>
      </c>
      <c r="M72" s="197">
        <f>IF(ISNUMBER(SEARCH('Карта учёта'!$B$21,Расходка[[#This Row],[Наименование расходного материала]])),MAX($M$1:M71)+1,0)</f>
        <v>71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>Launcher 6F JR 4.0</v>
      </c>
      <c r="X72" s="198" t="str">
        <f>IFERROR(INDEX(Расходка[Наименование расходного материала],MATCH(Расходка[[#This Row],[№]],Поиск_расходки[Индекс7],0)),"")</f>
        <v>Launcher 6F JR 4.0</v>
      </c>
      <c r="Y72" s="198" t="str">
        <f>IFERROR(INDEX(Расходка[Наименование расходного материала],MATCH(Расходка[[#This Row],[№]],Поиск_расходки[Индекс8],0)),"")</f>
        <v>Launcher 6F JR 4.0</v>
      </c>
      <c r="Z72" s="198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464</v>
      </c>
    </row>
    <row r="73" spans="1:33">
      <c r="A73">
        <v>72</v>
      </c>
      <c r="B73" t="s">
        <v>4</v>
      </c>
      <c r="C73" t="s">
        <v>341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72</v>
      </c>
      <c r="K73" s="197">
        <f>IF(ISNUMBER(SEARCH('Карта учёта'!$B$19,Расходка[[#This Row],[Наименование расходного материала]])),MAX($K$1:K72)+1,0)</f>
        <v>72</v>
      </c>
      <c r="L73" s="197">
        <f>IF(ISNUMBER(SEARCH('Карта учёта'!$B$20,Расходка[[#This Row],[Наименование расходного материала]])),MAX($L$1:L72)+1,0)</f>
        <v>72</v>
      </c>
      <c r="M73" s="197">
        <f>IF(ISNUMBER(SEARCH('Карта учёта'!$B$21,Расходка[[#This Row],[Наименование расходного материала]])),MAX($M$1:M72)+1,0)</f>
        <v>72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>Launcher 7F JL 3.5</v>
      </c>
      <c r="X73" s="198" t="str">
        <f>IFERROR(INDEX(Расходка[Наименование расходного материала],MATCH(Расходка[[#This Row],[№]],Поиск_расходки[Индекс7],0)),"")</f>
        <v>Launcher 7F JL 3.5</v>
      </c>
      <c r="Y73" s="198" t="str">
        <f>IFERROR(INDEX(Расходка[Наименование расходного материала],MATCH(Расходка[[#This Row],[№]],Поиск_расходки[Индекс8],0)),"")</f>
        <v>Launcher 7F JL 3.5</v>
      </c>
      <c r="Z73" s="198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419</v>
      </c>
    </row>
    <row r="74" spans="1:33">
      <c r="A74">
        <v>73</v>
      </c>
      <c r="B74" t="s">
        <v>4</v>
      </c>
      <c r="C74" t="s">
        <v>340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73</v>
      </c>
      <c r="K74" s="197">
        <f>IF(ISNUMBER(SEARCH('Карта учёта'!$B$19,Расходка[[#This Row],[Наименование расходного материала]])),MAX($K$1:K73)+1,0)</f>
        <v>73</v>
      </c>
      <c r="L74" s="197">
        <f>IF(ISNUMBER(SEARCH('Карта учёта'!$B$20,Расходка[[#This Row],[Наименование расходного материала]])),MAX($L$1:L73)+1,0)</f>
        <v>73</v>
      </c>
      <c r="M74" s="197">
        <f>IF(ISNUMBER(SEARCH('Карта учёта'!$B$21,Расходка[[#This Row],[Наименование расходного материала]])),MAX($M$1:M73)+1,0)</f>
        <v>73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>Launcher 7F JL 4.0</v>
      </c>
      <c r="X74" s="198" t="str">
        <f>IFERROR(INDEX(Расходка[Наименование расходного материала],MATCH(Расходка[[#This Row],[№]],Поиск_расходки[Индекс7],0)),"")</f>
        <v>Launcher 7F JL 4.0</v>
      </c>
      <c r="Y74" s="198" t="str">
        <f>IFERROR(INDEX(Расходка[Наименование расходного материала],MATCH(Расходка[[#This Row],[№]],Поиск_расходки[Индекс8],0)),"")</f>
        <v>Launcher 7F JL 4.0</v>
      </c>
      <c r="Z74" s="198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465</v>
      </c>
    </row>
    <row r="75" spans="1:33">
      <c r="A75">
        <v>74</v>
      </c>
      <c r="B75" t="s">
        <v>301</v>
      </c>
      <c r="C75" s="1" t="s">
        <v>332</v>
      </c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74</v>
      </c>
      <c r="K75" s="197">
        <f>IF(ISNUMBER(SEARCH('Карта учёта'!$B$19,Расходка[[#This Row],[Наименование расходного материала]])),MAX($K$1:K74)+1,0)</f>
        <v>74</v>
      </c>
      <c r="L75" s="197">
        <f>IF(ISNUMBER(SEARCH('Карта учёта'!$B$20,Расходка[[#This Row],[Наименование расходного материала]])),MAX($L$1:L74)+1,0)</f>
        <v>74</v>
      </c>
      <c r="M75" s="197">
        <f>IF(ISNUMBER(SEARCH('Карта учёта'!$B$21,Расходка[[#This Row],[Наименование расходного материала]])),MAX($M$1:M74)+1,0)</f>
        <v>74</v>
      </c>
      <c r="N75" s="197">
        <f>IF(ISNUMBER(SEARCH('Карта учёта'!$B$22,Расходка[[#This Row],[Наименование расходного материала]])),MAX($N$1:N74)+1,0)</f>
        <v>74</v>
      </c>
      <c r="O75" s="197">
        <f>IF(ISNUMBER(SEARCH('Карта учёта'!$B$23,Расходка[[#This Row],[Наименование расходного материала]])),MAX($O$1:O74)+1,0)</f>
        <v>74</v>
      </c>
      <c r="P75" s="197">
        <f>IF(ISNUMBER(SEARCH('Карта учёта'!$B$24,Расходка[[#This Row],[Наименование расходного материала]])),MAX($P$1:P74)+1,0)</f>
        <v>74</v>
      </c>
      <c r="Q75" s="197">
        <f>IF(ISNUMBER(SEARCH('Карта учёта'!$B$25,Расходка[[#This Row],[Наименование расходного материала]])),MAX($Q$1:Q74)+1,0)</f>
        <v>74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>Angio-Seal™ VIP</v>
      </c>
      <c r="X75" s="198" t="str">
        <f>IFERROR(INDEX(Расходка[Наименование расходного материала],MATCH(Расходка[[#This Row],[№]],Поиск_расходки[Индекс7],0)),"")</f>
        <v>Angio-Seal™ VIP</v>
      </c>
      <c r="Y75" s="198" t="str">
        <f>IFERROR(INDEX(Расходка[Наименование расходного материала],MATCH(Расходка[[#This Row],[№]],Поиск_расходки[Индекс8],0)),"")</f>
        <v>Angio-Seal™ VIP</v>
      </c>
      <c r="Z75" s="198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466</v>
      </c>
    </row>
    <row r="76" spans="1:33"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467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468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516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507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2024-08-09T08:33:05Z</cp:lastPrinted>
  <dcterms:created xsi:type="dcterms:W3CDTF">2015-06-05T18:19:34Z</dcterms:created>
  <dcterms:modified xsi:type="dcterms:W3CDTF">2024-08-09T08:33:11Z</dcterms:modified>
</cp:coreProperties>
</file>