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7" i="1"/>
  <c r="F78" i="1"/>
  <c r="G77" i="1"/>
  <c r="G78" i="1"/>
  <c r="H78" i="1"/>
  <c r="I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R76" i="1" l="1"/>
  <c r="R77" i="1"/>
  <c r="R67" i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AB2" i="1"/>
  <c r="O65" i="1" l="1"/>
  <c r="P22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Q7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O69" i="1" l="1"/>
  <c r="O70" i="1" s="1"/>
  <c r="O71" i="1" s="1"/>
  <c r="O72" i="1" s="1"/>
  <c r="Q74" i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O74" i="1" l="1"/>
  <c r="Q76" i="1"/>
  <c r="O75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AD36" i="1" s="1"/>
  <c r="O76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AD72" i="1" l="1"/>
  <c r="AD4" i="1"/>
  <c r="AD76" i="1"/>
  <c r="AD34" i="1"/>
  <c r="AD75" i="1"/>
  <c r="AD74" i="1"/>
  <c r="AD69" i="1"/>
  <c r="AD71" i="1"/>
  <c r="AD17" i="1"/>
  <c r="AD33" i="1"/>
  <c r="AD77" i="1"/>
  <c r="AD2" i="1"/>
  <c r="AD61" i="1"/>
  <c r="AD15" i="1"/>
  <c r="AD60" i="1"/>
  <c r="AD7" i="1"/>
  <c r="AD13" i="1"/>
  <c r="AD62" i="1"/>
  <c r="AD59" i="1"/>
  <c r="AD5" i="1"/>
  <c r="AD6" i="1"/>
  <c r="AD18" i="1"/>
  <c r="AD56" i="1"/>
  <c r="AD26" i="1"/>
  <c r="AD57" i="1"/>
  <c r="AD21" i="1"/>
  <c r="AD63" i="1"/>
  <c r="AD65" i="1"/>
  <c r="AD67" i="1"/>
  <c r="AD66" i="1"/>
  <c r="AD68" i="1"/>
  <c r="AD64" i="1"/>
  <c r="AD19" i="1"/>
  <c r="AD30" i="1"/>
  <c r="AD29" i="1"/>
  <c r="AD25" i="1"/>
  <c r="AD70" i="1"/>
  <c r="AD32" i="1"/>
  <c r="AD58" i="1"/>
  <c r="AD31" i="1"/>
  <c r="AD16" i="1"/>
  <c r="AD73" i="1"/>
  <c r="O77" i="1"/>
  <c r="AB60" i="1" s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B13" i="1" l="1"/>
  <c r="AB16" i="1"/>
  <c r="AB40" i="1"/>
  <c r="AB66" i="1"/>
  <c r="AB26" i="1"/>
  <c r="AB34" i="1"/>
  <c r="AB69" i="1"/>
  <c r="AB56" i="1"/>
  <c r="AB22" i="1"/>
  <c r="AB37" i="1"/>
  <c r="AB31" i="1"/>
  <c r="AB73" i="1"/>
  <c r="AB36" i="1"/>
  <c r="AB67" i="1"/>
  <c r="AB58" i="1"/>
  <c r="AB21" i="1"/>
  <c r="AB6" i="1"/>
  <c r="AB72" i="1"/>
  <c r="AB19" i="1"/>
  <c r="AB77" i="1"/>
  <c r="AB71" i="1"/>
  <c r="AB29" i="1"/>
  <c r="AB75" i="1"/>
  <c r="AB65" i="1"/>
  <c r="AB59" i="1"/>
  <c r="AB25" i="1"/>
  <c r="AB64" i="1"/>
  <c r="AB30" i="1"/>
  <c r="AB7" i="1"/>
  <c r="AB70" i="1"/>
  <c r="AB15" i="1"/>
  <c r="AB68" i="1"/>
  <c r="AB62" i="1"/>
  <c r="AB5" i="1"/>
  <c r="AB32" i="1"/>
  <c r="AB76" i="1"/>
  <c r="AB63" i="1"/>
  <c r="AB17" i="1"/>
  <c r="AB57" i="1"/>
  <c r="AB18" i="1"/>
  <c r="AB74" i="1"/>
  <c r="AB61" i="1"/>
  <c r="AB4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F76" i="1" l="1"/>
  <c r="S56" i="1" s="1"/>
  <c r="H76" i="1"/>
  <c r="H77" i="1" s="1"/>
  <c r="S43" i="1"/>
  <c r="S51" i="1"/>
  <c r="S32" i="1"/>
  <c r="S24" i="1"/>
  <c r="S34" i="1"/>
  <c r="S14" i="1"/>
  <c r="S37" i="1"/>
  <c r="S58" i="1"/>
  <c r="S63" i="1"/>
  <c r="S60" i="1"/>
  <c r="S72" i="1"/>
  <c r="S66" i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S10" i="1" l="1"/>
  <c r="U2" i="1"/>
  <c r="S12" i="1"/>
  <c r="S3" i="1"/>
  <c r="U76" i="1"/>
  <c r="U77" i="1"/>
  <c r="S6" i="1"/>
  <c r="S77" i="1"/>
  <c r="U44" i="1"/>
  <c r="U61" i="1"/>
  <c r="U57" i="1"/>
  <c r="S75" i="1"/>
  <c r="S15" i="1"/>
  <c r="S2" i="1"/>
  <c r="U65" i="1"/>
  <c r="S25" i="1"/>
  <c r="S71" i="1"/>
  <c r="S41" i="1"/>
  <c r="S54" i="1"/>
  <c r="S69" i="1"/>
  <c r="S73" i="1"/>
  <c r="S27" i="1"/>
  <c r="S22" i="1"/>
  <c r="S26" i="1"/>
  <c r="S17" i="1"/>
  <c r="S48" i="1"/>
  <c r="S62" i="1"/>
  <c r="S35" i="1"/>
  <c r="S8" i="1"/>
  <c r="S70" i="1"/>
  <c r="S39" i="1"/>
  <c r="S21" i="1"/>
  <c r="S45" i="1"/>
  <c r="S13" i="1"/>
  <c r="S67" i="1"/>
  <c r="S55" i="1"/>
  <c r="S61" i="1"/>
  <c r="S65" i="1"/>
  <c r="S47" i="1"/>
  <c r="S74" i="1"/>
  <c r="S53" i="1"/>
  <c r="S40" i="1"/>
  <c r="S42" i="1"/>
  <c r="S59" i="1"/>
  <c r="S5" i="1"/>
  <c r="S19" i="1"/>
  <c r="S23" i="1"/>
  <c r="S7" i="1"/>
  <c r="S38" i="1"/>
  <c r="S16" i="1"/>
  <c r="S9" i="1"/>
  <c r="S18" i="1"/>
  <c r="S33" i="1"/>
  <c r="S44" i="1"/>
  <c r="S52" i="1"/>
  <c r="S49" i="1"/>
  <c r="S57" i="1"/>
  <c r="S4" i="1"/>
  <c r="S11" i="1"/>
  <c r="S31" i="1"/>
  <c r="S29" i="1"/>
  <c r="S30" i="1"/>
  <c r="S64" i="1"/>
  <c r="S46" i="1"/>
  <c r="S36" i="1"/>
  <c r="S28" i="1"/>
  <c r="S68" i="1"/>
  <c r="S20" i="1"/>
  <c r="S76" i="1"/>
  <c r="S50" i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50" i="1" s="1"/>
  <c r="J76" i="1"/>
  <c r="V39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V59" i="1" l="1"/>
  <c r="J77" i="1"/>
  <c r="W53" i="1" s="1"/>
  <c r="V76" i="1"/>
  <c r="V77" i="1"/>
  <c r="V56" i="1"/>
  <c r="V53" i="1"/>
  <c r="V74" i="1"/>
  <c r="V51" i="1"/>
  <c r="V44" i="1"/>
  <c r="V49" i="1"/>
  <c r="V68" i="1"/>
  <c r="V46" i="1"/>
  <c r="V63" i="1"/>
  <c r="V48" i="1"/>
  <c r="V65" i="1"/>
  <c r="V72" i="1"/>
  <c r="V43" i="1"/>
  <c r="V57" i="1"/>
  <c r="V71" i="1"/>
  <c r="W39" i="1"/>
  <c r="W2" i="1"/>
  <c r="W62" i="1"/>
  <c r="W47" i="1"/>
  <c r="W64" i="1"/>
  <c r="W70" i="1"/>
  <c r="W41" i="1"/>
  <c r="W44" i="1"/>
  <c r="W56" i="1"/>
  <c r="W59" i="1"/>
  <c r="W69" i="1"/>
  <c r="W52" i="1"/>
  <c r="W67" i="1"/>
  <c r="W60" i="1"/>
  <c r="W68" i="1"/>
  <c r="W72" i="1"/>
  <c r="W51" i="1"/>
  <c r="W74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W76" i="1"/>
  <c r="W42" i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48" i="1" l="1"/>
  <c r="W66" i="1"/>
  <c r="W40" i="1"/>
  <c r="W73" i="1"/>
  <c r="W61" i="1"/>
  <c r="W63" i="1"/>
  <c r="W77" i="1"/>
  <c r="W75" i="1"/>
  <c r="W58" i="1"/>
  <c r="W50" i="1"/>
  <c r="W49" i="1"/>
  <c r="W46" i="1"/>
  <c r="W71" i="1"/>
  <c r="W43" i="1"/>
  <c r="W45" i="1"/>
  <c r="W65" i="1"/>
  <c r="W57" i="1"/>
  <c r="W55" i="1"/>
  <c r="W54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K77" i="1" l="1"/>
  <c r="X4" i="1"/>
  <c r="X6" i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A2" i="1"/>
  <c r="P69" i="1"/>
  <c r="P70" i="1" s="1"/>
  <c r="P71" i="1" s="1"/>
  <c r="P72" i="1" s="1"/>
  <c r="P73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77" i="1" l="1"/>
  <c r="X34" i="1"/>
  <c r="X59" i="1"/>
  <c r="X41" i="1"/>
  <c r="X16" i="1"/>
  <c r="X66" i="1"/>
  <c r="X67" i="1"/>
  <c r="X3" i="1"/>
  <c r="X63" i="1"/>
  <c r="X12" i="1"/>
  <c r="X20" i="1"/>
  <c r="X28" i="1"/>
  <c r="X36" i="1"/>
  <c r="X64" i="1"/>
  <c r="X49" i="1"/>
  <c r="X19" i="1"/>
  <c r="X60" i="1"/>
  <c r="X48" i="1"/>
  <c r="X38" i="1"/>
  <c r="X75" i="1"/>
  <c r="X8" i="1"/>
  <c r="X52" i="1"/>
  <c r="X65" i="1"/>
  <c r="X73" i="1"/>
  <c r="X25" i="1"/>
  <c r="X47" i="1"/>
  <c r="X43" i="1"/>
  <c r="X32" i="1"/>
  <c r="X35" i="1"/>
  <c r="X57" i="1"/>
  <c r="X55" i="1"/>
  <c r="X7" i="1"/>
  <c r="X5" i="1"/>
  <c r="X22" i="1"/>
  <c r="X62" i="1"/>
  <c r="X70" i="1"/>
  <c r="X69" i="1"/>
  <c r="X44" i="1"/>
  <c r="X50" i="1"/>
  <c r="X18" i="1"/>
  <c r="X21" i="1"/>
  <c r="X58" i="1"/>
  <c r="X45" i="1"/>
  <c r="X13" i="1"/>
  <c r="X39" i="1"/>
  <c r="X26" i="1"/>
  <c r="X74" i="1"/>
  <c r="X42" i="1"/>
  <c r="X53" i="1"/>
  <c r="X30" i="1"/>
  <c r="X40" i="1"/>
  <c r="X68" i="1"/>
  <c r="X46" i="1"/>
  <c r="X14" i="1"/>
  <c r="X31" i="1"/>
  <c r="X15" i="1"/>
  <c r="X61" i="1"/>
  <c r="X33" i="1"/>
  <c r="X56" i="1"/>
  <c r="X27" i="1"/>
  <c r="X51" i="1"/>
  <c r="X17" i="1"/>
  <c r="X76" i="1"/>
  <c r="X10" i="1"/>
  <c r="G73" i="1"/>
  <c r="G74" i="1" s="1"/>
  <c r="P74" i="1"/>
  <c r="N72" i="1"/>
  <c r="N73" i="1" s="1"/>
  <c r="L67" i="1"/>
  <c r="M61" i="1"/>
  <c r="G75" i="1" l="1"/>
  <c r="P75" i="1"/>
  <c r="N74" i="1"/>
  <c r="L68" i="1"/>
  <c r="M62" i="1"/>
  <c r="P76" i="1" l="1"/>
  <c r="G76" i="1"/>
  <c r="T2" i="1"/>
  <c r="N75" i="1"/>
  <c r="L69" i="1"/>
  <c r="M63" i="1"/>
  <c r="M64" i="1" s="1"/>
  <c r="M65" i="1" s="1"/>
  <c r="M66" i="1" s="1"/>
  <c r="T74" i="1" l="1"/>
  <c r="T77" i="1"/>
  <c r="P77" i="1"/>
  <c r="AC50" i="1" s="1"/>
  <c r="T3" i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N76" i="1"/>
  <c r="L70" i="1"/>
  <c r="M67" i="1"/>
  <c r="AC47" i="1" l="1"/>
  <c r="AC39" i="1"/>
  <c r="AC61" i="1"/>
  <c r="AC49" i="1"/>
  <c r="AC42" i="1"/>
  <c r="AC66" i="1"/>
  <c r="AC40" i="1"/>
  <c r="AC59" i="1"/>
  <c r="AC77" i="1"/>
  <c r="AC2" i="1"/>
  <c r="AC18" i="1"/>
  <c r="AC7" i="1"/>
  <c r="AC6" i="1"/>
  <c r="AC19" i="1"/>
  <c r="AC4" i="1"/>
  <c r="AC13" i="1"/>
  <c r="AC5" i="1"/>
  <c r="AC15" i="1"/>
  <c r="AC21" i="1"/>
  <c r="AC17" i="1"/>
  <c r="AC25" i="1"/>
  <c r="AC26" i="1"/>
  <c r="AC16" i="1"/>
  <c r="AC22" i="1"/>
  <c r="AC23" i="1"/>
  <c r="AC30" i="1"/>
  <c r="AC29" i="1"/>
  <c r="AC3" i="1"/>
  <c r="AC32" i="1"/>
  <c r="AC33" i="1"/>
  <c r="AC28" i="1"/>
  <c r="AC31" i="1"/>
  <c r="AC14" i="1"/>
  <c r="AC24" i="1"/>
  <c r="AC11" i="1"/>
  <c r="AC27" i="1"/>
  <c r="AC10" i="1"/>
  <c r="AC34" i="1"/>
  <c r="AC12" i="1"/>
  <c r="AC8" i="1"/>
  <c r="AC9" i="1"/>
  <c r="AC20" i="1"/>
  <c r="AC35" i="1"/>
  <c r="AC36" i="1"/>
  <c r="AC38" i="1"/>
  <c r="AC73" i="1"/>
  <c r="AC55" i="1"/>
  <c r="AC65" i="1"/>
  <c r="AC75" i="1"/>
  <c r="AC41" i="1"/>
  <c r="AC53" i="1"/>
  <c r="AC45" i="1"/>
  <c r="AC51" i="1"/>
  <c r="AC72" i="1"/>
  <c r="AC62" i="1"/>
  <c r="AC71" i="1"/>
  <c r="AC46" i="1"/>
  <c r="AC37" i="1"/>
  <c r="AC56" i="1"/>
  <c r="AC54" i="1"/>
  <c r="AC68" i="1"/>
  <c r="AC64" i="1"/>
  <c r="AC57" i="1"/>
  <c r="AC76" i="1"/>
  <c r="AC63" i="1"/>
  <c r="AC43" i="1"/>
  <c r="AC74" i="1"/>
  <c r="AC48" i="1"/>
  <c r="AC69" i="1"/>
  <c r="AC52" i="1"/>
  <c r="AC60" i="1"/>
  <c r="AC70" i="1"/>
  <c r="AC58" i="1"/>
  <c r="AC44" i="1"/>
  <c r="AC67" i="1"/>
  <c r="N77" i="1"/>
  <c r="AA3" i="1" s="1"/>
  <c r="AA61" i="1"/>
  <c r="AA60" i="1"/>
  <c r="AA45" i="1"/>
  <c r="AA40" i="1"/>
  <c r="AA34" i="1"/>
  <c r="AA4" i="1"/>
  <c r="AA11" i="1"/>
  <c r="AA63" i="1"/>
  <c r="AA7" i="1"/>
  <c r="AA73" i="1"/>
  <c r="AA22" i="1"/>
  <c r="AA17" i="1"/>
  <c r="AA18" i="1"/>
  <c r="AA66" i="1"/>
  <c r="AA50" i="1"/>
  <c r="AA35" i="1"/>
  <c r="AA9" i="1"/>
  <c r="AA59" i="1"/>
  <c r="AA70" i="1"/>
  <c r="AA56" i="1"/>
  <c r="AA13" i="1"/>
  <c r="AA8" i="1"/>
  <c r="AA15" i="1"/>
  <c r="AA64" i="1"/>
  <c r="AA55" i="1"/>
  <c r="AA49" i="1"/>
  <c r="AA42" i="1"/>
  <c r="AA36" i="1"/>
  <c r="AA52" i="1"/>
  <c r="AA74" i="1"/>
  <c r="AA58" i="1"/>
  <c r="AA65" i="1"/>
  <c r="AA68" i="1"/>
  <c r="AA46" i="1"/>
  <c r="AA12" i="1"/>
  <c r="AA26" i="1"/>
  <c r="AA44" i="1"/>
  <c r="AA76" i="1"/>
  <c r="AA53" i="1"/>
  <c r="L71" i="1"/>
  <c r="M68" i="1"/>
  <c r="AA47" i="1" l="1"/>
  <c r="AA10" i="1"/>
  <c r="AA77" i="1"/>
  <c r="AA72" i="1"/>
  <c r="AA62" i="1"/>
  <c r="AA54" i="1"/>
  <c r="AA33" i="1"/>
  <c r="AA57" i="1"/>
  <c r="AA48" i="1"/>
  <c r="AA38" i="1"/>
  <c r="AA23" i="1"/>
  <c r="AA51" i="1"/>
  <c r="AA39" i="1"/>
  <c r="AA24" i="1"/>
  <c r="AA20" i="1"/>
  <c r="AA19" i="1"/>
  <c r="AA14" i="1"/>
  <c r="AA75" i="1"/>
  <c r="AA27" i="1"/>
  <c r="AA69" i="1"/>
  <c r="AA67" i="1"/>
  <c r="AA28" i="1"/>
  <c r="AA30" i="1"/>
  <c r="AA71" i="1"/>
  <c r="AA32" i="1"/>
  <c r="AA16" i="1"/>
  <c r="AA37" i="1"/>
  <c r="AA31" i="1"/>
  <c r="AA41" i="1"/>
  <c r="AA6" i="1"/>
  <c r="AA5" i="1"/>
  <c r="AA29" i="1"/>
  <c r="AA25" i="1"/>
  <c r="AA43" i="1"/>
  <c r="AA21" i="1"/>
  <c r="L72" i="1"/>
  <c r="L73" i="1" s="1"/>
  <c r="M69" i="1"/>
  <c r="L74" i="1" l="1"/>
  <c r="L75" i="1" s="1"/>
  <c r="L76" i="1" s="1"/>
  <c r="Y2" i="1"/>
  <c r="M70" i="1"/>
  <c r="L77" i="1" l="1"/>
  <c r="Y3" i="1" s="1"/>
  <c r="Y63" i="1"/>
  <c r="M71" i="1"/>
  <c r="Y75" i="1" l="1"/>
  <c r="Y77" i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51" i="1"/>
  <c r="Y10" i="1"/>
  <c r="Y35" i="1"/>
  <c r="Y34" i="1"/>
  <c r="Y25" i="1"/>
  <c r="Y66" i="1"/>
  <c r="Y33" i="1"/>
  <c r="Y16" i="1"/>
  <c r="Y19" i="1"/>
  <c r="Y37" i="1"/>
  <c r="Y61" i="1"/>
  <c r="Y44" i="1"/>
  <c r="Y21" i="1"/>
  <c r="Y28" i="1"/>
  <c r="Y72" i="1"/>
  <c r="Y57" i="1"/>
  <c r="Y7" i="1"/>
  <c r="Y29" i="1"/>
  <c r="Y32" i="1"/>
  <c r="Y56" i="1"/>
  <c r="Y45" i="1"/>
  <c r="Y24" i="1"/>
  <c r="Y4" i="1"/>
  <c r="Y73" i="1"/>
  <c r="Y47" i="1"/>
  <c r="Y17" i="1"/>
  <c r="Y15" i="1"/>
  <c r="Y9" i="1"/>
  <c r="Y71" i="1"/>
  <c r="Y31" i="1"/>
  <c r="Y20" i="1"/>
  <c r="Y48" i="1"/>
  <c r="Y36" i="1"/>
  <c r="Y60" i="1"/>
  <c r="Y8" i="1"/>
  <c r="Y67" i="1"/>
  <c r="Y11" i="1"/>
  <c r="Y23" i="1"/>
  <c r="Y30" i="1"/>
  <c r="Y74" i="1"/>
  <c r="Y27" i="1"/>
  <c r="Y43" i="1"/>
  <c r="Y14" i="1"/>
  <c r="Y59" i="1"/>
  <c r="Y40" i="1"/>
  <c r="Y52" i="1"/>
  <c r="Y49" i="1"/>
  <c r="Y68" i="1"/>
  <c r="Y62" i="1"/>
  <c r="Y55" i="1"/>
  <c r="Y46" i="1"/>
  <c r="Y41" i="1"/>
  <c r="Y70" i="1"/>
  <c r="Y76" i="1"/>
  <c r="Y69" i="1"/>
  <c r="M72" i="1"/>
  <c r="M73" i="1" l="1"/>
  <c r="M74" i="1" l="1"/>
  <c r="M75" i="1" s="1"/>
  <c r="M76" i="1" l="1"/>
  <c r="Z2" i="1"/>
  <c r="M77" i="1" l="1"/>
  <c r="Z3" i="1" s="1"/>
  <c r="Z77" i="1" l="1"/>
  <c r="Z75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51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74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<sst xmlns="http://schemas.openxmlformats.org/spreadsheetml/2006/main" count="904" uniqueCount="541">
  <si>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</si>
  <si>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</si>
  <si>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</si>
  <si>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</si>
  <si>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</si>
  <si>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</si>
  <si>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</si>
  <si>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</si>
  <si>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</si>
  <si>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</si>
  <si>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</si>
  <si>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</si>
  <si>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</si>
  <si>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</si>
  <si>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</si>
  <si>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</si>
  <si>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</si>
  <si>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</si>
  <si>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</si>
  <si>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</si>
  <si>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</si>
  <si>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</si>
  <si>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</si>
  <si>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</si>
  <si>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</si>
  <si>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</si>
  <si>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</si>
  <si>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</si>
  <si>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</si>
  <si>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</si>
  <si>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</si>
  <si>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</si>
  <si>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</si>
  <si>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</si>
  <si>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</si>
  <si>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</si>
  <si>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</si>
  <si>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</si>
  <si>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</si>
  <si>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</si>
  <si>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</si>
  <si>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</si>
  <si>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</si>
  <si>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</si>
  <si>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</si>
  <si>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</si>
  <si>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</si>
  <si>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</si>
  <si>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</si>
  <si>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</si>
  <si>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</si>
  <si>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</si>
  <si>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</si>
  <si>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</si>
  <si>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</si>
  <si>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</si>
  <si>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</si>
  <si>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</si>
  <si>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</si>
  <si>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</si>
  <si>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</si>
  <si>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</si>
  <si>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</si>
  <si>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</si>
  <si>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</si>
  <si>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</si>
  <si>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</si>
  <si>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</si>
  <si>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</si>
  <si>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</si>
  <si>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</si>
  <si>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</si>
  <si>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</si>
  <si>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</si>
  <si>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</si>
  <si>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</si>
  <si>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</si>
  <si>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</si>
  <si>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</si>
  <si>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</si>
  <si>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</si>
  <si>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</si>
  <si>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</si>
  <si>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</si>
  <si>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</si>
  <si>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</si>
  <si>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</si>
  <si>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</si>
  <si>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</si>
  <si>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</si>
  <si>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</si>
  <si>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</si>
  <si>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</si>
  <si>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</si>
  <si>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</si>
  <si>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</si>
  <si>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</si>
  <si>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</si>
  <si>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</si>
  <si>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</si>
  <si>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</si>
  <si>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</si>
  <si>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</si>
  <si>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</si>
  <si>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</si>
  <si>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</si>
  <si>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</si>
  <si>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</si>
  <si>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</si>
  <si>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</si>
  <si>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</si>
  <si>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</si>
  <si>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</si>
  <si>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</si>
  <si>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</si>
  <si>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</si>
  <si>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</si>
  <si>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</si>
  <si>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</si>
  <si>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</si>
  <si>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</si>
  <si>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</si>
  <si>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</si>
  <si>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</si>
  <si>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</si>
  <si>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</si>
  <si>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</si>
  <si>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</si>
  <si>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</si>
  <si>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</si>
  <si>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</si>
  <si>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</si>
  <si>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</si>
  <si>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</si>
  <si>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</si>
  <si>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</si>
  <si>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</si>
  <si>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</si>
  <si>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</si>
  <si>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</si>
  <si>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</si>
  <si>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</si>
  <si>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</si>
  <si>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</si>
  <si>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</si>
  <si>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</si>
  <si>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</si>
  <si>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</si>
  <si>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</si>
  <si>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</si>
  <si>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</si>
  <si>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</si>
  <si>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</si>
  <si>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</si>
  <si>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</si>
  <si>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</si>
  <si>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</si>
  <si>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</si>
  <si>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</si>
  <si>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</si>
  <si>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</si>
  <si>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</si>
  <si>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</si>
  <si>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</si>
  <si>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</si>
  <si>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</si>
  <si>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</si>
  <si>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</si>
  <si>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</si>
  <si>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</si>
  <si>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</si>
  <si>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</si>
  <si>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</si>
  <si>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</si>
  <si>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</si>
  <si>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</si>
  <si>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</si>
  <si>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</si>
  <si>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</si>
  <si>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</si>
  <si>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</si>
  <si>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</si>
  <si>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</si>
  <si>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</si>
  <si>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</si>
  <si>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</si>
  <si>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</si>
  <si>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</si>
  <si>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</si>
  <si>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</si>
  <si>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</si>
  <si>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</si>
  <si>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</si>
  <si>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</si>
  <si>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</si>
  <si>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</si>
  <si>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</si>
  <si>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</si>
  <si>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</si>
  <si>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</si>
  <si>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</si>
  <si>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</si>
  <si>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</si>
  <si>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</si>
  <si>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</si>
  <si>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</si>
  <si>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</si>
  <si>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</si>
  <si>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</si>
  <si>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</si>
  <si>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</si>
  <si>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</si>
  <si>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</si>
  <si>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</si>
  <si>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</si>
  <si>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</si>
  <si>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</si>
  <si>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</si>
  <si>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</si>
  <si>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</si>
  <si>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</si>
  <si>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</si>
  <si>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</si>
  <si>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</si>
  <si>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</si>
  <si>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</si>
  <si>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</si>
  <si>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</si>
  <si>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</si>
  <si>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</si>
  <si>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</si>
  <si>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</si>
  <si>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</si>
  <si>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</si>
  <si>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</si>
  <si>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</si>
  <si>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</si>
  <si>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</si>
  <si>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</si>
  <si>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</si>
  <si>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</si>
  <si>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</si>
  <si>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</si>
  <si>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</si>
  <si>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</si>
  <si>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</si>
  <si>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</si>
  <si>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</si>
  <si>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</si>
  <si>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</si>
  <si>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</si>
  <si>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</si>
  <si>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</si>
  <si>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</si>
  <si>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</si>
  <si>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</si>
  <si>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</si>
  <si>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</si>
  <si>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</si>
  <si>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</si>
  <si>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</si>
  <si>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</si>
  <si>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</si>
  <si>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</si>
  <si>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</si>
  <si>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</si>
  <si>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</si>
  <si>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</si>
  <si>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</si>
  <si>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</si>
  <si>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</si>
  <si>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</si>
  <si>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</si>
  <si>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</si>
  <si>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</si>
  <si>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</si>
  <si>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</si>
  <si>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</si>
  <si>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</si>
  <si>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</si>
  <si>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</si>
  <si>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</si>
  <si>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</si>
  <si>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</si>
  <si>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</si>
  <si>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</si>
  <si>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</si>
  <si>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</si>
  <si>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</si>
  <si>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</si>
  <si>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</si>
  <si>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</si>
  <si>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</si>
  <si>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</si>
  <si>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</si>
  <si>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</si>
  <si>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</si>
  <si>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</si>
  <si>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</si>
  <si>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</si>
  <si>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</si>
  <si>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</si>
  <si>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</si>
  <si>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</si>
  <si>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</si>
  <si>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</si>
  <si>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</si>
  <si>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</si>
  <si>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</si>
  <si>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</si>
  <si>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</si>
  <si>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</si>
  <si>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</si>
  <si>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</si>
  <si>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</si>
  <si>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</si>
  <si>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</si>
  <si>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</si>
  <si>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</si>
  <si>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</si>
  <si>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</si>
  <si>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</si>
  <si>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</si>
  <si>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</si>
  <si>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</si>
  <si>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</si>
  <si>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</si>
  <si>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</si>
  <si>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</si>
  <si>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</si>
  <si>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</si>
  <si>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</si>
  <si>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</si>
  <si>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</si>
  <si>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</si>
  <si>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</si>
  <si>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</si>
  <si>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</si>
  <si>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</si>
  <si>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</si>
  <si>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</si>
  <si>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</si>
  <si>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</si>
  <si>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</si>
  <si>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</si>
  <si>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</si>
  <si>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</si>
  <si>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</si>
  <si>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</si>
  <si>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</si>
  <si>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</si>
  <si>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</si>
  <si>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</si>
  <si>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</si>
  <si>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</si>
  <si>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</si>
  <si>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</si>
  <si>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</si>
  <si>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</si>
  <si>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</si>
  <si>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</si>
  <si>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</si>
  <si>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</si>
  <si>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</si>
  <si>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</si>
  <si>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</si>
  <si>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</si>
  <si>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</si>
  <si>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</si>
  <si>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</si>
  <si>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</si>
  <si>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</si>
  <si>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</si>
  <si>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</si>
  <si>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</si>
  <si>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</si>
  <si>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</si>
  <si>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</si>
  <si>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</si>
  <si>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</si>
  <si>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</si>
  <si>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</si>
  <si>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</si>
  <si>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</si>
  <si>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</si>
  <si>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</si>
  <si>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</si>
  <si>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</si>
  <si>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</si>
  <si>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</si>
  <si>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</si>
  <si>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</si>
  <si>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</si>
  <si>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</si>
  <si>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</si>
  <si>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</si>
  <si>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</si>
  <si>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</si>
  <si>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</si>
  <si>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</si>
  <si>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</si>
  <si>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</si>
  <si>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</si>
  <si>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</si>
  <si>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</si>
  <si>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</si>
  <si>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</si>
  <si>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</si>
  <si>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</si>
  <si>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</si>
  <si>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</si>
  <si>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</si>
  <si>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</si>
  <si>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</si>
  <si>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</si>
  <si>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</si>
  <si>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</si>
  <si>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</si>
  <si>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</si>
  <si>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</si>
  <si>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</si>
  <si>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</si>
  <si>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</si>
  <si>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</si>
  <si>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</si>
  <si>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</si>
  <si>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</si>
  <si>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</si>
  <si>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</si>
  <si>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</si>
  <si>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</si>
  <si>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</si>
  <si>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</si>
  <si>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</si>
  <si>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</si>
  <si>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</si>
  <si>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</si>
  <si>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</si>
  <si>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</si>
  <si>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</si>
  <si>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</si>
  <si>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</si>
  <si>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</si>
  <si>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</si>
  <si>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</si>
  <si>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</si>
  <si>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</si>
  <si>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</si>
  <si>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</si>
  <si>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</si>
  <si>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</si>
  <si>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</si>
  <si>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</si>
  <si>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</si>
  <si>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</si>
  <si>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</si>
  <si>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</si>
  <si>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</si>
  <si>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</si>
  <si>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</si>
  <si>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</si>
  <si>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</si>
  <si>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</si>
  <si>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</si>
  <si>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</si>
  <si>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</si>
  <si>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</si>
  <si>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</si>
  <si>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</si>
  <si>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</si>
  <si>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</si>
  <si>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</si>
  <si>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</si>
  <si>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</si>
  <si>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</si>
  <si>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</si>
  <si>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</si>
  <si>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</si>
  <si>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</si>
  <si>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</si>
  <si>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</si>
  <si>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</si>
  <si>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</si>
  <si>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</si>
  <si>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</si>
  <si>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</si>
  <si>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</si>
  <si>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</si>
  <si>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</si>
  <si>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</si>
  <si>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</si>
  <si>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</si>
  <si>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</si>
  <si>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</si>
  <si>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</si>
  <si>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</si>
  <si>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</si>
  <si>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</si>
  <si>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</si>
  <si>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</si>
  <si>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</si>
  <si>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</si>
  <si>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</si>
  <si>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</si>
  <si>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</si>
  <si>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</si>
  <si>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</si>
  <si>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</si>
  <si>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</si>
  <si>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</si>
  <si>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</si>
  <si>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</si>
  <si>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</si>
  <si>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</si>
  <si>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</si>
  <si>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</si>
  <si>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</si>
  <si>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</si>
  <si>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</si>
  <si>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</si>
  <si>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</si>
  <si>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</si>
  <si>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</si>
  <si>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1) Контроль места пункции, повязка  на руке до 6 ч.</t>
  </si>
  <si>
    <t>Pilot 50_300 sm</t>
  </si>
  <si>
    <t>250 ml</t>
  </si>
  <si>
    <t>Вольхин М.В.</t>
  </si>
  <si>
    <t>38:42</t>
  </si>
  <si>
    <t>Гагарин М.М.</t>
  </si>
  <si>
    <t>бедренный</t>
  </si>
  <si>
    <t>М/О ушито Angio-Seal™</t>
  </si>
  <si>
    <t>100 ml</t>
  </si>
  <si>
    <t xml:space="preserve">Койлинг лучевой артерии на уровне верх/3 правого предплечья. Выпрямить не удалось. </t>
  </si>
  <si>
    <t>Совместно с д/кардиологом: с учетом клинических данных, ЭКГ и КАГ рекомендована ЧКВ бассейна ПКА.</t>
  </si>
  <si>
    <t>проходим, контуры ровные.</t>
  </si>
  <si>
    <t>стеноз в зоне бифуркации ОА-ВТК_1 (по medina: 1,1,1):  80%-90%-50% соответственно.  Стеноз дистального сегмента 60%, стеноз прокс/3 ВТК_2 80%. (d/ менее 2.0 мм). Антеградный  кровоток TIMI III.</t>
  </si>
  <si>
    <r>
      <rPr>
        <sz val="11"/>
        <color theme="1"/>
        <rFont val="Arial Narrow"/>
        <family val="2"/>
        <charset val="204"/>
      </rPr>
      <t xml:space="preserve">стеноз проксимального сегмента до 30%, тандемные стенозы среднего сегмента 70%. Стеноз устья СВ1 70%. Диффузный стеноз на протяжении прокс/3 и средней трети ДВ 50%. Антеградный  кровоток TIMI </t>
    </r>
    <r>
      <rPr>
        <sz val="12"/>
        <color theme="1"/>
        <rFont val="Arial Narrow"/>
        <family val="2"/>
        <charset val="204"/>
      </rPr>
      <t>III.</t>
    </r>
  </si>
  <si>
    <t>Angio-Seal™ VIP</t>
  </si>
  <si>
    <t>Девиация проксимального сегмента. Стеноз проксимального сегмента 70%, нестабильные стенозы на протяжении среднего сегмента 80%, стеноз дистального сегмента 30%, стеноз прокс/3 крупной ЗБВ 50%,  субоккюзирующий стеноз прокс/3 ЗБВ ветви 2 порядка (крупная,  значимая). Антеградный  кровоток TIMI III.</t>
  </si>
  <si>
    <t>Pilot 150_190 sm</t>
  </si>
  <si>
    <t>Устье ПКА оптимально катетерезировано JL 4/0 в мануальной конфигурации. Коронарный проводник  Pilot 150 и shunmei проведены в ЗБВ и ЗМЖВ. Выполнена ангиопластика субокклюзирующих стенозов ПКА БК Колибри 2.0-15. В зону  прокс/3 ЗБВ ветви 2 порядка   с техническими сложностями удалось провести   DES Resolute Integrity  2,25-18 мм, имплантирован давлением 12 атм., Далее с из-за извитости с техническими сложностями удалось завести в средний и проксимальный сегменты ПКА с полным покрытием всех значимых стенозов следующи стенты:  DES Resolute Integrity  3,0-18, DES Resolute Integrity  3,5-18, DES Resolute Integrity  3,0-34 и DES Resolute Integrity  3,5-15 давлением по 16 атм. Постдилатация и оптимизация проксимального стента и устья ПКА выполнена БК Аксиома 4.5-8,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</si>
</sst>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1"/>
      <color theme="1"/>
      <name val="Aharoni"/>
      <charset val="204"/>
    </font>
    <font>
      <i/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1" fillId="0" borderId="0" xfId="0" applyFont="1" applyAlignment="1" applyProtection="1">
      <alignment horizontal="justify" vertical="top" wrapText="1"/>
      <protection locked="0"/>
    </xf>
    <xf numFmtId="0" fontId="1" fillId="0" borderId="0" xfId="0" applyFont="1"/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45564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0.69791666666666663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0.70833333333333337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0" t="s">
        <v>528</v>
      </c>
      <c r="C11" s="8"/>
      <c r="D11" s="95" t="s">
        <v>170</v>
      </c>
      <c r="E11" s="93"/>
      <c r="F11" s="93"/>
      <c r="G11" s="24" t="s">
        <v>505</v>
      </c>
      <c r="H11" s="26"/>
    </row>
    <row r="12" spans="1:8" ht="16.5" thickTop="1">
      <c r="A12" s="81" t="s">
        <v>8</v>
      </c>
      <c r="B12" s="82">
        <v>18964</v>
      </c>
      <c r="C12" s="12"/>
      <c r="D12" s="95" t="s">
        <v>303</v>
      </c>
      <c r="E12" s="93"/>
      <c r="F12" s="93"/>
      <c r="G12" s="24" t="s">
        <v>526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27593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2" t="s">
        <v>398</v>
      </c>
      <c r="H15" s="166" t="s">
        <v>527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3" t="s">
        <v>400</v>
      </c>
      <c r="H16" s="161">
        <v>13000</v>
      </c>
    </row>
    <row r="17" spans="1:8" ht="14.45" customHeight="1">
      <c r="A17" s="40"/>
      <c r="B17" s="31"/>
      <c r="C17" s="31"/>
      <c r="D17" s="88"/>
      <c r="E17" s="88"/>
      <c r="F17" s="88"/>
      <c r="G17" s="164" t="s">
        <v>387</v>
      </c>
      <c r="H17" s="165">
        <f>H16*0.0019</f>
        <v>24.7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529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534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536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2" t="s">
        <v>535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2" t="s">
        <v>538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49" t="s">
        <v>532</v>
      </c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7" t="s">
        <v>533</v>
      </c>
      <c r="E43" s="208"/>
      <c r="F43" s="208"/>
      <c r="G43" s="208"/>
      <c r="H43" s="209"/>
    </row>
    <row r="44" spans="1:8" ht="14.45" customHeight="1">
      <c r="A44" s="35"/>
      <c r="B44" s="119"/>
      <c r="C44" s="126"/>
      <c r="D44" s="208"/>
      <c r="E44" s="208"/>
      <c r="F44" s="208"/>
      <c r="G44" s="208"/>
      <c r="H44" s="209"/>
    </row>
    <row r="45" spans="1:8" ht="14.45" customHeight="1">
      <c r="A45" s="35"/>
      <c r="B45" s="119"/>
      <c r="C45" s="126"/>
      <c r="D45" s="208"/>
      <c r="E45" s="208"/>
      <c r="F45" s="208"/>
      <c r="G45" s="208"/>
      <c r="H45" s="209"/>
    </row>
    <row r="46" spans="1:8">
      <c r="A46" s="35"/>
      <c r="B46" s="119"/>
      <c r="C46" s="126"/>
      <c r="D46" s="208"/>
      <c r="E46" s="208"/>
      <c r="F46" s="208"/>
      <c r="G46" s="208"/>
      <c r="H46" s="209"/>
    </row>
    <row r="47" spans="1:8">
      <c r="A47" s="38"/>
      <c r="C47" s="126"/>
      <c r="D47" s="208"/>
      <c r="E47" s="208"/>
      <c r="F47" s="208"/>
      <c r="G47" s="208"/>
      <c r="H47" s="209"/>
    </row>
    <row r="48" spans="1:8">
      <c r="A48" s="38"/>
      <c r="C48" s="126"/>
      <c r="D48" s="208"/>
      <c r="E48" s="208"/>
      <c r="F48" s="208"/>
      <c r="G48" s="208"/>
      <c r="H48" s="209"/>
    </row>
    <row r="49" spans="1:13">
      <c r="A49" s="38"/>
      <c r="B49" s="202"/>
      <c r="C49" s="203"/>
      <c r="D49" s="208"/>
      <c r="E49" s="208"/>
      <c r="F49" s="208"/>
      <c r="G49" s="208"/>
      <c r="H49" s="209"/>
    </row>
    <row r="50" spans="1:13">
      <c r="A50" s="38"/>
      <c r="D50" s="208"/>
      <c r="E50" s="208"/>
      <c r="F50" s="208"/>
      <c r="G50" s="208"/>
      <c r="H50" s="209"/>
      <c r="M50" t="s">
        <v>211</v>
      </c>
    </row>
    <row r="51" spans="1:13">
      <c r="A51" s="62" t="s">
        <v>199</v>
      </c>
      <c r="B51" s="63" t="s">
        <v>531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530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K35" sqref="K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216</v>
      </c>
      <c r="D8" s="237"/>
      <c r="E8" s="237"/>
      <c r="F8" s="187">
        <v>5</v>
      </c>
      <c r="G8" s="118" t="s">
        <v>309</v>
      </c>
      <c r="H8" s="155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7"/>
      <c r="D9" s="237"/>
      <c r="E9" s="237"/>
      <c r="F9" s="187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6"/>
      <c r="C10" s="241"/>
      <c r="D10" s="241"/>
      <c r="E10" s="241"/>
      <c r="F10" s="190"/>
      <c r="G10" s="118"/>
      <c r="H10" s="39"/>
    </row>
    <row r="11" spans="1:8">
      <c r="A11" s="189"/>
      <c r="B11" s="193"/>
      <c r="C11" s="196">
        <f>SUM(F8:F10)</f>
        <v>5</v>
      </c>
      <c r="H11" s="39"/>
    </row>
    <row r="12" spans="1:8" ht="18.75">
      <c r="A12" s="75" t="s">
        <v>191</v>
      </c>
      <c r="B12" s="20">
        <f>КАГ!B8</f>
        <v>45564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0.70833333333333337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0.77777777777777779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0" t="s">
        <v>386</v>
      </c>
      <c r="B15" s="185">
        <f>IF(B14&lt;B13,B14+1,B14)-B13</f>
        <v>6.944444444444442E-2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8" t="str">
        <f>КАГ!B11</f>
        <v>Гагарин М.М.</v>
      </c>
      <c r="C16" s="197">
        <f>LEN(КАГ!B11)</f>
        <v>12</v>
      </c>
      <c r="D16" s="95" t="s">
        <v>303</v>
      </c>
      <c r="E16" s="93"/>
      <c r="F16" s="93"/>
      <c r="G16" s="80" t="str">
        <f>КАГ!G12</f>
        <v>Вольхин М.В.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18964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27593</v>
      </c>
      <c r="C19" s="69"/>
      <c r="D19" s="69"/>
      <c r="E19" s="69"/>
      <c r="F19" s="69"/>
      <c r="G19" s="162" t="s">
        <v>398</v>
      </c>
      <c r="H19" s="177" t="str">
        <f>КАГ!H15</f>
        <v>38:42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3" t="s">
        <v>400</v>
      </c>
      <c r="H20" s="178">
        <f>КАГ!H16</f>
        <v>13000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4" t="s">
        <v>387</v>
      </c>
      <c r="H21" s="165">
        <f>КАГ!H17</f>
        <v>24.7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1" t="str">
        <f>IF(B21=Вмешательства!F3,Вмешательства!F19,"")</f>
        <v/>
      </c>
      <c r="H22" s="182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69" t="s">
        <v>389</v>
      </c>
      <c r="C23" s="159"/>
      <c r="D23" s="159"/>
      <c r="E23" s="159"/>
      <c r="F23" s="159"/>
      <c r="H23" s="39"/>
    </row>
    <row r="24" spans="1:8" ht="14.45" customHeight="1">
      <c r="A24" s="180" t="s">
        <v>388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5" t="s">
        <v>540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4" t="s">
        <v>394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</row>
    <row r="39" spans="1:12" ht="15.75">
      <c r="A39" s="170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1" t="s">
        <v>392</v>
      </c>
      <c r="B40" s="175" t="s">
        <v>521</v>
      </c>
      <c r="C40" s="120"/>
      <c r="D40" s="242" t="s">
        <v>523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7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530</v>
      </c>
      <c r="G51" s="74" t="str">
        <f>$G$13</f>
        <v>Щербаков А.С.</v>
      </c>
      <c r="H51" s="64"/>
    </row>
    <row r="52" spans="1:8">
      <c r="A52" s="228" t="s">
        <v>370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A29" sqref="A2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45564</v>
      </c>
      <c r="C2" s="149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4" t="s">
        <v>195</v>
      </c>
      <c r="B4" s="145" t="s">
        <v>105</v>
      </c>
      <c r="C4" s="146" t="s">
        <v>15</v>
      </c>
      <c r="D4" s="201" t="str">
        <f>КАГ!$B$11</f>
        <v>Гагарин М.М.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2">
        <f>КАГ!$B$12</f>
        <v>18964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27593</v>
      </c>
    </row>
    <row r="8" spans="1:4">
      <c r="A8" s="191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1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2"/>
      <c r="B10" s="31"/>
      <c r="C10" s="147" t="s">
        <v>13</v>
      </c>
      <c r="D10" s="148">
        <f>КАГ!$B$8</f>
        <v>45564</v>
      </c>
    </row>
    <row r="11" spans="1:4">
      <c r="A11" s="27"/>
      <c r="B11" s="112"/>
      <c r="C11" s="112"/>
      <c r="D11" s="113"/>
    </row>
    <row r="12" spans="1:4" ht="18.75" customHeight="1">
      <c r="A12" s="135" t="s">
        <v>335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0" t="s">
        <v>306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1" t="s">
        <v>330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1" t="s">
        <v>328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1" t="s">
        <v>539</v>
      </c>
      <c r="C16" s="134"/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1" t="s">
        <v>518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1" t="s">
        <v>374</v>
      </c>
      <c r="C18" s="134" t="s">
        <v>405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1" t="s">
        <v>513</v>
      </c>
      <c r="C19" s="179" t="s">
        <v>427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2" t="s">
        <v>323</v>
      </c>
      <c r="C20" s="134" t="s">
        <v>433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1" t="s">
        <v>323</v>
      </c>
      <c r="C21" s="134" t="s">
        <v>454</v>
      </c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1" t="s">
        <v>323</v>
      </c>
      <c r="C22" s="134" t="s">
        <v>464</v>
      </c>
      <c r="D22" s="139">
        <v>1</v>
      </c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51" t="s">
        <v>323</v>
      </c>
      <c r="C23" s="134" t="s">
        <v>460</v>
      </c>
      <c r="D23" s="139">
        <v>1</v>
      </c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4" s="151" t="s">
        <v>323</v>
      </c>
      <c r="C24" s="134" t="s">
        <v>418</v>
      </c>
      <c r="D24" s="139">
        <v>1</v>
      </c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5" s="153" t="s">
        <v>537</v>
      </c>
      <c r="C25" s="143"/>
      <c r="D25" s="139">
        <v>1</v>
      </c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4" zoomScaleNormal="100" workbookViewId="0">
      <selection activeCell="AM56" sqref="AM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6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0</v>
      </c>
      <c r="P2" s="116">
        <f>IF(ISNUMBER(SEARCH('Карта учёта'!$B$24,Расходка[[#This Row],[Наименование расходного материала]])),MAX($P$1:P1)+1,0)</f>
        <v>0</v>
      </c>
      <c r="Q2" s="116">
        <f>IF(ISNUMBER(SEARCH('Карта учёта'!$B$25,Расходка[[#This Row],[Наименование расходного материала]])),MAX($Q$1:Q1)+1,0)</f>
        <v>0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2" s="115" t="str">
        <f>IFERROR(INDEX(Расходка[Наименование расходного материала],MATCH(Расходка[[#This Row],[№]],Поиск_расходки[Индекс4],0)),"")</f>
        <v>Pilot 150_190 sm</v>
      </c>
      <c r="V2" s="115" t="str">
        <f>IFERROR(INDEX(Расходка[Наименование расходного материала],MATCH(Расходка[[#This Row],[№]],Поиск_расходки[Индекс5],0)),"")</f>
        <v>Shunmei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2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0</v>
      </c>
      <c r="P3" s="116">
        <f>IF(ISNUMBER(SEARCH('Карта учёта'!$B$24,Расходка[[#This Row],[Наименование расходного материала]])),MAX($P$1:P2)+1,0)</f>
        <v>0</v>
      </c>
      <c r="Q3" s="116">
        <f>IF(ISNUMBER(SEARCH('Карта учёта'!$B$25,Расходка[[#This Row],[Наименование расходного материала]])),MAX($Q$1:Q2)+1,0)</f>
        <v>0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/>
      </c>
      <c r="AC3" s="115" t="str">
        <f>IFERROR(INDEX(Расходка[Наименование расходного материала],MATCH(Расходка[[#This Row],[№]],Поиск_расходки[Индекс12],0)),"")</f>
        <v/>
      </c>
      <c r="AD3" s="115" t="str">
        <f>IFERROR(INDEX(Расходка[Наименование расходного материала],MATCH(Расходка[[#This Row],[№]],Поиск_расходки[Индекс13],0)),"")</f>
        <v/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0</v>
      </c>
      <c r="P4" s="116">
        <f>IF(ISNUMBER(SEARCH('Карта учёта'!$B$24,Расходка[[#This Row],[Наименование расходного материала]])),MAX($P$1:P3)+1,0)</f>
        <v>0</v>
      </c>
      <c r="Q4" s="116">
        <f>IF(ISNUMBER(SEARCH('Карта учёта'!$B$25,Расходка[[#This Row],[Наименование расходного материала]])),MAX($Q$1:Q3)+1,0)</f>
        <v>0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/>
      </c>
      <c r="AC4" s="115" t="str">
        <f>IFERROR(INDEX(Расходка[Наименование расходного материала],MATCH(Расходка[[#This Row],[№]],Поиск_расходки[Индекс12],0)),"")</f>
        <v/>
      </c>
      <c r="AD4" s="115" t="str">
        <f>IFERROR(INDEX(Расходка[Наименование расходного материала],MATCH(Расходка[[#This Row],[№]],Поиск_расходки[Индекс13],0)),"")</f>
        <v/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0</v>
      </c>
      <c r="P5" s="116">
        <f>IF(ISNUMBER(SEARCH('Карта учёта'!$B$24,Расходка[[#This Row],[Наименование расходного материала]])),MAX($P$1:P4)+1,0)</f>
        <v>0</v>
      </c>
      <c r="Q5" s="116">
        <f>IF(ISNUMBER(SEARCH('Карта учёта'!$B$25,Расходка[[#This Row],[Наименование расходного материала]])),MAX($Q$1:Q4)+1,0)</f>
        <v>0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/>
      </c>
      <c r="AC5" s="115" t="str">
        <f>IFERROR(INDEX(Расходка[Наименование расходного материала],MATCH(Расходка[[#This Row],[№]],Поиск_расходки[Индекс12],0)),"")</f>
        <v/>
      </c>
      <c r="AD5" s="115" t="str">
        <f>IFERROR(INDEX(Расходка[Наименование расходного материала],MATCH(Расходка[[#This Row],[№]],Поиск_расходки[Индекс13],0)),"")</f>
        <v/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0</v>
      </c>
      <c r="P6" s="116">
        <f>IF(ISNUMBER(SEARCH('Карта учёта'!$B$24,Расходка[[#This Row],[Наименование расходного материала]])),MAX($P$1:P5)+1,0)</f>
        <v>0</v>
      </c>
      <c r="Q6" s="116">
        <f>IF(ISNUMBER(SEARCH('Карта учёта'!$B$25,Расходка[[#This Row],[Наименование расходного материала]])),MAX($Q$1:Q5)+1,0)</f>
        <v>0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/>
      </c>
      <c r="AC6" s="115" t="str">
        <f>IFERROR(INDEX(Расходка[Наименование расходного материала],MATCH(Расходка[[#This Row],[№]],Поиск_расходки[Индекс12],0)),"")</f>
        <v/>
      </c>
      <c r="AD6" s="115" t="str">
        <f>IFERROR(INDEX(Расходка[Наименование расходного материала],MATCH(Расходка[[#This Row],[№]],Поиск_расходки[Индекс13],0)),"")</f>
        <v/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0</v>
      </c>
      <c r="P7" s="116">
        <f>IF(ISNUMBER(SEARCH('Карта учёта'!$B$24,Расходка[[#This Row],[Наименование расходного материала]])),MAX($P$1:P6)+1,0)</f>
        <v>0</v>
      </c>
      <c r="Q7" s="116">
        <f>IF(ISNUMBER(SEARCH('Карта учёта'!$B$25,Расходка[[#This Row],[Наименование расходного материала]])),MAX($Q$1:Q6)+1,0)</f>
        <v>0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/>
      </c>
      <c r="AC7" s="115" t="str">
        <f>IFERROR(INDEX(Расходка[Наименование расходного материала],MATCH(Расходка[[#This Row],[№]],Поиск_расходки[Индекс12],0)),"")</f>
        <v/>
      </c>
      <c r="AD7" s="115" t="str">
        <f>IFERROR(INDEX(Расходка[Наименование расходного материала],MATCH(Расходка[[#This Row],[№]],Поиск_расходки[Индекс13],0)),"")</f>
        <v/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0</v>
      </c>
      <c r="P8" s="116">
        <f>IF(ISNUMBER(SEARCH('Карта учёта'!$B$24,Расходка[[#This Row],[Наименование расходного материала]])),MAX($P$1:P7)+1,0)</f>
        <v>0</v>
      </c>
      <c r="Q8" s="116">
        <f>IF(ISNUMBER(SEARCH('Карта учёта'!$B$25,Расходка[[#This Row],[Наименование расходного материала]])),MAX($Q$1:Q7)+1,0)</f>
        <v>0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/>
      </c>
      <c r="AC8" s="115" t="str">
        <f>IFERROR(INDEX(Расходка[Наименование расходного материала],MATCH(Расходка[[#This Row],[№]],Поиск_расходки[Индекс12],0)),"")</f>
        <v/>
      </c>
      <c r="AD8" s="115" t="str">
        <f>IFERROR(INDEX(Расходка[Наименование расходного материала],MATCH(Расходка[[#This Row],[№]],Поиск_расходки[Индекс13],0)),"")</f>
        <v/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0</v>
      </c>
      <c r="P9" s="116">
        <f>IF(ISNUMBER(SEARCH('Карта учёта'!$B$24,Расходка[[#This Row],[Наименование расходного материала]])),MAX($P$1:P8)+1,0)</f>
        <v>0</v>
      </c>
      <c r="Q9" s="116">
        <f>IF(ISNUMBER(SEARCH('Карта учёта'!$B$25,Расходка[[#This Row],[Наименование расходного материала]])),MAX($Q$1:Q8)+1,0)</f>
        <v>0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/>
      </c>
      <c r="AC9" s="115" t="str">
        <f>IFERROR(INDEX(Расходка[Наименование расходного материала],MATCH(Расходка[[#This Row],[№]],Поиск_расходки[Индекс12],0)),"")</f>
        <v/>
      </c>
      <c r="AD9" s="115" t="str">
        <f>IFERROR(INDEX(Расходка[Наименование расходного материала],MATCH(Расходка[[#This Row],[№]],Поиск_расходки[Индекс13],0)),"")</f>
        <v/>
      </c>
      <c r="AF9" s="4" t="s">
        <v>5</v>
      </c>
      <c r="AG9" s="4" t="s">
        <v>408</v>
      </c>
      <c r="AM9" s="186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0</v>
      </c>
      <c r="P10" s="116">
        <f>IF(ISNUMBER(SEARCH('Карта учёта'!$B$24,Расходка[[#This Row],[Наименование расходного материала]])),MAX($P$1:P9)+1,0)</f>
        <v>0</v>
      </c>
      <c r="Q10" s="116">
        <f>IF(ISNUMBER(SEARCH('Карта учёта'!$B$25,Расходка[[#This Row],[Наименование расходного материала]])),MAX($Q$1:Q9)+1,0)</f>
        <v>0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/>
      </c>
      <c r="AC10" s="115" t="str">
        <f>IFERROR(INDEX(Расходка[Наименование расходного материала],MATCH(Расходка[[#This Row],[№]],Поиск_расходки[Индекс12],0)),"")</f>
        <v/>
      </c>
      <c r="AD10" s="115" t="str">
        <f>IFERROR(INDEX(Расходка[Наименование расходного материала],MATCH(Расходка[[#This Row],[№]],Поиск_расходки[Индекс13],0)),"")</f>
        <v/>
      </c>
      <c r="AF10" s="4" t="s">
        <v>5</v>
      </c>
      <c r="AG10" s="4" t="s">
        <v>409</v>
      </c>
      <c r="AI10" t="s">
        <v>355</v>
      </c>
      <c r="AM10" s="186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0</v>
      </c>
      <c r="P11" s="116">
        <f>IF(ISNUMBER(SEARCH('Карта учёта'!$B$24,Расходка[[#This Row],[Наименование расходного материала]])),MAX($P$1:P10)+1,0)</f>
        <v>0</v>
      </c>
      <c r="Q11" s="116">
        <f>IF(ISNUMBER(SEARCH('Карта учёта'!$B$25,Расходка[[#This Row],[Наименование расходного материала]])),MAX($Q$1:Q10)+1,0)</f>
        <v>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/>
      </c>
      <c r="AC11" s="115" t="str">
        <f>IFERROR(INDEX(Расходка[Наименование расходного материала],MATCH(Расходка[[#This Row],[№]],Поиск_расходки[Индекс12],0)),"")</f>
        <v/>
      </c>
      <c r="AD11" s="115" t="str">
        <f>IFERROR(INDEX(Расходка[Наименование расходного материала],MATCH(Расходка[[#This Row],[№]],Поиск_расходки[Индекс13],0)),"")</f>
        <v/>
      </c>
      <c r="AF11" s="4" t="s">
        <v>5</v>
      </c>
      <c r="AG11" s="4" t="s">
        <v>410</v>
      </c>
      <c r="AI11" t="s">
        <v>4</v>
      </c>
      <c r="AM11" s="186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0</v>
      </c>
      <c r="P12" s="116">
        <f>IF(ISNUMBER(SEARCH('Карта учёта'!$B$24,Расходка[[#This Row],[Наименование расходного материала]])),MAX($P$1:P11)+1,0)</f>
        <v>0</v>
      </c>
      <c r="Q12" s="116">
        <f>IF(ISNUMBER(SEARCH('Карта учёта'!$B$25,Расходка[[#This Row],[Наименование расходного материала]])),MAX($Q$1:Q11)+1,0)</f>
        <v>0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/>
      </c>
      <c r="AC12" s="115" t="str">
        <f>IFERROR(INDEX(Расходка[Наименование расходного материала],MATCH(Расходка[[#This Row],[№]],Поиск_расходки[Индекс12],0)),"")</f>
        <v/>
      </c>
      <c r="AD12" s="115" t="str">
        <f>IFERROR(INDEX(Расходка[Наименование расходного материала],MATCH(Расходка[[#This Row],[№]],Поиск_расходки[Индекс13],0)),"")</f>
        <v/>
      </c>
      <c r="AF12" s="4" t="s">
        <v>5</v>
      </c>
      <c r="AG12" s="4" t="s">
        <v>411</v>
      </c>
      <c r="AI12" t="s">
        <v>3</v>
      </c>
      <c r="AM12" s="186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0</v>
      </c>
      <c r="P13" s="116">
        <f>IF(ISNUMBER(SEARCH('Карта учёта'!$B$24,Расходка[[#This Row],[Наименование расходного материала]])),MAX($P$1:P12)+1,0)</f>
        <v>0</v>
      </c>
      <c r="Q13" s="116">
        <f>IF(ISNUMBER(SEARCH('Карта учёта'!$B$25,Расходка[[#This Row],[Наименование расходного материала]])),MAX($Q$1:Q12)+1,0)</f>
        <v>0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/>
      </c>
      <c r="AC13" s="115" t="str">
        <f>IFERROR(INDEX(Расходка[Наименование расходного материала],MATCH(Расходка[[#This Row],[№]],Поиск_расходки[Индекс12],0)),"")</f>
        <v/>
      </c>
      <c r="AD13" s="115" t="str">
        <f>IFERROR(INDEX(Расходка[Наименование расходного материала],MATCH(Расходка[[#This Row],[№]],Поиск_расходки[Индекс13],0)),"")</f>
        <v/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0</v>
      </c>
      <c r="P14" s="116">
        <f>IF(ISNUMBER(SEARCH('Карта учёта'!$B$24,Расходка[[#This Row],[Наименование расходного материала]])),MAX($P$1:P13)+1,0)</f>
        <v>0</v>
      </c>
      <c r="Q14" s="116">
        <f>IF(ISNUMBER(SEARCH('Карта учёта'!$B$25,Расходка[[#This Row],[Наименование расходного материала]])),MAX($Q$1:Q13)+1,0)</f>
        <v>0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/>
      </c>
      <c r="AC14" s="115" t="str">
        <f>IFERROR(INDEX(Расходка[Наименование расходного материала],MATCH(Расходка[[#This Row],[№]],Поиск_расходки[Индекс12],0)),"")</f>
        <v/>
      </c>
      <c r="AD14" s="115" t="str">
        <f>IFERROR(INDEX(Расходка[Наименование расходного материала],MATCH(Расходка[[#This Row],[№]],Поиск_расходки[Индекс13],0)),"")</f>
        <v/>
      </c>
      <c r="AF14" s="4" t="s">
        <v>5</v>
      </c>
      <c r="AG14" s="4" t="s">
        <v>491</v>
      </c>
      <c r="AI14" t="s">
        <v>5</v>
      </c>
      <c r="AM14" s="186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0</v>
      </c>
      <c r="P15" s="116">
        <f>IF(ISNUMBER(SEARCH('Карта учёта'!$B$24,Расходка[[#This Row],[Наименование расходного материала]])),MAX($P$1:P14)+1,0)</f>
        <v>0</v>
      </c>
      <c r="Q15" s="116">
        <f>IF(ISNUMBER(SEARCH('Карта учёта'!$B$25,Расходка[[#This Row],[Наименование расходного материала]])),MAX($Q$1:Q14)+1,0)</f>
        <v>0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/>
      </c>
      <c r="AC15" s="115" t="str">
        <f>IFERROR(INDEX(Расходка[Наименование расходного материала],MATCH(Расходка[[#This Row],[№]],Поиск_расходки[Индекс12],0)),"")</f>
        <v/>
      </c>
      <c r="AD15" s="115" t="str">
        <f>IFERROR(INDEX(Расходка[Наименование расходного материала],MATCH(Расходка[[#This Row],[№]],Поиск_расходки[Индекс13],0)),"")</f>
        <v/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0</v>
      </c>
      <c r="P16" s="116">
        <f>IF(ISNUMBER(SEARCH('Карта учёта'!$B$24,Расходка[[#This Row],[Наименование расходного материала]])),MAX($P$1:P15)+1,0)</f>
        <v>0</v>
      </c>
      <c r="Q16" s="116">
        <f>IF(ISNUMBER(SEARCH('Карта учёта'!$B$25,Расходка[[#This Row],[Наименование расходного материала]])),MAX($Q$1:Q15)+1,0)</f>
        <v>0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/>
      </c>
      <c r="AC16" s="115" t="str">
        <f>IFERROR(INDEX(Расходка[Наименование расходного материала],MATCH(Расходка[[#This Row],[№]],Поиск_расходки[Индекс12],0)),"")</f>
        <v/>
      </c>
      <c r="AD16" s="115" t="str">
        <f>IFERROR(INDEX(Расходка[Наименование расходного материала],MATCH(Расходка[[#This Row],[№]],Поиск_расходки[Индекс13],0)),"")</f>
        <v/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0</v>
      </c>
      <c r="P17" s="116">
        <f>IF(ISNUMBER(SEARCH('Карта учёта'!$B$24,Расходка[[#This Row],[Наименование расходного материала]])),MAX($P$1:P16)+1,0)</f>
        <v>0</v>
      </c>
      <c r="Q17" s="116">
        <f>IF(ISNUMBER(SEARCH('Карта учёта'!$B$25,Расходка[[#This Row],[Наименование расходного материала]])),MAX($Q$1:Q16)+1,0)</f>
        <v>0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/>
      </c>
      <c r="AC17" s="115" t="str">
        <f>IFERROR(INDEX(Расходка[Наименование расходного материала],MATCH(Расходка[[#This Row],[№]],Поиск_расходки[Индекс12],0)),"")</f>
        <v/>
      </c>
      <c r="AD17" s="115" t="str">
        <f>IFERROR(INDEX(Расходка[Наименование расходного материала],MATCH(Расходка[[#This Row],[№]],Поиск_расходки[Индекс13],0)),"")</f>
        <v/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0</v>
      </c>
      <c r="P18" s="116">
        <f>IF(ISNUMBER(SEARCH('Карта учёта'!$B$24,Расходка[[#This Row],[Наименование расходного материала]])),MAX($P$1:P17)+1,0)</f>
        <v>0</v>
      </c>
      <c r="Q18" s="116">
        <f>IF(ISNUMBER(SEARCH('Карта учёта'!$B$25,Расходка[[#This Row],[Наименование расходного материала]])),MAX($Q$1:Q17)+1,0)</f>
        <v>0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/>
      </c>
      <c r="AC18" s="115" t="str">
        <f>IFERROR(INDEX(Расходка[Наименование расходного материала],MATCH(Расходка[[#This Row],[№]],Поиск_расходки[Индекс12],0)),"")</f>
        <v/>
      </c>
      <c r="AD18" s="115" t="str">
        <f>IFERROR(INDEX(Расходка[Наименование расходного материала],MATCH(Расходка[[#This Row],[№]],Поиск_расходки[Индекс13],0)),"")</f>
        <v/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0</v>
      </c>
      <c r="P19" s="116">
        <f>IF(ISNUMBER(SEARCH('Карта учёта'!$B$24,Расходка[[#This Row],[Наименование расходного материала]])),MAX($P$1:P18)+1,0)</f>
        <v>0</v>
      </c>
      <c r="Q19" s="116">
        <f>IF(ISNUMBER(SEARCH('Карта учёта'!$B$25,Расходка[[#This Row],[Наименование расходного материала]])),MAX($Q$1:Q18)+1,0)</f>
        <v>0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/>
      </c>
      <c r="AC19" s="115" t="str">
        <f>IFERROR(INDEX(Расходка[Наименование расходного материала],MATCH(Расходка[[#This Row],[№]],Поиск_расходки[Индекс12],0)),"")</f>
        <v/>
      </c>
      <c r="AD19" s="115" t="str">
        <f>IFERROR(INDEX(Расходка[Наименование расходного материала],MATCH(Расходка[[#This Row],[№]],Поиск_расходки[Индекс13],0)),"")</f>
        <v/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0</v>
      </c>
      <c r="P20" s="116">
        <f>IF(ISNUMBER(SEARCH('Карта учёта'!$B$24,Расходка[[#This Row],[Наименование расходного материала]])),MAX($P$1:P19)+1,0)</f>
        <v>0</v>
      </c>
      <c r="Q20" s="116">
        <f>IF(ISNUMBER(SEARCH('Карта учёта'!$B$25,Расходка[[#This Row],[Наименование расходного материала]])),MAX($Q$1:Q19)+1,0)</f>
        <v>0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/>
      </c>
      <c r="AC20" s="115" t="str">
        <f>IFERROR(INDEX(Расходка[Наименование расходного материала],MATCH(Расходка[[#This Row],[№]],Поиск_расходки[Индекс12],0)),"")</f>
        <v/>
      </c>
      <c r="AD20" s="115" t="str">
        <f>IFERROR(INDEX(Расходка[Наименование расходного материала],MATCH(Расходка[[#This Row],[№]],Поиск_расходки[Индекс13],0)),"")</f>
        <v/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0</v>
      </c>
      <c r="P21" s="116">
        <f>IF(ISNUMBER(SEARCH('Карта учёта'!$B$24,Расходка[[#This Row],[Наименование расходного материала]])),MAX($P$1:P20)+1,0)</f>
        <v>0</v>
      </c>
      <c r="Q21" s="116">
        <f>IF(ISNUMBER(SEARCH('Карта учёта'!$B$25,Расходка[[#This Row],[Наименование расходного материала]])),MAX($Q$1:Q20)+1,0)</f>
        <v>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/>
      </c>
      <c r="AC21" s="115" t="str">
        <f>IFERROR(INDEX(Расходка[Наименование расходного материала],MATCH(Расходка[[#This Row],[№]],Поиск_расходки[Индекс12],0)),"")</f>
        <v/>
      </c>
      <c r="AD21" s="115" t="str">
        <f>IFERROR(INDEX(Расходка[Наименование расходного материала],MATCH(Расходка[[#This Row],[№]],Поиск_расходки[Индекс13],0)),"")</f>
        <v/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0</v>
      </c>
      <c r="P22" s="116">
        <f>IF(ISNUMBER(SEARCH('Карта учёта'!$B$24,Расходка[[#This Row],[Наименование расходного материала]])),MAX($P$1:P21)+1,0)</f>
        <v>0</v>
      </c>
      <c r="Q22" s="116">
        <f>IF(ISNUMBER(SEARCH('Карта учёта'!$B$25,Расходка[[#This Row],[Наименование расходного материала]])),MAX($Q$1:Q21)+1,0)</f>
        <v>0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/>
      </c>
      <c r="AC22" s="115" t="str">
        <f>IFERROR(INDEX(Расходка[Наименование расходного материала],MATCH(Расходка[[#This Row],[№]],Поиск_расходки[Индекс12],0)),"")</f>
        <v/>
      </c>
      <c r="AD22" s="115" t="str">
        <f>IFERROR(INDEX(Расходка[Наименование расходного материала],MATCH(Расходка[[#This Row],[№]],Поиск_расходки[Индекс13],0)),"")</f>
        <v/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0</v>
      </c>
      <c r="P23" s="116">
        <f>IF(ISNUMBER(SEARCH('Карта учёта'!$B$24,Расходка[[#This Row],[Наименование расходного материала]])),MAX($P$1:P22)+1,0)</f>
        <v>0</v>
      </c>
      <c r="Q23" s="116">
        <f>IF(ISNUMBER(SEARCH('Карта учёта'!$B$25,Расходка[[#This Row],[Наименование расходного материала]])),MAX($Q$1:Q22)+1,0)</f>
        <v>0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/>
      </c>
      <c r="AC23" s="115" t="str">
        <f>IFERROR(INDEX(Расходка[Наименование расходного материала],MATCH(Расходка[[#This Row],[№]],Поиск_расходки[Индекс12],0)),"")</f>
        <v/>
      </c>
      <c r="AD23" s="115" t="str">
        <f>IFERROR(INDEX(Расходка[Наименование расходного материала],MATCH(Расходка[[#This Row],[№]],Поиск_расходки[Индекс13],0)),"")</f>
        <v/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0</v>
      </c>
      <c r="P24" s="116">
        <f>IF(ISNUMBER(SEARCH('Карта учёта'!$B$24,Расходка[[#This Row],[Наименование расходного материала]])),MAX($P$1:P23)+1,0)</f>
        <v>0</v>
      </c>
      <c r="Q24" s="116">
        <f>IF(ISNUMBER(SEARCH('Карта учёта'!$B$25,Расходка[[#This Row],[Наименование расходного материала]])),MAX($Q$1:Q23)+1,0)</f>
        <v>0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/>
      </c>
      <c r="AC24" s="115" t="str">
        <f>IFERROR(INDEX(Расходка[Наименование расходного материала],MATCH(Расходка[[#This Row],[№]],Поиск_расходки[Индекс12],0)),"")</f>
        <v/>
      </c>
      <c r="AD24" s="115" t="str">
        <f>IFERROR(INDEX(Расходка[Наименование расходного материала],MATCH(Расходка[[#This Row],[№]],Поиск_расходки[Индекс13],0)),"")</f>
        <v/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0</v>
      </c>
      <c r="P25" s="116">
        <f>IF(ISNUMBER(SEARCH('Карта учёта'!$B$24,Расходка[[#This Row],[Наименование расходного материала]])),MAX($P$1:P24)+1,0)</f>
        <v>0</v>
      </c>
      <c r="Q25" s="116">
        <f>IF(ISNUMBER(SEARCH('Карта учёта'!$B$25,Расходка[[#This Row],[Наименование расходного материала]])),MAX($Q$1:Q24)+1,0)</f>
        <v>0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/>
      </c>
      <c r="AC25" s="115" t="str">
        <f>IFERROR(INDEX(Расходка[Наименование расходного материала],MATCH(Расходка[[#This Row],[№]],Поиск_расходки[Индекс12],0)),"")</f>
        <v/>
      </c>
      <c r="AD25" s="115" t="str">
        <f>IFERROR(INDEX(Расходка[Наименование расходного материала],MATCH(Расходка[[#This Row],[№]],Поиск_расходки[Индекс13],0)),"")</f>
        <v/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0</v>
      </c>
      <c r="P26" s="116">
        <f>IF(ISNUMBER(SEARCH('Карта учёта'!$B$24,Расходка[[#This Row],[Наименование расходного материала]])),MAX($P$1:P25)+1,0)</f>
        <v>0</v>
      </c>
      <c r="Q26" s="116">
        <f>IF(ISNUMBER(SEARCH('Карта учёта'!$B$25,Расходка[[#This Row],[Наименование расходного материала]])),MAX($Q$1:Q25)+1,0)</f>
        <v>0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/>
      </c>
      <c r="AC26" s="115" t="str">
        <f>IFERROR(INDEX(Расходка[Наименование расходного материала],MATCH(Расходка[[#This Row],[№]],Поиск_расходки[Индекс12],0)),"")</f>
        <v/>
      </c>
      <c r="AD26" s="115" t="str">
        <f>IFERROR(INDEX(Расходка[Наименование расходного материала],MATCH(Расходка[[#This Row],[№]],Поиск_расходки[Индекс13],0)),"")</f>
        <v/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0</v>
      </c>
      <c r="P27" s="116">
        <f>IF(ISNUMBER(SEARCH('Карта учёта'!$B$24,Расходка[[#This Row],[Наименование расходного материала]])),MAX($P$1:P26)+1,0)</f>
        <v>0</v>
      </c>
      <c r="Q27" s="116">
        <f>IF(ISNUMBER(SEARCH('Карта учёта'!$B$25,Расходка[[#This Row],[Наименование расходного материала]])),MAX($Q$1:Q26)+1,0)</f>
        <v>0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/>
      </c>
      <c r="AC27" s="115" t="str">
        <f>IFERROR(INDEX(Расходка[Наименование расходного материала],MATCH(Расходка[[#This Row],[№]],Поиск_расходки[Индекс12],0)),"")</f>
        <v/>
      </c>
      <c r="AD27" s="115" t="str">
        <f>IFERROR(INDEX(Расходка[Наименование расходного материала],MATCH(Расходка[[#This Row],[№]],Поиск_расходки[Индекс13],0)),"")</f>
        <v/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0</v>
      </c>
      <c r="P28" s="116">
        <f>IF(ISNUMBER(SEARCH('Карта учёта'!$B$24,Расходка[[#This Row],[Наименование расходного материала]])),MAX($P$1:P27)+1,0)</f>
        <v>0</v>
      </c>
      <c r="Q28" s="116">
        <f>IF(ISNUMBER(SEARCH('Карта учёта'!$B$25,Расходка[[#This Row],[Наименование расходного материала]])),MAX($Q$1:Q27)+1,0)</f>
        <v>0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/>
      </c>
      <c r="AC28" s="115" t="str">
        <f>IFERROR(INDEX(Расходка[Наименование расходного материала],MATCH(Расходка[[#This Row],[№]],Поиск_расходки[Индекс12],0)),"")</f>
        <v/>
      </c>
      <c r="AD28" s="115" t="str">
        <f>IFERROR(INDEX(Расходка[Наименование расходного материала],MATCH(Расходка[[#This Row],[№]],Поиск_расходки[Индекс13],0)),"")</f>
        <v/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0</v>
      </c>
      <c r="P29" s="116">
        <f>IF(ISNUMBER(SEARCH('Карта учёта'!$B$24,Расходка[[#This Row],[Наименование расходного материала]])),MAX($P$1:P28)+1,0)</f>
        <v>0</v>
      </c>
      <c r="Q29" s="116">
        <f>IF(ISNUMBER(SEARCH('Карта учёта'!$B$25,Расходка[[#This Row],[Наименование расходного материала]])),MAX($Q$1:Q28)+1,0)</f>
        <v>0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/>
      </c>
      <c r="AC29" s="115" t="str">
        <f>IFERROR(INDEX(Расходка[Наименование расходного материала],MATCH(Расходка[[#This Row],[№]],Поиск_расходки[Индекс12],0)),"")</f>
        <v/>
      </c>
      <c r="AD29" s="115" t="str">
        <f>IFERROR(INDEX(Расходка[Наименование расходного материала],MATCH(Расходка[[#This Row],[№]],Поиск_расходки[Индекс13],0)),"")</f>
        <v/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0</v>
      </c>
      <c r="P30" s="116">
        <f>IF(ISNUMBER(SEARCH('Карта учёта'!$B$24,Расходка[[#This Row],[Наименование расходного материала]])),MAX($P$1:P29)+1,0)</f>
        <v>0</v>
      </c>
      <c r="Q30" s="116">
        <f>IF(ISNUMBER(SEARCH('Карта учёта'!$B$25,Расходка[[#This Row],[Наименование расходного материала]])),MAX($Q$1:Q29)+1,0)</f>
        <v>0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/>
      </c>
      <c r="AC30" s="115" t="str">
        <f>IFERROR(INDEX(Расходка[Наименование расходного материала],MATCH(Расходка[[#This Row],[№]],Поиск_расходки[Индекс12],0)),"")</f>
        <v/>
      </c>
      <c r="AD30" s="115" t="str">
        <f>IFERROR(INDEX(Расходка[Наименование расходного материала],MATCH(Расходка[[#This Row],[№]],Поиск_расходки[Индекс13],0)),"")</f>
        <v/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0</v>
      </c>
      <c r="P31" s="116">
        <f>IF(ISNUMBER(SEARCH('Карта учёта'!$B$24,Расходка[[#This Row],[Наименование расходного материала]])),MAX($P$1:P30)+1,0)</f>
        <v>0</v>
      </c>
      <c r="Q31" s="116">
        <f>IF(ISNUMBER(SEARCH('Карта учёта'!$B$25,Расходка[[#This Row],[Наименование расходного материала]])),MAX($Q$1:Q30)+1,0)</f>
        <v>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/>
      </c>
      <c r="AC31" s="115" t="str">
        <f>IFERROR(INDEX(Расходка[Наименование расходного материала],MATCH(Расходка[[#This Row],[№]],Поиск_расходки[Индекс12],0)),"")</f>
        <v/>
      </c>
      <c r="AD31" s="115" t="str">
        <f>IFERROR(INDEX(Расходка[Наименование расходного материала],MATCH(Расходка[[#This Row],[№]],Поиск_расходки[Индекс13],0)),"")</f>
        <v/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0</v>
      </c>
      <c r="P32" s="116">
        <f>IF(ISNUMBER(SEARCH('Карта учёта'!$B$24,Расходка[[#This Row],[Наименование расходного материала]])),MAX($P$1:P31)+1,0)</f>
        <v>0</v>
      </c>
      <c r="Q32" s="116">
        <f>IF(ISNUMBER(SEARCH('Карта учёта'!$B$25,Расходка[[#This Row],[Наименование расходного материала]])),MAX($Q$1:Q31)+1,0)</f>
        <v>0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/>
      </c>
      <c r="AC32" s="115" t="str">
        <f>IFERROR(INDEX(Расходка[Наименование расходного материала],MATCH(Расходка[[#This Row],[№]],Поиск_расходки[Индекс12],0)),"")</f>
        <v/>
      </c>
      <c r="AD32" s="115" t="str">
        <f>IFERROR(INDEX(Расходка[Наименование расходного материала],MATCH(Расходка[[#This Row],[№]],Поиск_расходки[Индекс13],0)),"")</f>
        <v/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0</v>
      </c>
      <c r="P33" s="116">
        <f>IF(ISNUMBER(SEARCH('Карта учёта'!$B$24,Расходка[[#This Row],[Наименование расходного материала]])),MAX($P$1:P32)+1,0)</f>
        <v>0</v>
      </c>
      <c r="Q33" s="116">
        <f>IF(ISNUMBER(SEARCH('Карта учёта'!$B$25,Расходка[[#This Row],[Наименование расходного материала]])),MAX($Q$1:Q32)+1,0)</f>
        <v>0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/>
      </c>
      <c r="AC33" s="115" t="str">
        <f>IFERROR(INDEX(Расходка[Наименование расходного материала],MATCH(Расходка[[#This Row],[№]],Поиск_расходки[Индекс12],0)),"")</f>
        <v/>
      </c>
      <c r="AD33" s="115" t="str">
        <f>IFERROR(INDEX(Расходка[Наименование расходного материала],MATCH(Расходка[[#This Row],[№]],Поиск_расходки[Индекс13],0)),"")</f>
        <v/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0</v>
      </c>
      <c r="P34" s="116">
        <f>IF(ISNUMBER(SEARCH('Карта учёта'!$B$24,Расходка[[#This Row],[Наименование расходного материала]])),MAX($P$1:P33)+1,0)</f>
        <v>0</v>
      </c>
      <c r="Q34" s="116">
        <f>IF(ISNUMBER(SEARCH('Карта учёта'!$B$25,Расходка[[#This Row],[Наименование расходного материала]])),MAX($Q$1:Q33)+1,0)</f>
        <v>0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/>
      </c>
      <c r="AC34" s="115" t="str">
        <f>IFERROR(INDEX(Расходка[Наименование расходного материала],MATCH(Расходка[[#This Row],[№]],Поиск_расходки[Индекс12],0)),"")</f>
        <v/>
      </c>
      <c r="AD34" s="115" t="str">
        <f>IFERROR(INDEX(Расходка[Наименование расходного материала],MATCH(Расходка[[#This Row],[№]],Поиск_расходки[Индекс13],0)),"")</f>
        <v/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0</v>
      </c>
      <c r="P35" s="116">
        <f>IF(ISNUMBER(SEARCH('Карта учёта'!$B$24,Расходка[[#This Row],[Наименование расходного материала]])),MAX($P$1:P34)+1,0)</f>
        <v>0</v>
      </c>
      <c r="Q35" s="116">
        <f>IF(ISNUMBER(SEARCH('Карта учёта'!$B$25,Расходка[[#This Row],[Наименование расходного материала]])),MAX($Q$1:Q34)+1,0)</f>
        <v>0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/>
      </c>
      <c r="AC35" s="115" t="str">
        <f>IFERROR(INDEX(Расходка[Наименование расходного материала],MATCH(Расходка[[#This Row],[№]],Поиск_расходки[Индекс12],0)),"")</f>
        <v/>
      </c>
      <c r="AD35" s="115" t="str">
        <f>IFERROR(INDEX(Расходка[Наименование расходного материала],MATCH(Расходка[[#This Row],[№]],Поиск_расходки[Индекс13],0)),"")</f>
        <v/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0</v>
      </c>
      <c r="P36" s="116">
        <f>IF(ISNUMBER(SEARCH('Карта учёта'!$B$24,Расходка[[#This Row],[Наименование расходного материала]])),MAX($P$1:P35)+1,0)</f>
        <v>0</v>
      </c>
      <c r="Q36" s="116">
        <f>IF(ISNUMBER(SEARCH('Карта учёта'!$B$25,Расходка[[#This Row],[Наименование расходного материала]])),MAX($Q$1:Q35)+1,0)</f>
        <v>0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/>
      </c>
      <c r="AC36" s="115" t="str">
        <f>IFERROR(INDEX(Расходка[Наименование расходного материала],MATCH(Расходка[[#This Row],[№]],Поиск_расходки[Индекс12],0)),"")</f>
        <v/>
      </c>
      <c r="AD36" s="115" t="str">
        <f>IFERROR(INDEX(Расходка[Наименование расходного материала],MATCH(Расходка[[#This Row],[№]],Поиск_расходки[Индекс13],0)),"")</f>
        <v/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0</v>
      </c>
      <c r="P37" s="116">
        <f>IF(ISNUMBER(SEARCH('Карта учёта'!$B$24,Расходка[[#This Row],[Наименование расходного материала]])),MAX($P$1:P36)+1,0)</f>
        <v>0</v>
      </c>
      <c r="Q37" s="116">
        <f>IF(ISNUMBER(SEARCH('Карта учёта'!$B$25,Расходка[[#This Row],[Наименование расходного материала]])),MAX($Q$1:Q36)+1,0)</f>
        <v>0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/>
      </c>
      <c r="AC37" s="115" t="str">
        <f>IFERROR(INDEX(Расходка[Наименование расходного материала],MATCH(Расходка[[#This Row],[№]],Поиск_расходки[Индекс12],0)),"")</f>
        <v/>
      </c>
      <c r="AD37" s="115" t="str">
        <f>IFERROR(INDEX(Расходка[Наименование расходного материала],MATCH(Расходка[[#This Row],[№]],Поиск_расходки[Индекс13],0)),"")</f>
        <v/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0</v>
      </c>
      <c r="P38" s="116">
        <f>IF(ISNUMBER(SEARCH('Карта учёта'!$B$24,Расходка[[#This Row],[Наименование расходного материала]])),MAX($P$1:P37)+1,0)</f>
        <v>0</v>
      </c>
      <c r="Q38" s="116">
        <f>IF(ISNUMBER(SEARCH('Карта учёта'!$B$25,Расходка[[#This Row],[Наименование расходного материала]])),MAX($Q$1:Q37)+1,0)</f>
        <v>0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/>
      </c>
      <c r="AC38" s="115" t="str">
        <f>IFERROR(INDEX(Расходка[Наименование расходного материала],MATCH(Расходка[[#This Row],[№]],Поиск_расходки[Индекс12],0)),"")</f>
        <v/>
      </c>
      <c r="AD38" s="115" t="str">
        <f>IFERROR(INDEX(Расходка[Наименование расходного материала],MATCH(Расходка[[#This Row],[№]],Поиск_расходки[Индекс13],0)),"")</f>
        <v/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0</v>
      </c>
      <c r="P39" s="116">
        <f>IF(ISNUMBER(SEARCH('Карта учёта'!$B$24,Расходка[[#This Row],[Наименование расходного материала]])),MAX($P$1:P38)+1,0)</f>
        <v>0</v>
      </c>
      <c r="Q39" s="116">
        <f>IF(ISNUMBER(SEARCH('Карта учёта'!$B$25,Расходка[[#This Row],[Наименование расходного материала]])),MAX($Q$1:Q38)+1,0)</f>
        <v>0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/>
      </c>
      <c r="AC39" s="115" t="str">
        <f>IFERROR(INDEX(Расходка[Наименование расходного материала],MATCH(Расходка[[#This Row],[№]],Поиск_расходки[Индекс12],0)),"")</f>
        <v/>
      </c>
      <c r="AD39" s="115" t="str">
        <f>IFERROR(INDEX(Расходка[Наименование расходного материала],MATCH(Расходка[[#This Row],[№]],Поиск_расходки[Индекс13],0)),"")</f>
        <v/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0</v>
      </c>
      <c r="P40" s="116">
        <f>IF(ISNUMBER(SEARCH('Карта учёта'!$B$24,Расходка[[#This Row],[Наименование расходного материала]])),MAX($P$1:P39)+1,0)</f>
        <v>0</v>
      </c>
      <c r="Q40" s="116">
        <f>IF(ISNUMBER(SEARCH('Карта учёта'!$B$25,Расходка[[#This Row],[Наименование расходного материала]])),MAX($Q$1:Q39)+1,0)</f>
        <v>0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/>
      </c>
      <c r="AC40" s="115" t="str">
        <f>IFERROR(INDEX(Расходка[Наименование расходного материала],MATCH(Расходка[[#This Row],[№]],Поиск_расходки[Индекс12],0)),"")</f>
        <v/>
      </c>
      <c r="AD40" s="115" t="str">
        <f>IFERROR(INDEX(Расходка[Наименование расходного материала],MATCH(Расходка[[#This Row],[№]],Поиск_расходки[Индекс13],0)),"")</f>
        <v/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0</v>
      </c>
      <c r="P41" s="116">
        <f>IF(ISNUMBER(SEARCH('Карта учёта'!$B$24,Расходка[[#This Row],[Наименование расходного материала]])),MAX($P$1:P40)+1,0)</f>
        <v>0</v>
      </c>
      <c r="Q41" s="116">
        <f>IF(ISNUMBER(SEARCH('Карта учёта'!$B$25,Расходка[[#This Row],[Наименование расходного материала]])),MAX($Q$1:Q40)+1,0)</f>
        <v>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/>
      </c>
      <c r="AC41" s="115" t="str">
        <f>IFERROR(INDEX(Расходка[Наименование расходного материала],MATCH(Расходка[[#This Row],[№]],Поиск_расходки[Индекс12],0)),"")</f>
        <v/>
      </c>
      <c r="AD41" s="115" t="str">
        <f>IFERROR(INDEX(Расходка[Наименование расходного материала],MATCH(Расходка[[#This Row],[№]],Поиск_расходки[Индекс13],0)),"")</f>
        <v/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0</v>
      </c>
      <c r="P42" s="116">
        <f>IF(ISNUMBER(SEARCH('Карта учёта'!$B$24,Расходка[[#This Row],[Наименование расходного материала]])),MAX($P$1:P41)+1,0)</f>
        <v>0</v>
      </c>
      <c r="Q42" s="116">
        <f>IF(ISNUMBER(SEARCH('Карта учёта'!$B$25,Расходка[[#This Row],[Наименование расходного материала]])),MAX($Q$1:Q41)+1,0)</f>
        <v>0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/>
      </c>
      <c r="AC42" s="115" t="str">
        <f>IFERROR(INDEX(Расходка[Наименование расходного материала],MATCH(Расходка[[#This Row],[№]],Поиск_расходки[Индекс12],0)),"")</f>
        <v/>
      </c>
      <c r="AD42" s="115" t="str">
        <f>IFERROR(INDEX(Расходка[Наименование расходного материала],MATCH(Расходка[[#This Row],[№]],Поиск_расходки[Индекс13],0)),"")</f>
        <v/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0</v>
      </c>
      <c r="P43" s="116">
        <f>IF(ISNUMBER(SEARCH('Карта учёта'!$B$24,Расходка[[#This Row],[Наименование расходного материала]])),MAX($P$1:P42)+1,0)</f>
        <v>0</v>
      </c>
      <c r="Q43" s="116">
        <f>IF(ISNUMBER(SEARCH('Карта учёта'!$B$25,Расходка[[#This Row],[Наименование расходного материала]])),MAX($Q$1:Q42)+1,0)</f>
        <v>0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/>
      </c>
      <c r="AC43" s="115" t="str">
        <f>IFERROR(INDEX(Расходка[Наименование расходного материала],MATCH(Расходка[[#This Row],[№]],Поиск_расходки[Индекс12],0)),"")</f>
        <v/>
      </c>
      <c r="AD43" s="115" t="str">
        <f>IFERROR(INDEX(Расходка[Наименование расходного материала],MATCH(Расходка[[#This Row],[№]],Поиск_расходки[Индекс13],0)),"")</f>
        <v/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0</v>
      </c>
      <c r="P44" s="116">
        <f>IF(ISNUMBER(SEARCH('Карта учёта'!$B$24,Расходка[[#This Row],[Наименование расходного материала]])),MAX($P$1:P43)+1,0)</f>
        <v>0</v>
      </c>
      <c r="Q44" s="116">
        <f>IF(ISNUMBER(SEARCH('Карта учёта'!$B$25,Расходка[[#This Row],[Наименование расходного материала]])),MAX($Q$1:Q43)+1,0)</f>
        <v>0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/>
      </c>
      <c r="AC44" s="115" t="str">
        <f>IFERROR(INDEX(Расходка[Наименование расходного материала],MATCH(Расходка[[#This Row],[№]],Поиск_расходки[Индекс12],0)),"")</f>
        <v/>
      </c>
      <c r="AD44" s="115" t="str">
        <f>IFERROR(INDEX(Расходка[Наименование расходного материала],MATCH(Расходка[[#This Row],[№]],Поиск_расходки[Индекс13],0)),"")</f>
        <v/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0</v>
      </c>
      <c r="P45" s="116">
        <f>IF(ISNUMBER(SEARCH('Карта учёта'!$B$24,Расходка[[#This Row],[Наименование расходного материала]])),MAX($P$1:P44)+1,0)</f>
        <v>0</v>
      </c>
      <c r="Q45" s="116">
        <f>IF(ISNUMBER(SEARCH('Карта учёта'!$B$25,Расходка[[#This Row],[Наименование расходного материала]])),MAX($Q$1:Q44)+1,0)</f>
        <v>0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/>
      </c>
      <c r="AC45" s="115" t="str">
        <f>IFERROR(INDEX(Расходка[Наименование расходного материала],MATCH(Расходка[[#This Row],[№]],Поиск_расходки[Индекс12],0)),"")</f>
        <v/>
      </c>
      <c r="AD45" s="115" t="str">
        <f>IFERROR(INDEX(Расходка[Наименование расходного материала],MATCH(Расходка[[#This Row],[№]],Поиск_расходки[Индекс13],0)),"")</f>
        <v/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0</v>
      </c>
      <c r="P46" s="116">
        <f>IF(ISNUMBER(SEARCH('Карта учёта'!$B$24,Расходка[[#This Row],[Наименование расходного материала]])),MAX($P$1:P45)+1,0)</f>
        <v>0</v>
      </c>
      <c r="Q46" s="116">
        <f>IF(ISNUMBER(SEARCH('Карта учёта'!$B$25,Расходка[[#This Row],[Наименование расходного материала]])),MAX($Q$1:Q45)+1,0)</f>
        <v>0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/>
      </c>
      <c r="AC46" s="115" t="str">
        <f>IFERROR(INDEX(Расходка[Наименование расходного материала],MATCH(Расходка[[#This Row],[№]],Поиск_расходки[Индекс12],0)),"")</f>
        <v/>
      </c>
      <c r="AD46" s="115" t="str">
        <f>IFERROR(INDEX(Расходка[Наименование расходного материала],MATCH(Расходка[[#This Row],[№]],Поиск_расходки[Индекс13],0)),"")</f>
        <v/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0</v>
      </c>
      <c r="P47" s="116">
        <f>IF(ISNUMBER(SEARCH('Карта учёта'!$B$24,Расходка[[#This Row],[Наименование расходного материала]])),MAX($P$1:P46)+1,0)</f>
        <v>0</v>
      </c>
      <c r="Q47" s="116">
        <f>IF(ISNUMBER(SEARCH('Карта учёта'!$B$25,Расходка[[#This Row],[Наименование расходного материала]])),MAX($Q$1:Q46)+1,0)</f>
        <v>0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/>
      </c>
      <c r="AC47" s="115" t="str">
        <f>IFERROR(INDEX(Расходка[Наименование расходного материала],MATCH(Расходка[[#This Row],[№]],Поиск_расходки[Индекс12],0)),"")</f>
        <v/>
      </c>
      <c r="AD47" s="115" t="str">
        <f>IFERROR(INDEX(Расходка[Наименование расходного материала],MATCH(Расходка[[#This Row],[№]],Поиск_расходки[Индекс13],0)),"")</f>
        <v/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0</v>
      </c>
      <c r="P48" s="116">
        <f>IF(ISNUMBER(SEARCH('Карта учёта'!$B$24,Расходка[[#This Row],[Наименование расходного материала]])),MAX($P$1:P47)+1,0)</f>
        <v>0</v>
      </c>
      <c r="Q48" s="116">
        <f>IF(ISNUMBER(SEARCH('Карта учёта'!$B$25,Расходка[[#This Row],[Наименование расходного материала]])),MAX($Q$1:Q47)+1,0)</f>
        <v>0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/>
      </c>
      <c r="AC48" s="115" t="str">
        <f>IFERROR(INDEX(Расходка[Наименование расходного материала],MATCH(Расходка[[#This Row],[№]],Поиск_расходки[Индекс12],0)),"")</f>
        <v/>
      </c>
      <c r="AD48" s="115" t="str">
        <f>IFERROR(INDEX(Расходка[Наименование расходного материала],MATCH(Расходка[[#This Row],[№]],Поиск_расходки[Индекс13],0)),"")</f>
        <v/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0</v>
      </c>
      <c r="P49" s="116">
        <f>IF(ISNUMBER(SEARCH('Карта учёта'!$B$24,Расходка[[#This Row],[Наименование расходного материала]])),MAX($P$1:P48)+1,0)</f>
        <v>0</v>
      </c>
      <c r="Q49" s="116">
        <f>IF(ISNUMBER(SEARCH('Карта учёта'!$B$25,Расходка[[#This Row],[Наименование расходного материала]])),MAX($Q$1:Q48)+1,0)</f>
        <v>0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/>
      </c>
      <c r="AC49" s="115" t="str">
        <f>IFERROR(INDEX(Расходка[Наименование расходного материала],MATCH(Расходка[[#This Row],[№]],Поиск_расходки[Индекс12],0)),"")</f>
        <v/>
      </c>
      <c r="AD49" s="115" t="str">
        <f>IFERROR(INDEX(Расходка[Наименование расходного материала],MATCH(Расходка[[#This Row],[№]],Поиск_расходки[Индекс13],0)),"")</f>
        <v/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0</v>
      </c>
      <c r="P50" s="116">
        <f>IF(ISNUMBER(SEARCH('Карта учёта'!$B$24,Расходка[[#This Row],[Наименование расходного материала]])),MAX($P$1:P49)+1,0)</f>
        <v>0</v>
      </c>
      <c r="Q50" s="116">
        <f>IF(ISNUMBER(SEARCH('Карта учёта'!$B$25,Расходка[[#This Row],[Наименование расходного материала]])),MAX($Q$1:Q49)+1,0)</f>
        <v>0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/>
      </c>
      <c r="AC50" s="115" t="str">
        <f>IFERROR(INDEX(Расходка[Наименование расходного материала],MATCH(Расходка[[#This Row],[№]],Поиск_расходки[Индекс12],0)),"")</f>
        <v/>
      </c>
      <c r="AD50" s="115" t="str">
        <f>IFERROR(INDEX(Расходка[Наименование расходного материала],MATCH(Расходка[[#This Row],[№]],Поиск_расходки[Индекс13],0)),"")</f>
        <v/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0</v>
      </c>
      <c r="P51" s="116">
        <f>IF(ISNUMBER(SEARCH('Карта учёта'!$B$24,Расходка[[#This Row],[Наименование расходного материала]])),MAX($P$1:P50)+1,0)</f>
        <v>0</v>
      </c>
      <c r="Q51" s="116">
        <f>IF(ISNUMBER(SEARCH('Карта учёта'!$B$25,Расходка[[#This Row],[Наименование расходного материала]])),MAX($Q$1:Q50)+1,0)</f>
        <v>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/>
      </c>
      <c r="AC51" s="115" t="str">
        <f>IFERROR(INDEX(Расходка[Наименование расходного материала],MATCH(Расходка[[#This Row],[№]],Поиск_расходки[Индекс12],0)),"")</f>
        <v/>
      </c>
      <c r="AD51" s="115" t="str">
        <f>IFERROR(INDEX(Расходка[Наименование расходного материала],MATCH(Расходка[[#This Row],[№]],Поиск_расходки[Индекс13],0)),"")</f>
        <v/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1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0</v>
      </c>
      <c r="P52" s="116">
        <f>IF(ISNUMBER(SEARCH('Карта учёта'!$B$24,Расходка[[#This Row],[Наименование расходного материала]])),MAX($P$1:P51)+1,0)</f>
        <v>0</v>
      </c>
      <c r="Q52" s="116">
        <f>IF(ISNUMBER(SEARCH('Карта учёта'!$B$25,Расходка[[#This Row],[Наименование расходного материала]])),MAX($Q$1:Q51)+1,0)</f>
        <v>0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/>
      </c>
      <c r="AC52" s="115" t="str">
        <f>IFERROR(INDEX(Расходка[Наименование расходного материала],MATCH(Расходка[[#This Row],[№]],Поиск_расходки[Индекс12],0)),"")</f>
        <v/>
      </c>
      <c r="AD52" s="115" t="str">
        <f>IFERROR(INDEX(Расходка[Наименование расходного материала],MATCH(Расходка[[#This Row],[№]],Поиск_расходки[Индекс13],0)),"")</f>
        <v/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0</v>
      </c>
      <c r="P53" s="116">
        <f>IF(ISNUMBER(SEARCH('Карта учёта'!$B$24,Расходка[[#This Row],[Наименование расходного материала]])),MAX($P$1:P52)+1,0)</f>
        <v>0</v>
      </c>
      <c r="Q53" s="116">
        <f>IF(ISNUMBER(SEARCH('Карта учёта'!$B$25,Расходка[[#This Row],[Наименование расходного материала]])),MAX($Q$1:Q52)+1,0)</f>
        <v>0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/>
      </c>
      <c r="AC53" s="115" t="str">
        <f>IFERROR(INDEX(Расходка[Наименование расходного материала],MATCH(Расходка[[#This Row],[№]],Поиск_расходки[Индекс12],0)),"")</f>
        <v/>
      </c>
      <c r="AD53" s="115" t="str">
        <f>IFERROR(INDEX(Расходка[Наименование расходного материала],MATCH(Расходка[[#This Row],[№]],Поиск_расходки[Индекс13],0)),"")</f>
        <v/>
      </c>
      <c r="AF53" s="4" t="s">
        <v>6</v>
      </c>
      <c r="AG53" s="4" t="s">
        <v>446</v>
      </c>
    </row>
    <row r="54" spans="1:33">
      <c r="A54">
        <v>53</v>
      </c>
      <c r="B54" t="s">
        <v>3</v>
      </c>
      <c r="C54" t="s">
        <v>539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1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0</v>
      </c>
      <c r="P54" s="116">
        <f>IF(ISNUMBER(SEARCH('Карта учёта'!$B$24,Расходка[[#This Row],[Наименование расходного материала]])),MAX($P$1:P53)+1,0)</f>
        <v>0</v>
      </c>
      <c r="Q54" s="116">
        <f>IF(ISNUMBER(SEARCH('Карта учёта'!$B$25,Расходка[[#This Row],[Наименование расходного материала]])),MAX($Q$1:Q53)+1,0)</f>
        <v>0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/>
      </c>
      <c r="AC54" s="115" t="str">
        <f>IFERROR(INDEX(Расходка[Наименование расходного материала],MATCH(Расходка[[#This Row],[№]],Поиск_расходки[Индекс12],0)),"")</f>
        <v/>
      </c>
      <c r="AD54" s="115" t="str">
        <f>IFERROR(INDEX(Расходка[Наименование расходного материала],MATCH(Расходка[[#This Row],[№]],Поиск_расходки[Индекс13],0)),"")</f>
        <v/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" t="s">
        <v>278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0</v>
      </c>
      <c r="P55" s="116">
        <f>IF(ISNUMBER(SEARCH('Карта учёта'!$B$24,Расходка[[#This Row],[Наименование расходного материала]])),MAX($P$1:P54)+1,0)</f>
        <v>0</v>
      </c>
      <c r="Q55" s="116">
        <f>IF(ISNUMBER(SEARCH('Карта учёта'!$B$25,Расходка[[#This Row],[Наименование расходного материала]])),MAX($Q$1:Q54)+1,0)</f>
        <v>0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/>
      </c>
      <c r="AC55" s="115" t="str">
        <f>IFERROR(INDEX(Расходка[Наименование расходного материала],MATCH(Расходка[[#This Row],[№]],Поиск_расходки[Индекс12],0)),"")</f>
        <v/>
      </c>
      <c r="AD55" s="115" t="str">
        <f>IFERROR(INDEX(Расходка[Наименование расходного материала],MATCH(Расходка[[#This Row],[№]],Поиск_расходки[Индекс13],0)),"")</f>
        <v/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4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0</v>
      </c>
      <c r="P56" s="116">
        <f>IF(ISNUMBER(SEARCH('Карта учёта'!$B$24,Расходка[[#This Row],[Наименование расходного материала]])),MAX($P$1:P55)+1,0)</f>
        <v>0</v>
      </c>
      <c r="Q56" s="116">
        <f>IF(ISNUMBER(SEARCH('Карта учёта'!$B$25,Расходка[[#This Row],[Наименование расходного материала]])),MAX($Q$1:Q55)+1,0)</f>
        <v>0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/>
      </c>
      <c r="AC56" s="115" t="str">
        <f>IFERROR(INDEX(Расходка[Наименование расходного материала],MATCH(Расходка[[#This Row],[№]],Поиск_расходки[Индекс12],0)),"")</f>
        <v/>
      </c>
      <c r="AD56" s="115" t="str">
        <f>IFERROR(INDEX(Расходка[Наименование расходного материала],MATCH(Расходка[[#This Row],[№]],Поиск_расходки[Индекс13],0)),"")</f>
        <v/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54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0</v>
      </c>
      <c r="P57" s="116">
        <f>IF(ISNUMBER(SEARCH('Карта учёта'!$B$24,Расходка[[#This Row],[Наименование расходного материала]])),MAX($P$1:P56)+1,0)</f>
        <v>0</v>
      </c>
      <c r="Q57" s="116">
        <f>IF(ISNUMBER(SEARCH('Карта учёта'!$B$25,Расходка[[#This Row],[Наименование расходного материала]])),MAX($Q$1:Q56)+1,0)</f>
        <v>0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/>
      </c>
      <c r="AC57" s="115" t="str">
        <f>IFERROR(INDEX(Расходка[Наименование расходного материала],MATCH(Расходка[[#This Row],[№]],Поиск_расходки[Индекс12],0)),"")</f>
        <v/>
      </c>
      <c r="AD57" s="115" t="str">
        <f>IFERROR(INDEX(Расходка[Наименование расходного материала],MATCH(Расходка[[#This Row],[№]],Поиск_расходки[Индекс13],0)),"")</f>
        <v/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s="250" t="s">
        <v>323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1</v>
      </c>
      <c r="M58" s="116">
        <f>IF(ISNUMBER(SEARCH('Карта учёта'!$B$21,Расходка[[#This Row],[Наименование расходного материала]])),MAX($M$1:M57)+1,0)</f>
        <v>1</v>
      </c>
      <c r="N58" s="116">
        <f>IF(ISNUMBER(SEARCH('Карта учёта'!$B$22,Расходка[[#This Row],[Наименование расходного материала]])),MAX($N$1:N57)+1,0)</f>
        <v>1</v>
      </c>
      <c r="O58" s="116">
        <f>IF(ISNUMBER(SEARCH('Карта учёта'!$B$23,Расходка[[#This Row],[Наименование расходного материала]])),MAX($O$1:O57)+1,0)</f>
        <v>1</v>
      </c>
      <c r="P58" s="116">
        <f>IF(ISNUMBER(SEARCH('Карта учёта'!$B$24,Расходка[[#This Row],[Наименование расходного материала]])),MAX($P$1:P57)+1,0)</f>
        <v>1</v>
      </c>
      <c r="Q58" s="116">
        <f>IF(ISNUMBER(SEARCH('Карта учёта'!$B$25,Расходка[[#This Row],[Наименование расходного материала]])),MAX($Q$1:Q57)+1,0)</f>
        <v>0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/>
      </c>
      <c r="AC58" s="115" t="str">
        <f>IFERROR(INDEX(Расходка[Наименование расходного материала],MATCH(Расходка[[#This Row],[№]],Поиск_расходки[Индекс12],0)),"")</f>
        <v/>
      </c>
      <c r="AD58" s="115" t="str">
        <f>IFERROR(INDEX(Расходка[Наименование расходного материала],MATCH(Расходка[[#This Row],[№]],Поиск_расходки[Индекс13],0)),"")</f>
        <v/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t="s">
        <v>357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0</v>
      </c>
      <c r="P59" s="116">
        <f>IF(ISNUMBER(SEARCH('Карта учёта'!$B$24,Расходка[[#This Row],[Наименование расходного материала]])),MAX($P$1:P58)+1,0)</f>
        <v>0</v>
      </c>
      <c r="Q59" s="116">
        <f>IF(ISNUMBER(SEARCH('Карта учёта'!$B$25,Расходка[[#This Row],[Наименование расходного материала]])),MAX($Q$1:Q58)+1,0)</f>
        <v>0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/>
      </c>
      <c r="AC59" s="115" t="str">
        <f>IFERROR(INDEX(Расходка[Наименование расходного материала],MATCH(Расходка[[#This Row],[№]],Поиск_расходки[Индекс12],0)),"")</f>
        <v/>
      </c>
      <c r="AD59" s="115" t="str">
        <f>IFERROR(INDEX(Расходка[Наименование расходного материала],MATCH(Расходка[[#This Row],[№]],Поиск_расходки[Индекс13],0)),"")</f>
        <v/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s="158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0</v>
      </c>
      <c r="P60" s="116">
        <f>IF(ISNUMBER(SEARCH('Карта учёта'!$B$24,Расходка[[#This Row],[Наименование расходного материала]])),MAX($P$1:P59)+1,0)</f>
        <v>0</v>
      </c>
      <c r="Q60" s="116">
        <f>IF(ISNUMBER(SEARCH('Карта учёта'!$B$25,Расходка[[#This Row],[Наименование расходного материала]])),MAX($Q$1:Q59)+1,0)</f>
        <v>0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/>
      </c>
      <c r="AC60" s="115" t="str">
        <f>IFERROR(INDEX(Расходка[Наименование расходного материала],MATCH(Расходка[[#This Row],[№]],Поиск_расходки[Индекс12],0)),"")</f>
        <v/>
      </c>
      <c r="AD60" s="115" t="str">
        <f>IFERROR(INDEX(Расходка[Наименование расходного материала],MATCH(Расходка[[#This Row],[№]],Поиск_расходки[Индекс13],0)),"")</f>
        <v/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384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0</v>
      </c>
      <c r="P61" s="116">
        <f>IF(ISNUMBER(SEARCH('Карта учёта'!$B$24,Расходка[[#This Row],[Наименование расходного материала]])),MAX($P$1:P60)+1,0)</f>
        <v>0</v>
      </c>
      <c r="Q61" s="116">
        <f>IF(ISNUMBER(SEARCH('Карта учёта'!$B$25,Расходка[[#This Row],[Наименование расходного материала]])),MAX($Q$1:Q60)+1,0)</f>
        <v>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/>
      </c>
      <c r="AC61" s="115" t="str">
        <f>IFERROR(INDEX(Расходка[Наименование расходного материала],MATCH(Расходка[[#This Row],[№]],Поиск_расходки[Индекс12],0)),"")</f>
        <v/>
      </c>
      <c r="AD61" s="115" t="str">
        <f>IFERROR(INDEX(Расходка[Наименование расходного материала],MATCH(Расходка[[#This Row],[№]],Поиск_расходки[Индекс13],0)),"")</f>
        <v/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0</v>
      </c>
      <c r="P62" s="116">
        <f>IF(ISNUMBER(SEARCH('Карта учёта'!$B$24,Расходка[[#This Row],[Наименование расходного материала]])),MAX($P$1:P61)+1,0)</f>
        <v>0</v>
      </c>
      <c r="Q62" s="116">
        <f>IF(ISNUMBER(SEARCH('Карта учёта'!$B$25,Расходка[[#This Row],[Наименование расходного материала]])),MAX($Q$1:Q61)+1,0)</f>
        <v>0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/>
      </c>
      <c r="AC62" s="115" t="str">
        <f>IFERROR(INDEX(Расходка[Наименование расходного материала],MATCH(Расходка[[#This Row],[№]],Поиск_расходки[Индекс12],0)),"")</f>
        <v/>
      </c>
      <c r="AD62" s="115" t="str">
        <f>IFERROR(INDEX(Расходка[Наименование расходного материала],MATCH(Расходка[[#This Row],[№]],Поиск_расходки[Индекс13],0)),"")</f>
        <v/>
      </c>
      <c r="AF62" s="4" t="s">
        <v>6</v>
      </c>
      <c r="AG62" s="4" t="s">
        <v>454</v>
      </c>
    </row>
    <row r="63" spans="1:33">
      <c r="A63">
        <v>62</v>
      </c>
      <c r="B63" t="s">
        <v>6</v>
      </c>
      <c r="C63" t="s">
        <v>517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0</v>
      </c>
      <c r="P63" s="116">
        <f>IF(ISNUMBER(SEARCH('Карта учёта'!$B$24,Расходка[[#This Row],[Наименование расходного материала]])),MAX($P$1:P62)+1,0)</f>
        <v>0</v>
      </c>
      <c r="Q63" s="116">
        <f>IF(ISNUMBER(SEARCH('Карта учёта'!$B$25,Расходка[[#This Row],[Наименование расходного материала]])),MAX($Q$1:Q62)+1,0)</f>
        <v>0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/>
      </c>
      <c r="AC63" s="115" t="str">
        <f>IFERROR(INDEX(Расходка[Наименование расходного материала],MATCH(Расходка[[#This Row],[№]],Поиск_расходки[Индекс12],0)),"")</f>
        <v/>
      </c>
      <c r="AD63" s="115" t="str">
        <f>IFERROR(INDEX(Расходка[Наименование расходного материала],MATCH(Расходка[[#This Row],[№]],Поиск_расходки[Индекс13],0)),"")</f>
        <v/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324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0</v>
      </c>
      <c r="P64" s="116">
        <f>IF(ISNUMBER(SEARCH('Карта учёта'!$B$24,Расходка[[#This Row],[Наименование расходного материала]])),MAX($P$1:P63)+1,0)</f>
        <v>0</v>
      </c>
      <c r="Q64" s="116">
        <f>IF(ISNUMBER(SEARCH('Карта учёта'!$B$25,Расходка[[#This Row],[Наименование расходного материала]])),MAX($Q$1:Q63)+1,0)</f>
        <v>0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/>
      </c>
      <c r="AC64" s="115" t="str">
        <f>IFERROR(INDEX(Расходка[Наименование расходного материала],MATCH(Расходка[[#This Row],[№]],Поиск_расходки[Индекс12],0)),"")</f>
        <v/>
      </c>
      <c r="AD64" s="115" t="str">
        <f>IFERROR(INDEX(Расходка[Наименование расходного материала],MATCH(Расходка[[#This Row],[№]],Поиск_расходки[Индекс13],0)),"")</f>
        <v/>
      </c>
      <c r="AF64" s="4" t="s">
        <v>6</v>
      </c>
      <c r="AG64" s="4" t="s">
        <v>456</v>
      </c>
    </row>
    <row r="65" spans="1:33">
      <c r="A65">
        <v>64</v>
      </c>
      <c r="B65" t="s">
        <v>95</v>
      </c>
      <c r="C65" s="1" t="s">
        <v>343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0</v>
      </c>
      <c r="P65" s="116">
        <f>IF(ISNUMBER(SEARCH('Карта учёта'!$B$24,Расходка[[#This Row],[Наименование расходного материала]])),MAX($P$1:P64)+1,0)</f>
        <v>0</v>
      </c>
      <c r="Q65" s="116">
        <f>IF(ISNUMBER(SEARCH('Карта учёта'!$B$25,Расходка[[#This Row],[Наименование расходного материала]])),MAX($Q$1:Q64)+1,0)</f>
        <v>0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/>
      </c>
      <c r="AC65" s="115" t="str">
        <f>IFERROR(INDEX(Расходка[Наименование расходного материала],MATCH(Расходка[[#This Row],[№]],Поиск_расходки[Индекс12],0)),"")</f>
        <v/>
      </c>
      <c r="AD65" s="115" t="str">
        <f>IFERROR(INDEX(Расходка[Наименование расходного материала],MATCH(Расходка[[#This Row],[№]],Поиск_расходки[Индекс13],0)),"")</f>
        <v/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0</v>
      </c>
      <c r="P66" s="116">
        <f>IF(ISNUMBER(SEARCH('Карта учёта'!$B$24,Расходка[[#This Row],[Наименование расходного материала]])),MAX($P$1:P65)+1,0)</f>
        <v>0</v>
      </c>
      <c r="Q66" s="116">
        <f>IF(ISNUMBER(SEARCH('Карта учёта'!$B$25,Расходка[[#This Row],[Наименование расходного материала]])),MAX($Q$1:Q65)+1,0)</f>
        <v>0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/>
      </c>
      <c r="AC66" s="115" t="str">
        <f>IFERROR(INDEX(Расходка[Наименование расходного материала],MATCH(Расходка[[#This Row],[№]],Поиск_расходки[Индекс12],0)),"")</f>
        <v/>
      </c>
      <c r="AD66" s="115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0</v>
      </c>
      <c r="K67" s="194">
        <f>IF(ISNUMBER(SEARCH('Карта учёта'!$B$19,Расходка[[#This Row],[Наименование расходного материала]])),MAX($K$1:K66)+1,0)</f>
        <v>0</v>
      </c>
      <c r="L67" s="194">
        <f>IF(ISNUMBER(SEARCH('Карта учёта'!$B$20,Расходка[[#This Row],[Наименование расходного материала]])),MAX($L$1:L66)+1,0)</f>
        <v>0</v>
      </c>
      <c r="M67" s="194">
        <f>IF(ISNUMBER(SEARCH('Карта учёта'!$B$21,Расходка[[#This Row],[Наименование расходного материала]])),MAX($M$1:M66)+1,0)</f>
        <v>0</v>
      </c>
      <c r="N67" s="194">
        <f>IF(ISNUMBER(SEARCH('Карта учёта'!$B$22,Расходка[[#This Row],[Наименование расходного материала]])),MAX($N$1:N66)+1,0)</f>
        <v>0</v>
      </c>
      <c r="O67" s="194">
        <f>IF(ISNUMBER(SEARCH('Карта учёта'!$B$23,Расходка[[#This Row],[Наименование расходного материала]])),MAX($O$1:O66)+1,0)</f>
        <v>0</v>
      </c>
      <c r="P67" s="194">
        <f>IF(ISNUMBER(SEARCH('Карта учёта'!$B$24,Расходка[[#This Row],[Наименование расходного материала]])),MAX($P$1:P66)+1,0)</f>
        <v>0</v>
      </c>
      <c r="Q67" s="194">
        <f>IF(ISNUMBER(SEARCH('Карта учёта'!$B$25,Расходка[[#This Row],[Наименование расходного материала]])),MAX($Q$1:Q66)+1,0)</f>
        <v>0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/>
      </c>
      <c r="Z67" s="195" t="str">
        <f>IFERROR(INDEX(Расходка[Наименование расходного материала],MATCH(Расходка[[#This Row],[№]],Поиск_расходки[Индекс9],0)),"")</f>
        <v/>
      </c>
      <c r="AA67" s="195" t="str">
        <f>IFERROR(INDEX(Расходка[Наименование расходного материала],MATCH(Расходка[[#This Row],[№]],Поиск_расходки[Индекс10],0)),"")</f>
        <v/>
      </c>
      <c r="AB67" s="195" t="str">
        <f>IFERROR(INDEX(Расходка[Наименование расходного материала],MATCH(Расходка[[#This Row],[№]],Поиск_расходки[Индекс11],0)),"")</f>
        <v/>
      </c>
      <c r="AC67" s="195" t="str">
        <f>IFERROR(INDEX(Расходка[Наименование расходного материала],MATCH(Расходка[[#This Row],[№]],Поиск_расходки[Индекс12],0)),"")</f>
        <v/>
      </c>
      <c r="AD67" s="195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325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0</v>
      </c>
      <c r="K68" s="194">
        <f>IF(ISNUMBER(SEARCH('Карта учёта'!$B$19,Расходка[[#This Row],[Наименование расходного материала]])),MAX($K$1:K67)+1,0)</f>
        <v>0</v>
      </c>
      <c r="L68" s="194">
        <f>IF(ISNUMBER(SEARCH('Карта учёта'!$B$20,Расходка[[#This Row],[Наименование расходного материала]])),MAX($L$1:L67)+1,0)</f>
        <v>0</v>
      </c>
      <c r="M68" s="194">
        <f>IF(ISNUMBER(SEARCH('Карта учёта'!$B$21,Расходка[[#This Row],[Наименование расходного материала]])),MAX($M$1:M67)+1,0)</f>
        <v>0</v>
      </c>
      <c r="N68" s="194">
        <f>IF(ISNUMBER(SEARCH('Карта учёта'!$B$22,Расходка[[#This Row],[Наименование расходного материала]])),MAX($N$1:N67)+1,0)</f>
        <v>0</v>
      </c>
      <c r="O68" s="194">
        <f>IF(ISNUMBER(SEARCH('Карта учёта'!$B$23,Расходка[[#This Row],[Наименование расходного материала]])),MAX($O$1:O67)+1,0)</f>
        <v>0</v>
      </c>
      <c r="P68" s="194">
        <f>IF(ISNUMBER(SEARCH('Карта учёта'!$B$24,Расходка[[#This Row],[Наименование расходного материала]])),MAX($P$1:P67)+1,0)</f>
        <v>0</v>
      </c>
      <c r="Q68" s="194">
        <f>IF(ISNUMBER(SEARCH('Карта учёта'!$B$25,Расходка[[#This Row],[Наименование расходного материала]])),MAX($Q$1:Q67)+1,0)</f>
        <v>0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/>
      </c>
      <c r="Z68" s="195" t="str">
        <f>IFERROR(INDEX(Расходка[Наименование расходного материала],MATCH(Расходка[[#This Row],[№]],Поиск_расходки[Индекс9],0)),"")</f>
        <v/>
      </c>
      <c r="AA68" s="195" t="str">
        <f>IFERROR(INDEX(Расходка[Наименование расходного материала],MATCH(Расходка[[#This Row],[№]],Поиск_расходки[Индекс10],0)),"")</f>
        <v/>
      </c>
      <c r="AB68" s="195" t="str">
        <f>IFERROR(INDEX(Расходка[Наименование расходного материала],MATCH(Расходка[[#This Row],[№]],Поиск_расходки[Индекс11],0)),"")</f>
        <v/>
      </c>
      <c r="AC68" s="195" t="str">
        <f>IFERROR(INDEX(Расходка[Наименование расходного материала],MATCH(Расходка[[#This Row],[№]],Поиск_расходки[Индекс12],0)),"")</f>
        <v/>
      </c>
      <c r="AD68" s="195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0</v>
      </c>
      <c r="K69" s="194">
        <f>IF(ISNUMBER(SEARCH('Карта учёта'!$B$19,Расходка[[#This Row],[Наименование расходного материала]])),MAX($K$1:K68)+1,0)</f>
        <v>0</v>
      </c>
      <c r="L69" s="194">
        <f>IF(ISNUMBER(SEARCH('Карта учёта'!$B$20,Расходка[[#This Row],[Наименование расходного материала]])),MAX($L$1:L68)+1,0)</f>
        <v>0</v>
      </c>
      <c r="M69" s="194">
        <f>IF(ISNUMBER(SEARCH('Карта учёта'!$B$21,Расходка[[#This Row],[Наименование расходного материала]])),MAX($M$1:M68)+1,0)</f>
        <v>0</v>
      </c>
      <c r="N69" s="194">
        <f>IF(ISNUMBER(SEARCH('Карта учёта'!$B$22,Расходка[[#This Row],[Наименование расходного материала]])),MAX($N$1:N68)+1,0)</f>
        <v>0</v>
      </c>
      <c r="O69" s="194">
        <f>IF(ISNUMBER(SEARCH('Карта учёта'!$B$23,Расходка[[#This Row],[Наименование расходного материала]])),MAX($O$1:O68)+1,0)</f>
        <v>0</v>
      </c>
      <c r="P69" s="194">
        <f>IF(ISNUMBER(SEARCH('Карта учёта'!$B$24,Расходка[[#This Row],[Наименование расходного материала]])),MAX($P$1:P68)+1,0)</f>
        <v>0</v>
      </c>
      <c r="Q69" s="194">
        <f>IF(ISNUMBER(SEARCH('Карта учёта'!$B$25,Расходка[[#This Row],[Наименование расходного материала]])),MAX($Q$1:Q68)+1,0)</f>
        <v>0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/>
      </c>
      <c r="Z69" s="195" t="str">
        <f>IFERROR(INDEX(Расходка[Наименование расходного материала],MATCH(Расходка[[#This Row],[№]],Поиск_расходки[Индекс9],0)),"")</f>
        <v/>
      </c>
      <c r="AA69" s="195" t="str">
        <f>IFERROR(INDEX(Расходка[Наименование расходного материала],MATCH(Расходка[[#This Row],[№]],Поиск_расходки[Индекс10],0)),"")</f>
        <v/>
      </c>
      <c r="AB69" s="195" t="str">
        <f>IFERROR(INDEX(Расходка[Наименование расходного материала],MATCH(Расходка[[#This Row],[№]],Поиск_расходки[Индекс11],0)),"")</f>
        <v/>
      </c>
      <c r="AC69" s="195" t="str">
        <f>IFERROR(INDEX(Расходка[Наименование расходного материала],MATCH(Расходка[[#This Row],[№]],Поиск_расходки[Индекс12],0)),"")</f>
        <v/>
      </c>
      <c r="AD69" s="195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0</v>
      </c>
      <c r="K70" s="194">
        <f>IF(ISNUMBER(SEARCH('Карта учёта'!$B$19,Расходка[[#This Row],[Наименование расходного материала]])),MAX($K$1:K69)+1,0)</f>
        <v>0</v>
      </c>
      <c r="L70" s="194">
        <f>IF(ISNUMBER(SEARCH('Карта учёта'!$B$20,Расходка[[#This Row],[Наименование расходного материала]])),MAX($L$1:L69)+1,0)</f>
        <v>0</v>
      </c>
      <c r="M70" s="194">
        <f>IF(ISNUMBER(SEARCH('Карта учёта'!$B$21,Расходка[[#This Row],[Наименование расходного материала]])),MAX($M$1:M69)+1,0)</f>
        <v>0</v>
      </c>
      <c r="N70" s="194">
        <f>IF(ISNUMBER(SEARCH('Карта учёта'!$B$22,Расходка[[#This Row],[Наименование расходного материала]])),MAX($N$1:N69)+1,0)</f>
        <v>0</v>
      </c>
      <c r="O70" s="194">
        <f>IF(ISNUMBER(SEARCH('Карта учёта'!$B$23,Расходка[[#This Row],[Наименование расходного материала]])),MAX($O$1:O69)+1,0)</f>
        <v>0</v>
      </c>
      <c r="P70" s="194">
        <f>IF(ISNUMBER(SEARCH('Карта учёта'!$B$24,Расходка[[#This Row],[Наименование расходного материала]])),MAX($P$1:P69)+1,0)</f>
        <v>0</v>
      </c>
      <c r="Q70" s="194">
        <f>IF(ISNUMBER(SEARCH('Карта учёта'!$B$25,Расходка[[#This Row],[Наименование расходного материала]])),MAX($Q$1:Q69)+1,0)</f>
        <v>0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/>
      </c>
      <c r="Z70" s="195" t="str">
        <f>IFERROR(INDEX(Расходка[Наименование расходного материала],MATCH(Расходка[[#This Row],[№]],Поиск_расходки[Индекс9],0)),"")</f>
        <v/>
      </c>
      <c r="AA70" s="195" t="str">
        <f>IFERROR(INDEX(Расходка[Наименование расходного материала],MATCH(Расходка[[#This Row],[№]],Поиск_расходки[Индекс10],0)),"")</f>
        <v/>
      </c>
      <c r="AB70" s="195" t="str">
        <f>IFERROR(INDEX(Расходка[Наименование расходного материала],MATCH(Расходка[[#This Row],[№]],Поиск_расходки[Индекс11],0)),"")</f>
        <v/>
      </c>
      <c r="AC70" s="195" t="str">
        <f>IFERROR(INDEX(Расходка[Наименование расходного материала],MATCH(Расходка[[#This Row],[№]],Поиск_расходки[Индекс12],0)),"")</f>
        <v/>
      </c>
      <c r="AD70" s="195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1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0</v>
      </c>
      <c r="K71" s="194">
        <f>IF(ISNUMBER(SEARCH('Карта учёта'!$B$19,Расходка[[#This Row],[Наименование расходного материала]])),MAX($K$1:K70)+1,0)</f>
        <v>0</v>
      </c>
      <c r="L71" s="194">
        <f>IF(ISNUMBER(SEARCH('Карта учёта'!$B$20,Расходка[[#This Row],[Наименование расходного материала]])),MAX($L$1:L70)+1,0)</f>
        <v>0</v>
      </c>
      <c r="M71" s="194">
        <f>IF(ISNUMBER(SEARCH('Карта учёта'!$B$21,Расходка[[#This Row],[Наименование расходного материала]])),MAX($M$1:M70)+1,0)</f>
        <v>0</v>
      </c>
      <c r="N71" s="194">
        <f>IF(ISNUMBER(SEARCH('Карта учёта'!$B$22,Расходка[[#This Row],[Наименование расходного материала]])),MAX($N$1:N70)+1,0)</f>
        <v>0</v>
      </c>
      <c r="O71" s="194">
        <f>IF(ISNUMBER(SEARCH('Карта учёта'!$B$23,Расходка[[#This Row],[Наименование расходного материала]])),MAX($O$1:O70)+1,0)</f>
        <v>0</v>
      </c>
      <c r="P71" s="194">
        <f>IF(ISNUMBER(SEARCH('Карта учёта'!$B$24,Расходка[[#This Row],[Наименование расходного материала]])),MAX($P$1:P70)+1,0)</f>
        <v>0</v>
      </c>
      <c r="Q71" s="194">
        <f>IF(ISNUMBER(SEARCH('Карта учёта'!$B$25,Расходка[[#This Row],[Наименование расходного материала]])),MAX($Q$1:Q70)+1,0)</f>
        <v>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/>
      </c>
      <c r="Z71" s="195" t="str">
        <f>IFERROR(INDEX(Расходка[Наименование расходного материала],MATCH(Расходка[[#This Row],[№]],Поиск_расходки[Индекс9],0)),"")</f>
        <v/>
      </c>
      <c r="AA71" s="195" t="str">
        <f>IFERROR(INDEX(Расходка[Наименование расходного материала],MATCH(Расходка[[#This Row],[№]],Поиск_расходки[Индекс10],0)),"")</f>
        <v/>
      </c>
      <c r="AB71" s="195" t="str">
        <f>IFERROR(INDEX(Расходка[Наименование расходного материала],MATCH(Расходка[[#This Row],[№]],Поиск_расходки[Индекс11],0)),"")</f>
        <v/>
      </c>
      <c r="AC71" s="195" t="str">
        <f>IFERROR(INDEX(Расходка[Наименование расходного материала],MATCH(Расходка[[#This Row],[№]],Поиск_расходки[Индекс12],0)),"")</f>
        <v/>
      </c>
      <c r="AD71" s="195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334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0</v>
      </c>
      <c r="K72" s="194">
        <f>IF(ISNUMBER(SEARCH('Карта учёта'!$B$19,Расходка[[#This Row],[Наименование расходного материала]])),MAX($K$1:K71)+1,0)</f>
        <v>0</v>
      </c>
      <c r="L72" s="194">
        <f>IF(ISNUMBER(SEARCH('Карта учёта'!$B$20,Расходка[[#This Row],[Наименование расходного материала]])),MAX($L$1:L71)+1,0)</f>
        <v>0</v>
      </c>
      <c r="M72" s="194">
        <f>IF(ISNUMBER(SEARCH('Карта учёта'!$B$21,Расходка[[#This Row],[Наименование расходного материала]])),MAX($M$1:M71)+1,0)</f>
        <v>0</v>
      </c>
      <c r="N72" s="194">
        <f>IF(ISNUMBER(SEARCH('Карта учёта'!$B$22,Расходка[[#This Row],[Наименование расходного материала]])),MAX($N$1:N71)+1,0)</f>
        <v>0</v>
      </c>
      <c r="O72" s="194">
        <f>IF(ISNUMBER(SEARCH('Карта учёта'!$B$23,Расходка[[#This Row],[Наименование расходного материала]])),MAX($O$1:O71)+1,0)</f>
        <v>0</v>
      </c>
      <c r="P72" s="194">
        <f>IF(ISNUMBER(SEARCH('Карта учёта'!$B$24,Расходка[[#This Row],[Наименование расходного материала]])),MAX($P$1:P71)+1,0)</f>
        <v>0</v>
      </c>
      <c r="Q72" s="194">
        <f>IF(ISNUMBER(SEARCH('Карта учёта'!$B$25,Расходка[[#This Row],[Наименование расходного материала]])),MAX($Q$1:Q71)+1,0)</f>
        <v>0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/>
      </c>
      <c r="Z72" s="195" t="str">
        <f>IFERROR(INDEX(Расходка[Наименование расходного материала],MATCH(Расходка[[#This Row],[№]],Поиск_расходки[Индекс9],0)),"")</f>
        <v/>
      </c>
      <c r="AA72" s="195" t="str">
        <f>IFERROR(INDEX(Расходка[Наименование расходного материала],MATCH(Расходка[[#This Row],[№]],Поиск_расходки[Индекс10],0)),"")</f>
        <v/>
      </c>
      <c r="AB72" s="195" t="str">
        <f>IFERROR(INDEX(Расходка[Наименование расходного материала],MATCH(Расходка[[#This Row],[№]],Поиск_расходки[Индекс11],0)),"")</f>
        <v/>
      </c>
      <c r="AC72" s="195" t="str">
        <f>IFERROR(INDEX(Расходка[Наименование расходного материала],MATCH(Расходка[[#This Row],[№]],Поиск_расходки[Индекс12],0)),"")</f>
        <v/>
      </c>
      <c r="AD72" s="195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329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0</v>
      </c>
      <c r="K73" s="194">
        <f>IF(ISNUMBER(SEARCH('Карта учёта'!$B$19,Расходка[[#This Row],[Наименование расходного материала]])),MAX($K$1:K72)+1,0)</f>
        <v>0</v>
      </c>
      <c r="L73" s="194">
        <f>IF(ISNUMBER(SEARCH('Карта учёта'!$B$20,Расходка[[#This Row],[Наименование расходного материала]])),MAX($L$1:L72)+1,0)</f>
        <v>0</v>
      </c>
      <c r="M73" s="194">
        <f>IF(ISNUMBER(SEARCH('Карта учёта'!$B$21,Расходка[[#This Row],[Наименование расходного материала]])),MAX($M$1:M72)+1,0)</f>
        <v>0</v>
      </c>
      <c r="N73" s="194">
        <f>IF(ISNUMBER(SEARCH('Карта учёта'!$B$22,Расходка[[#This Row],[Наименование расходного материала]])),MAX($N$1:N72)+1,0)</f>
        <v>0</v>
      </c>
      <c r="O73" s="194">
        <f>IF(ISNUMBER(SEARCH('Карта учёта'!$B$23,Расходка[[#This Row],[Наименование расходного материала]])),MAX($O$1:O72)+1,0)</f>
        <v>0</v>
      </c>
      <c r="P73" s="194">
        <f>IF(ISNUMBER(SEARCH('Карта учёта'!$B$24,Расходка[[#This Row],[Наименование расходного материала]])),MAX($P$1:P72)+1,0)</f>
        <v>0</v>
      </c>
      <c r="Q73" s="194">
        <f>IF(ISNUMBER(SEARCH('Карта учёта'!$B$25,Расходка[[#This Row],[Наименование расходного материала]])),MAX($Q$1:Q72)+1,0)</f>
        <v>0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/>
      </c>
      <c r="Z73" s="195" t="str">
        <f>IFERROR(INDEX(Расходка[Наименование расходного материала],MATCH(Расходка[[#This Row],[№]],Поиск_расходки[Индекс9],0)),"")</f>
        <v/>
      </c>
      <c r="AA73" s="195" t="str">
        <f>IFERROR(INDEX(Расходка[Наименование расходного материала],MATCH(Расходка[[#This Row],[№]],Поиск_расходки[Индекс10],0)),"")</f>
        <v/>
      </c>
      <c r="AB73" s="195" t="str">
        <f>IFERROR(INDEX(Расходка[Наименование расходного материала],MATCH(Расходка[[#This Row],[№]],Поиск_расходки[Индекс11],0)),"")</f>
        <v/>
      </c>
      <c r="AC73" s="195" t="str">
        <f>IFERROR(INDEX(Расходка[Наименование расходного материала],MATCH(Расходка[[#This Row],[№]],Поиск_расходки[Индекс12],0)),"")</f>
        <v/>
      </c>
      <c r="AD73" s="195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1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0</v>
      </c>
      <c r="K74" s="194">
        <f>IF(ISNUMBER(SEARCH('Карта учёта'!$B$19,Расходка[[#This Row],[Наименование расходного материала]])),MAX($K$1:K73)+1,0)</f>
        <v>0</v>
      </c>
      <c r="L74" s="194">
        <f>IF(ISNUMBER(SEARCH('Карта учёта'!$B$20,Расходка[[#This Row],[Наименование расходного материала]])),MAX($L$1:L73)+1,0)</f>
        <v>0</v>
      </c>
      <c r="M74" s="194">
        <f>IF(ISNUMBER(SEARCH('Карта учёта'!$B$21,Расходка[[#This Row],[Наименование расходного материала]])),MAX($M$1:M73)+1,0)</f>
        <v>0</v>
      </c>
      <c r="N74" s="194">
        <f>IF(ISNUMBER(SEARCH('Карта учёта'!$B$22,Расходка[[#This Row],[Наименование расходного материала]])),MAX($N$1:N73)+1,0)</f>
        <v>0</v>
      </c>
      <c r="O74" s="194">
        <f>IF(ISNUMBER(SEARCH('Карта учёта'!$B$23,Расходка[[#This Row],[Наименование расходного материала]])),MAX($O$1:O73)+1,0)</f>
        <v>0</v>
      </c>
      <c r="P74" s="194">
        <f>IF(ISNUMBER(SEARCH('Карта учёта'!$B$24,Расходка[[#This Row],[Наименование расходного материала]])),MAX($P$1:P73)+1,0)</f>
        <v>0</v>
      </c>
      <c r="Q74" s="194">
        <f>IF(ISNUMBER(SEARCH('Карта учёта'!$B$25,Расходка[[#This Row],[Наименование расходного материала]])),MAX($Q$1:Q73)+1,0)</f>
        <v>0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/>
      </c>
      <c r="Z74" s="195" t="str">
        <f>IFERROR(INDEX(Расходка[Наименование расходного материала],MATCH(Расходка[[#This Row],[№]],Поиск_расходки[Индекс9],0)),"")</f>
        <v/>
      </c>
      <c r="AA74" s="195" t="str">
        <f>IFERROR(INDEX(Расходка[Наименование расходного материала],MATCH(Расходка[[#This Row],[№]],Поиск_расходки[Индекс10],0)),"")</f>
        <v/>
      </c>
      <c r="AB74" s="195" t="str">
        <f>IFERROR(INDEX(Расходка[Наименование расходного материала],MATCH(Расходка[[#This Row],[№]],Поиск_расходки[Индекс11],0)),"")</f>
        <v/>
      </c>
      <c r="AC74" s="195" t="str">
        <f>IFERROR(INDEX(Расходка[Наименование расходного материала],MATCH(Расходка[[#This Row],[№]],Поиск_расходки[Индекс12],0)),"")</f>
        <v/>
      </c>
      <c r="AD74" s="195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340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0</v>
      </c>
      <c r="K75" s="194">
        <f>IF(ISNUMBER(SEARCH('Карта учёта'!$B$19,Расходка[[#This Row],[Наименование расходного материала]])),MAX($K$1:K74)+1,0)</f>
        <v>0</v>
      </c>
      <c r="L75" s="194">
        <f>IF(ISNUMBER(SEARCH('Карта учёта'!$B$20,Расходка[[#This Row],[Наименование расходного материала]])),MAX($L$1:L74)+1,0)</f>
        <v>0</v>
      </c>
      <c r="M75" s="194">
        <f>IF(ISNUMBER(SEARCH('Карта учёта'!$B$21,Расходка[[#This Row],[Наименование расходного материала]])),MAX($M$1:M74)+1,0)</f>
        <v>0</v>
      </c>
      <c r="N75" s="194">
        <f>IF(ISNUMBER(SEARCH('Карта учёта'!$B$22,Расходка[[#This Row],[Наименование расходного материала]])),MAX($N$1:N74)+1,0)</f>
        <v>0</v>
      </c>
      <c r="O75" s="194">
        <f>IF(ISNUMBER(SEARCH('Карта учёта'!$B$23,Расходка[[#This Row],[Наименование расходного материала]])),MAX($O$1:O74)+1,0)</f>
        <v>0</v>
      </c>
      <c r="P75" s="194">
        <f>IF(ISNUMBER(SEARCH('Карта учёта'!$B$24,Расходка[[#This Row],[Наименование расходного материала]])),MAX($P$1:P74)+1,0)</f>
        <v>0</v>
      </c>
      <c r="Q75" s="194">
        <f>IF(ISNUMBER(SEARCH('Карта учёта'!$B$25,Расходка[[#This Row],[Наименование расходного материала]])),MAX($Q$1:Q74)+1,0)</f>
        <v>0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/>
      </c>
      <c r="Z75" s="195" t="str">
        <f>IFERROR(INDEX(Расходка[Наименование расходного материала],MATCH(Расходка[[#This Row],[№]],Поиск_расходки[Индекс9],0)),"")</f>
        <v/>
      </c>
      <c r="AA75" s="195" t="str">
        <f>IFERROR(INDEX(Расходка[Наименование расходного материала],MATCH(Расходка[[#This Row],[№]],Поиск_расходки[Индекс10],0)),"")</f>
        <v/>
      </c>
      <c r="AB75" s="195" t="str">
        <f>IFERROR(INDEX(Расходка[Наименование расходного материала],MATCH(Расходка[[#This Row],[№]],Поиск_расходки[Индекс11],0)),"")</f>
        <v/>
      </c>
      <c r="AC75" s="195" t="str">
        <f>IFERROR(INDEX(Расходка[Наименование расходного материала],MATCH(Расходка[[#This Row],[№]],Поиск_расходки[Индекс12],0)),"")</f>
        <v/>
      </c>
      <c r="AD75" s="195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465</v>
      </c>
    </row>
    <row r="76" spans="1:33">
      <c r="A76">
        <v>75</v>
      </c>
      <c r="B76" t="s">
        <v>4</v>
      </c>
      <c r="C76" t="s">
        <v>339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0</v>
      </c>
      <c r="K76" s="194">
        <f>IF(ISNUMBER(SEARCH('Карта учёта'!$B$19,Расходка[[#This Row],[Наименование расходного материала]])),MAX($K$1:K75)+1,0)</f>
        <v>0</v>
      </c>
      <c r="L76" s="194">
        <f>IF(ISNUMBER(SEARCH('Карта учёта'!$B$20,Расходка[[#This Row],[Наименование расходного материала]])),MAX($L$1:L75)+1,0)</f>
        <v>0</v>
      </c>
      <c r="M76" s="194">
        <f>IF(ISNUMBER(SEARCH('Карта учёта'!$B$21,Расходка[[#This Row],[Наименование расходного материала]])),MAX($M$1:M75)+1,0)</f>
        <v>0</v>
      </c>
      <c r="N76" s="194">
        <f>IF(ISNUMBER(SEARCH('Карта учёта'!$B$22,Расходка[[#This Row],[Наименование расходного материала]])),MAX($N$1:N75)+1,0)</f>
        <v>0</v>
      </c>
      <c r="O76" s="194">
        <f>IF(ISNUMBER(SEARCH('Карта учёта'!$B$23,Расходка[[#This Row],[Наименование расходного материала]])),MAX($O$1:O75)+1,0)</f>
        <v>0</v>
      </c>
      <c r="P76" s="194">
        <f>IF(ISNUMBER(SEARCH('Карта учёта'!$B$24,Расходка[[#This Row],[Наименование расходного материала]])),MAX($P$1:P75)+1,0)</f>
        <v>0</v>
      </c>
      <c r="Q76" s="194">
        <f>IF(ISNUMBER(SEARCH('Карта учёта'!$B$25,Расходка[[#This Row],[Наименование расходного материала]])),MAX($Q$1:Q75)+1,0)</f>
        <v>0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/>
      </c>
      <c r="Z76" s="195" t="str">
        <f>IFERROR(INDEX(Расходка[Наименование расходного материала],MATCH(Расходка[[#This Row],[№]],Поиск_расходки[Индекс9],0)),"")</f>
        <v/>
      </c>
      <c r="AA76" s="195" t="str">
        <f>IFERROR(INDEX(Расходка[Наименование расходного материала],MATCH(Расходка[[#This Row],[№]],Поиск_расходки[Индекс10],0)),"")</f>
        <v/>
      </c>
      <c r="AB76" s="195" t="str">
        <f>IFERROR(INDEX(Расходка[Наименование расходного материала],MATCH(Расходка[[#This Row],[№]],Поиск_расходки[Индекс11],0)),"")</f>
        <v/>
      </c>
      <c r="AC76" s="195" t="str">
        <f>IFERROR(INDEX(Расходка[Наименование расходного материала],MATCH(Расходка[[#This Row],[№]],Поиск_расходки[Индекс12],0)),"")</f>
        <v/>
      </c>
      <c r="AD76" s="195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466</v>
      </c>
    </row>
    <row r="77" spans="1:33">
      <c r="A77">
        <v>76</v>
      </c>
      <c r="B77" t="s">
        <v>301</v>
      </c>
      <c r="C77" s="1" t="s">
        <v>331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0</v>
      </c>
      <c r="K77" s="194">
        <f>IF(ISNUMBER(SEARCH('Карта учёта'!$B$19,Расходка[[#This Row],[Наименование расходного материала]])),MAX($K$1:K76)+1,0)</f>
        <v>0</v>
      </c>
      <c r="L77" s="194">
        <f>IF(ISNUMBER(SEARCH('Карта учёта'!$B$20,Расходка[[#This Row],[Наименование расходного материала]])),MAX($L$1:L76)+1,0)</f>
        <v>0</v>
      </c>
      <c r="M77" s="194">
        <f>IF(ISNUMBER(SEARCH('Карта учёта'!$B$21,Расходка[[#This Row],[Наименование расходного материала]])),MAX($M$1:M76)+1,0)</f>
        <v>0</v>
      </c>
      <c r="N77" s="194">
        <f>IF(ISNUMBER(SEARCH('Карта учёта'!$B$22,Расходка[[#This Row],[Наименование расходного материала]])),MAX($N$1:N76)+1,0)</f>
        <v>0</v>
      </c>
      <c r="O77" s="194">
        <f>IF(ISNUMBER(SEARCH('Карта учёта'!$B$23,Расходка[[#This Row],[Наименование расходного материала]])),MAX($O$1:O76)+1,0)</f>
        <v>0</v>
      </c>
      <c r="P77" s="194">
        <f>IF(ISNUMBER(SEARCH('Карта учёта'!$B$24,Расходка[[#This Row],[Наименование расходного материала]])),MAX($P$1:P76)+1,0)</f>
        <v>0</v>
      </c>
      <c r="Q77" s="194">
        <f>IF(ISNUMBER(SEARCH('Карта учёта'!$B$25,Расходка[[#This Row],[Наименование расходного материала]])),MAX($Q$1:Q76)+1,0)</f>
        <v>1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/>
      </c>
      <c r="Z77" s="195" t="str">
        <f>IFERROR(INDEX(Расходка[Наименование расходного материала],MATCH(Расходка[[#This Row],[№]],Поиск_расходки[Индекс9],0)),"")</f>
        <v/>
      </c>
      <c r="AA77" s="195" t="str">
        <f>IFERROR(INDEX(Расходка[Наименование расходного материала],MATCH(Расходка[[#This Row],[№]],Поиск_расходки[Индекс10],0)),"")</f>
        <v/>
      </c>
      <c r="AB77" s="195" t="str">
        <f>IFERROR(INDEX(Расходка[Наименование расходного материала],MATCH(Расходка[[#This Row],[№]],Поиск_расходки[Индекс11],0)),"")</f>
        <v/>
      </c>
      <c r="AC77" s="195" t="str">
        <f>IFERROR(INDEX(Расходка[Наименование расходного материала],MATCH(Расходка[[#This Row],[№]],Поиск_расходки[Индекс12],0)),"")</f>
        <v/>
      </c>
      <c r="AD77" s="195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0</v>
      </c>
      <c r="K78" s="194">
        <f>IF(ISNUMBER(SEARCH('Карта учёта'!$B$19,Расходка[[#This Row],[Наименование расходного материала]])),MAX($K$1:K77)+1,0)</f>
        <v>0</v>
      </c>
      <c r="L78" s="194">
        <f>IF(ISNUMBER(SEARCH('Карта учёта'!$B$20,Расходка[[#This Row],[Наименование расходного материала]])),MAX($L$1:L77)+1,0)</f>
        <v>0</v>
      </c>
      <c r="M78" s="194">
        <f>IF(ISNUMBER(SEARCH('Карта учёта'!$B$21,Расходка[[#This Row],[Наименование расходного материала]])),MAX($M$1:M77)+1,0)</f>
        <v>0</v>
      </c>
      <c r="N78" s="194">
        <f>IF(ISNUMBER(SEARCH('Карта учёта'!$B$22,Расходка[[#This Row],[Наименование расходного материала]])),MAX($N$1:N77)+1,0)</f>
        <v>0</v>
      </c>
      <c r="O78" s="194">
        <f>IF(ISNUMBER(SEARCH('Карта учёта'!$B$23,Расходка[[#This Row],[Наименование расходного материала]])),MAX($O$1:O77)+1,0)</f>
        <v>0</v>
      </c>
      <c r="P78" s="194">
        <f>IF(ISNUMBER(SEARCH('Карта учёта'!$B$24,Расходка[[#This Row],[Наименование расходного материала]])),MAX($P$1:P77)+1,0)</f>
        <v>0</v>
      </c>
      <c r="Q78" s="194">
        <f>IF(ISNUMBER(SEARCH('Карта учёта'!$B$25,Расходка[[#This Row],[Наименование расходного материала]])),MAX($Q$1:Q77)+1,0)</f>
        <v>0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/>
      </c>
      <c r="AB78" s="195" t="str">
        <f>IFERROR(INDEX(Расходка[Наименование расходного материала],MATCH(Расходка[[#This Row],[№]],Поиск_расходки[Индекс11],0)),"")</f>
        <v/>
      </c>
      <c r="AC78" s="195" t="str">
        <f>IFERROR(INDEX(Расходка[Наименование расходного материала],MATCH(Расходка[[#This Row],[№]],Поиск_расходки[Индекс12],0)),"")</f>
        <v/>
      </c>
      <c r="AD78" s="195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7" zoomScale="90" zoomScaleNormal="90" workbookViewId="0">
      <selection activeCell="A82" sqref="A8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303</v>
      </c>
      <c r="B56" t="s">
        <v>526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341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366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2024-09-29T16:18:03Z</cp:lastPrinted>
  <dcterms:created xsi:type="dcterms:W3CDTF">2015-06-05T18:19:34Z</dcterms:created>
  <dcterms:modified xsi:type="dcterms:W3CDTF">2024-09-29T16:22:07Z</dcterms:modified>
</cp:coreProperties>
</file>