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E11" i="1" s="1"/>
  <c r="E12" i="1" s="1"/>
  <c r="E13" i="1" s="1"/>
  <c r="E14" i="1" s="1"/>
  <c r="E15" i="1" s="1"/>
  <c r="O9" i="1"/>
  <c r="O10" i="1" s="1"/>
  <c r="P9" i="1"/>
  <c r="O11" i="1"/>
  <c r="O12" i="1" s="1"/>
  <c r="O13" i="1" s="1"/>
  <c r="Q8" i="1"/>
  <c r="Q9" i="1" s="1"/>
  <c r="J8" i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<sst xmlns="http://schemas.openxmlformats.org/spreadsheetml/2006/main" count="876" uniqueCount="537">
  <si>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</si>
  <si>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</si>
  <si>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</si>
  <si>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</si>
  <si>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</si>
  <si>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</si>
  <si>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</si>
  <si>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</si>
  <si>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</si>
  <si>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</si>
  <si>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</si>
  <si>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</si>
  <si>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</si>
  <si>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</si>
  <si>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</si>
  <si>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</si>
  <si>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</si>
  <si>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</si>
  <si>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</si>
  <si>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</si>
  <si>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</si>
  <si>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</si>
  <si>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</si>
  <si>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</si>
  <si>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</si>
  <si>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</si>
  <si>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</si>
  <si>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</si>
  <si>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</si>
  <si>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</si>
  <si>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</si>
  <si>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</si>
  <si>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</si>
  <si>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</si>
  <si>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</si>
  <si>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</si>
  <si>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</si>
  <si>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</si>
  <si>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</si>
  <si>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</si>
  <si>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</si>
  <si>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</si>
  <si>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</si>
  <si>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</si>
  <si>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</si>
  <si>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</si>
  <si>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</si>
  <si>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</si>
  <si>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</si>
  <si>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</si>
  <si>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</si>
  <si>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</si>
  <si>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</si>
  <si>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</si>
  <si>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</si>
  <si>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</si>
  <si>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</si>
  <si>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</si>
  <si>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</si>
  <si>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</si>
  <si>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</si>
  <si>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</si>
  <si>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</si>
  <si>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</si>
  <si>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</si>
  <si>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</si>
  <si>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</si>
  <si>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</si>
  <si>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</si>
  <si>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</si>
  <si>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</si>
  <si>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</si>
  <si>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</si>
  <si>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</si>
  <si>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</si>
  <si>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</si>
  <si>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</si>
  <si>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</si>
  <si>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</si>
  <si>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</si>
  <si>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</si>
  <si>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</si>
  <si>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</si>
  <si>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</si>
  <si>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</si>
  <si>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</si>
  <si>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</si>
  <si>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</si>
  <si>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</si>
  <si>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</si>
  <si>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</si>
  <si>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</si>
  <si>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</si>
  <si>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</si>
  <si>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</si>
  <si>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</si>
  <si>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</si>
  <si>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</si>
  <si>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</si>
  <si>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</si>
  <si>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</si>
  <si>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</si>
  <si>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</si>
  <si>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</si>
  <si>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</si>
  <si>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</si>
  <si>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</si>
  <si>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</si>
  <si>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</si>
  <si>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</si>
  <si>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</si>
  <si>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</si>
  <si>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</si>
  <si>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</si>
  <si>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</si>
  <si>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</si>
  <si>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</si>
  <si>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</si>
  <si>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</si>
  <si>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</si>
  <si>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</si>
  <si>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</si>
  <si>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</si>
  <si>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</si>
  <si>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</si>
  <si>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</si>
  <si>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</si>
  <si>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</si>
  <si>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</si>
  <si>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</si>
  <si>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</si>
  <si>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</si>
  <si>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</si>
  <si>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</si>
  <si>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</si>
  <si>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</si>
  <si>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</si>
  <si>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</si>
  <si>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</si>
  <si>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</si>
  <si>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</si>
  <si>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</si>
  <si>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</si>
  <si>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</si>
  <si>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</si>
  <si>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</si>
  <si>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</si>
  <si>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</si>
  <si>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</si>
  <si>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</si>
  <si>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</si>
  <si>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</si>
  <si>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</si>
  <si>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</si>
  <si>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</si>
  <si>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</si>
  <si>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</si>
  <si>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</si>
  <si>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</si>
  <si>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</si>
  <si>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</si>
  <si>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</si>
  <si>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</si>
  <si>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</si>
  <si>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</si>
  <si>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</si>
  <si>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</si>
  <si>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</si>
  <si>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</si>
  <si>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</si>
  <si>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</si>
  <si>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</si>
  <si>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</si>
  <si>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</si>
  <si>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</si>
  <si>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</si>
  <si>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</si>
  <si>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</si>
  <si>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</si>
  <si>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</si>
  <si>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</si>
  <si>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</si>
  <si>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</si>
  <si>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</si>
  <si>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</si>
  <si>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</si>
  <si>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</si>
  <si>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</si>
  <si>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</si>
  <si>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</si>
  <si>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</si>
  <si>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</si>
  <si>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</si>
  <si>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</si>
  <si>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</si>
  <si>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</si>
  <si>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</si>
  <si>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</si>
  <si>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</si>
  <si>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</si>
  <si>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</si>
  <si>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</si>
  <si>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</si>
  <si>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</si>
  <si>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</si>
  <si>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</si>
  <si>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</si>
  <si>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</si>
  <si>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</si>
  <si>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</si>
  <si>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</si>
  <si>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</si>
  <si>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</si>
  <si>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</si>
  <si>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</si>
  <si>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</si>
  <si>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</si>
  <si>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</si>
  <si>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</si>
  <si>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</si>
  <si>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</si>
  <si>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</si>
  <si>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</si>
  <si>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</si>
  <si>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</si>
  <si>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</si>
  <si>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</si>
  <si>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</si>
  <si>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</si>
  <si>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</si>
  <si>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</si>
  <si>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</si>
  <si>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</si>
  <si>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</si>
  <si>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</si>
  <si>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</si>
  <si>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</si>
  <si>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</si>
  <si>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</si>
  <si>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</si>
  <si>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</si>
  <si>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</si>
  <si>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</si>
  <si>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</si>
  <si>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</si>
  <si>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</si>
  <si>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</si>
  <si>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</si>
  <si>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</si>
  <si>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</si>
  <si>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</si>
  <si>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</si>
  <si>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</si>
  <si>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</si>
  <si>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</si>
  <si>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</si>
  <si>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</si>
  <si>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</si>
  <si>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</si>
  <si>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</si>
  <si>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</si>
  <si>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</si>
  <si>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</si>
  <si>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</si>
  <si>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</si>
  <si>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</si>
  <si>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</si>
  <si>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</si>
  <si>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</si>
  <si>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</si>
  <si>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</si>
  <si>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</si>
  <si>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</si>
  <si>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</si>
  <si>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</si>
  <si>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</si>
  <si>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</si>
  <si>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</si>
  <si>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</si>
  <si>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</si>
  <si>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</si>
  <si>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</si>
  <si>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</si>
  <si>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</si>
  <si>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</si>
  <si>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</si>
  <si>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</si>
  <si>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</si>
  <si>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</si>
  <si>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</si>
  <si>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</si>
  <si>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</si>
  <si>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</si>
  <si>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</si>
  <si>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</si>
  <si>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</si>
  <si>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</si>
  <si>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</si>
  <si>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</si>
  <si>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</si>
  <si>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</si>
  <si>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</si>
  <si>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</si>
  <si>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</si>
  <si>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</si>
  <si>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</si>
  <si>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</si>
  <si>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</si>
  <si>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</si>
  <si>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</si>
  <si>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</si>
  <si>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</si>
  <si>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</si>
  <si>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</si>
  <si>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</si>
  <si>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</si>
  <si>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</si>
  <si>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</si>
  <si>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</si>
  <si>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</si>
  <si>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</si>
  <si>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</si>
  <si>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</si>
  <si>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</si>
  <si>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</si>
  <si>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</si>
  <si>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</si>
  <si>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</si>
  <si>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</si>
  <si>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</si>
  <si>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</si>
  <si>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</si>
  <si>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</si>
  <si>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</si>
  <si>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</si>
  <si>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</si>
  <si>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</si>
  <si>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</si>
  <si>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</si>
  <si>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</si>
  <si>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</si>
  <si>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</si>
  <si>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</si>
  <si>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</si>
  <si>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</si>
  <si>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</si>
  <si>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</si>
  <si>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</si>
  <si>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</si>
  <si>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</si>
  <si>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</si>
  <si>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</si>
  <si>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</si>
  <si>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</si>
  <si>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</si>
  <si>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</si>
  <si>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</si>
  <si>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</si>
  <si>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</si>
  <si>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</si>
  <si>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</si>
  <si>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</si>
  <si>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</si>
  <si>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</si>
  <si>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</si>
  <si>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</si>
  <si>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</si>
  <si>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</si>
  <si>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</si>
  <si>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</si>
  <si>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</si>
  <si>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</si>
  <si>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</si>
  <si>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</si>
  <si>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</si>
  <si>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</si>
  <si>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</si>
  <si>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</si>
  <si>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</si>
  <si>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</si>
  <si>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</si>
  <si>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</si>
  <si>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</si>
  <si>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</si>
  <si>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</si>
  <si>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</si>
  <si>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</si>
  <si>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</si>
  <si>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</si>
  <si>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</si>
  <si>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</si>
  <si>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</si>
  <si>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</si>
  <si>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</si>
  <si>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</si>
  <si>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</si>
  <si>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</si>
  <si>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</si>
  <si>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</si>
  <si>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</si>
  <si>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</si>
  <si>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</si>
  <si>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</si>
  <si>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</si>
  <si>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</si>
  <si>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</si>
  <si>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</si>
  <si>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</si>
  <si>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</si>
  <si>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</si>
  <si>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</si>
  <si>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</si>
  <si>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</si>
  <si>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</si>
  <si>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</si>
  <si>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</si>
  <si>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</si>
  <si>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</si>
  <si>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</si>
  <si>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</si>
  <si>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</si>
  <si>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</si>
  <si>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</si>
  <si>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</si>
  <si>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</si>
  <si>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</si>
  <si>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</si>
  <si>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</si>
  <si>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</si>
  <si>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</si>
  <si>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</si>
  <si>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</si>
  <si>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</si>
  <si>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</si>
  <si>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</si>
  <si>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</si>
  <si>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</si>
  <si>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</si>
  <si>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</si>
  <si>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</si>
  <si>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</si>
  <si>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</si>
  <si>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</si>
  <si>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</si>
  <si>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</si>
  <si>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</si>
  <si>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</si>
  <si>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</si>
  <si>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</si>
  <si>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</si>
  <si>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</si>
  <si>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</si>
  <si>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</si>
  <si>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</si>
  <si>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</si>
  <si>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</si>
  <si>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</si>
  <si>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</si>
  <si>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</si>
  <si>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</si>
  <si>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</si>
  <si>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</si>
  <si>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</si>
  <si>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</si>
  <si>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</si>
  <si>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</si>
  <si>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</si>
  <si>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</si>
  <si>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</si>
  <si>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</si>
  <si>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</si>
  <si>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</si>
  <si>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</si>
  <si>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</si>
  <si>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</si>
  <si>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</si>
  <si>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</si>
  <si>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</si>
  <si>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</si>
  <si>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</si>
  <si>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</si>
  <si>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</si>
  <si>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</si>
  <si>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</si>
  <si>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</si>
  <si>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</si>
  <si>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</si>
  <si>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</si>
  <si>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</si>
  <si>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</si>
  <si>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</si>
  <si>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</si>
  <si>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</si>
  <si>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</si>
  <si>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</si>
  <si>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</si>
  <si>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</si>
  <si>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</si>
  <si>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</si>
  <si>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</si>
  <si>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</si>
  <si>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</si>
  <si>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</si>
  <si>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</si>
  <si>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</si>
  <si>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</si>
  <si>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</si>
  <si>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</si>
  <si>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</si>
  <si>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</si>
  <si>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</si>
  <si>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</si>
  <si>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</si>
  <si>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</si>
  <si>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</si>
  <si>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</si>
  <si>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</si>
  <si>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</si>
  <si>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</si>
  <si>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</si>
  <si>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</si>
  <si>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</si>
  <si>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</si>
  <si>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походим, контуры ровные</t>
  </si>
  <si>
    <t>150 ml</t>
  </si>
  <si>
    <r>
      <t xml:space="preserve">1) Контроль места пункции, повязка  на руке до 6 ч. 2) </t>
    </r>
    <r>
      <rPr>
        <i/>
        <sz val="11"/>
        <color theme="1"/>
        <rFont val="Calibri"/>
        <family val="2"/>
        <charset val="204"/>
        <scheme val="minor"/>
      </rPr>
      <t>Решение вопроса ЧКВ ПНА в плановом порядке. Артерия стентабельна.</t>
    </r>
  </si>
  <si>
    <t>Катетеризация устья ПКА проводниковым катетером Launcher JR 3.5 6Fr. Коронарный проводник whisper ls проведён в дистальный сегмент ПКА.  БК Колибри 2.0-15 выполнена предилатация значимого стеноза ПКА. В зону среднего сегмента с частичным покрытием проксимального сегмента и полным покрытием  нестабильного стеноза ПКА имплантирован  DES Resolute Integrity 3,0-38 мм, давлением 14 атм. Постдилатация и оптимизация стента на всем протяжении БК NC Аксиома 3.0-12,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</si>
  <si>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</si>
  <si>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Правый</t>
  </si>
  <si>
    <t xml:space="preserve">походим, контуры ровные.  Антеградный  кровоток TIMI III. </t>
  </si>
  <si>
    <t>бедренный</t>
  </si>
  <si>
    <t>03:48</t>
  </si>
  <si>
    <t xml:space="preserve">походим, неровности контуров среднего сегмента.  Антеградный  кровоток TIMI III. </t>
  </si>
  <si>
    <t>М/О ушито Angio-Seal™</t>
  </si>
  <si>
    <t>1)Повязка на руке 3 ч. Контроль места пункции на руке. 2) Место пункции на бедре ушито. Строгий постельный режим сутки!!!. Строгий контроль места пункции на бедре. 3) Консервативная стратегия.</t>
  </si>
  <si>
    <t>Головушкина Т.Г.</t>
  </si>
  <si>
    <t>Angio-Seal™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</si>
</sst>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25" sqref="K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0.53472222222222221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0.58333333333333337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535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18869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26335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531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4420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8.3979999999999997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530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523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529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529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534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533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213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A06.10.006</v>
      </c>
      <c r="C8" s="238"/>
      <c r="D8" s="238"/>
      <c r="E8" s="238"/>
      <c r="F8" s="188"/>
      <c r="G8" s="118"/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45552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3.6111111111111094E-2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Головушкина Т.Г.</v>
      </c>
      <c r="C16" s="198">
        <f>LEN(КАГ!B11)</f>
        <v>16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18869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26335</v>
      </c>
      <c r="C19" s="69"/>
      <c r="D19" s="69"/>
      <c r="E19" s="69"/>
      <c r="F19" s="69"/>
      <c r="G19" s="163" t="s">
        <v>399</v>
      </c>
      <c r="H19" s="178" t="str">
        <f>КАГ!H15</f>
        <v>03:48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4420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8.3979999999999997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0.54652777777777783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526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522</v>
      </c>
      <c r="C40" s="120"/>
      <c r="D40" s="243" t="s">
        <v>525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45552</v>
      </c>
      <c r="C2" s="150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Головушкина Т.Г.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18869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6" s="134" t="str">
        <f>ЧКВ!A6</f>
        <v>КОРОНАРОГРАФИЯ</v>
      </c>
      <c r="C6" s="131" t="s">
        <v>10</v>
      </c>
      <c r="D6" s="103">
        <f>DATEDIF(D5,D10,"y")</f>
        <v>73</v>
      </c>
    </row>
    <row r="7" spans="1:4">
      <c r="A7" s="38"/>
      <c r="C7" s="101" t="s">
        <v>12</v>
      </c>
      <c r="D7" s="103">
        <f>КАГ!$B$14</f>
        <v>26335</v>
      </c>
    </row>
    <row r="8" spans="1:4">
      <c r="A8" s="192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51" t="s">
        <v>536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2"/>
      <c r="C14" s="135"/>
      <c r="D14" s="140"/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2"/>
      <c r="C16" s="135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2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1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Angio-Seal™ VIP</v>
      </c>
      <c r="S2" s="115" t="str">
        <f>IFERROR(INDEX(Расходка[Наименование расходного материала],MATCH(Расходка[[#This Row],[№]],Поиск_расходки[Индекс2],0)),"")</f>
        <v>Hunter® 6F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2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3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Euphora</v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4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>NC Accuforce</v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5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>NC Euphora</v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6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>Sapphire</v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7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>Sprinter Legend</v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8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9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>Колибри</v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10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11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>NC АКСИОМА</v>
      </c>
      <c r="T1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12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>Nitrex 260</v>
      </c>
      <c r="T13" s="115" t="str">
        <f>IFERROR(INDEX(Расходка[Наименование расходного материала],MATCH(Расходка[[#This Row],[№]],Поиск_расходки[Индекс3],0)),"")</f>
        <v>Nitrex 260</v>
      </c>
      <c r="U13" s="115" t="str">
        <f>IFERROR(INDEX(Расходка[Наименование расходного материала],MATCH(Расходка[[#This Row],[№]],Поиск_расходки[Индекс4],0)),"")</f>
        <v>Nitrex 260</v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13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>RadiFocus</v>
      </c>
      <c r="T14" s="115" t="str">
        <f>IFERROR(INDEX(Расходка[Наименование расходного материала],MATCH(Расходка[[#This Row],[№]],Поиск_расходки[Индекс3],0)),"")</f>
        <v>RadiFocus</v>
      </c>
      <c r="U14" s="115" t="str">
        <f>IFERROR(INDEX(Расходка[Наименование расходного материала],MATCH(Расходка[[#This Row],[№]],Поиск_расходки[Индекс4],0)),"")</f>
        <v>RadiFocus</v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14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>BasixCOMPAK</v>
      </c>
      <c r="T15" s="115" t="str">
        <f>IFERROR(INDEX(Расходка[Наименование расходного материала],MATCH(Расходка[[#This Row],[№]],Поиск_расходки[Индекс3],0)),"")</f>
        <v>BasixCOMPAK</v>
      </c>
      <c r="U15" s="115" t="str">
        <f>IFERROR(INDEX(Расходка[Наименование расходного материала],MATCH(Расходка[[#This Row],[№]],Поиск_расходки[Индекс4],0)),"")</f>
        <v>BasixCOMPAK</v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15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>BasixTOUCH</v>
      </c>
      <c r="T16" s="115" t="str">
        <f>IFERROR(INDEX(Расходка[Наименование расходного материала],MATCH(Расходка[[#This Row],[№]],Поиск_расходки[Индекс3],0)),"")</f>
        <v>BasixTOUCH</v>
      </c>
      <c r="U16" s="115" t="str">
        <f>IFERROR(INDEX(Расходка[Наименование расходного материала],MATCH(Расходка[[#This Row],[№]],Поиск_расходки[Индекс4],0)),"")</f>
        <v>BasixTOUCH</v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16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>Dolphin</v>
      </c>
      <c r="T17" s="115" t="str">
        <f>IFERROR(INDEX(Расходка[Наименование расходного материала],MATCH(Расходка[[#This Row],[№]],Поиск_расходки[Индекс3],0)),"")</f>
        <v>Dolphin</v>
      </c>
      <c r="U17" s="115" t="str">
        <f>IFERROR(INDEX(Расходка[Наименование расходного материала],MATCH(Расходка[[#This Row],[№]],Поиск_расходки[Индекс4],0)),"")</f>
        <v>Dolphin</v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17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>Lepu Medical</v>
      </c>
      <c r="T18" s="115" t="str">
        <f>IFERROR(INDEX(Расходка[Наименование расходного материала],MATCH(Расходка[[#This Row],[№]],Поиск_расходки[Индекс3],0)),"")</f>
        <v>Lepu Medical</v>
      </c>
      <c r="U18" s="115" t="str">
        <f>IFERROR(INDEX(Расходка[Наименование расходного материала],MATCH(Расходка[[#This Row],[№]],Поиск_расходки[Индекс4],0)),"")</f>
        <v>Lepu Medical</v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18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19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19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>Demax</v>
      </c>
      <c r="T20" s="115" t="str">
        <f>IFERROR(INDEX(Расходка[Наименование расходного материала],MATCH(Расходка[[#This Row],[№]],Поиск_расходки[Индекс3],0)),"")</f>
        <v>Demax</v>
      </c>
      <c r="U20" s="115" t="str">
        <f>IFERROR(INDEX(Расходка[Наименование расходного материала],MATCH(Расходка[[#This Row],[№]],Поиск_расходки[Индекс4],0)),"")</f>
        <v>Demax</v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20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>Oscor 7F</v>
      </c>
      <c r="T21" s="115" t="str">
        <f>IFERROR(INDEX(Расходка[Наименование расходного материала],MATCH(Расходка[[#This Row],[№]],Поиск_расходки[Индекс3],0)),"")</f>
        <v>Oscor 7F</v>
      </c>
      <c r="U21" s="115" t="str">
        <f>IFERROR(INDEX(Расходка[Наименование расходного материала],MATCH(Расходка[[#This Row],[№]],Поиск_расходки[Индекс4],0)),"")</f>
        <v>Oscor 7F</v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21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>"МИМ". Тюмень</v>
      </c>
      <c r="T22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22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3" s="115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3" s="115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23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>Индефлятор</v>
      </c>
      <c r="T24" s="115" t="str">
        <f>IFERROR(INDEX(Расходка[Наименование расходного материала],MATCH(Расходка[[#This Row],[№]],Поиск_расходки[Индекс3],0)),"")</f>
        <v>Индефлятор</v>
      </c>
      <c r="U24" s="115" t="str">
        <f>IFERROR(INDEX(Расходка[Наименование расходного материала],MATCH(Расходка[[#This Row],[№]],Поиск_расходки[Индекс4],0)),"")</f>
        <v>Индефлятор</v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24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5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5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25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6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6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26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>Fielder</v>
      </c>
      <c r="T27" s="115" t="str">
        <f>IFERROR(INDEX(Расходка[Наименование расходного материала],MATCH(Расходка[[#This Row],[№]],Поиск_расходки[Индекс3],0)),"")</f>
        <v>Fielder</v>
      </c>
      <c r="U27" s="115" t="str">
        <f>IFERROR(INDEX(Расходка[Наименование расходного материала],MATCH(Расходка[[#This Row],[№]],Поиск_расходки[Индекс4],0)),"")</f>
        <v>Fielder</v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27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>Fielder XT-A</v>
      </c>
      <c r="T28" s="115" t="str">
        <f>IFERROR(INDEX(Расходка[Наименование расходного материала],MATCH(Расходка[[#This Row],[№]],Поиск_расходки[Индекс3],0)),"")</f>
        <v>Fielder XT-A</v>
      </c>
      <c r="U28" s="115" t="str">
        <f>IFERROR(INDEX(Расходка[Наименование расходного материала],MATCH(Расходка[[#This Row],[№]],Поиск_расходки[Индекс4],0)),"")</f>
        <v>Fielder XT-A</v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28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>Fielder XT-R</v>
      </c>
      <c r="T29" s="115" t="str">
        <f>IFERROR(INDEX(Расходка[Наименование расходного материала],MATCH(Расходка[[#This Row],[№]],Поиск_расходки[Индекс3],0)),"")</f>
        <v>Fielder XT-R</v>
      </c>
      <c r="U29" s="115" t="str">
        <f>IFERROR(INDEX(Расходка[Наименование расходного материала],MATCH(Расходка[[#This Row],[№]],Поиск_расходки[Индекс4],0)),"")</f>
        <v>Fielder XT-R</v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29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>Asahi Gaia First</v>
      </c>
      <c r="T30" s="115" t="str">
        <f>IFERROR(INDEX(Расходка[Наименование расходного материала],MATCH(Расходка[[#This Row],[№]],Поиск_расходки[Индекс3],0)),"")</f>
        <v>Asahi Gaia First</v>
      </c>
      <c r="U30" s="115" t="str">
        <f>IFERROR(INDEX(Расходка[Наименование расходного материала],MATCH(Расходка[[#This Row],[№]],Поиск_расходки[Индекс4],0)),"")</f>
        <v>Asahi Gaia First</v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30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>Asahi Gaia Second</v>
      </c>
      <c r="T31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31" s="115" t="str">
        <f>IFERROR(INDEX(Расходка[Наименование расходного материала],MATCH(Расходка[[#This Row],[№]],Поиск_расходки[Индекс4],0)),"")</f>
        <v>Asahi Gaia Second</v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31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>Asahi Gaia Third</v>
      </c>
      <c r="T32" s="115" t="str">
        <f>IFERROR(INDEX(Расходка[Наименование расходного материала],MATCH(Расходка[[#This Row],[№]],Поиск_расходки[Индекс3],0)),"")</f>
        <v>Asahi Gaia Third</v>
      </c>
      <c r="U32" s="115" t="str">
        <f>IFERROR(INDEX(Расходка[Наименование расходного материала],MATCH(Расходка[[#This Row],[№]],Поиск_расходки[Индекс4],0)),"")</f>
        <v>Asahi Gaia Third</v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32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>Intuition</v>
      </c>
      <c r="T33" s="115" t="str">
        <f>IFERROR(INDEX(Расходка[Наименование расходного материала],MATCH(Расходка[[#This Row],[№]],Поиск_расходки[Индекс3],0)),"")</f>
        <v>Intuition</v>
      </c>
      <c r="U33" s="115" t="str">
        <f>IFERROR(INDEX(Расходка[Наименование расходного материала],MATCH(Расходка[[#This Row],[№]],Поиск_расходки[Индекс4],0)),"")</f>
        <v>Intuition</v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33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>ProVia 3 Hydro-Track®</v>
      </c>
      <c r="T34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4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34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>ProVia 6 Hydro-Track®</v>
      </c>
      <c r="T35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5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35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>ProVia 9 Hydro-Track®</v>
      </c>
      <c r="T36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6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36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>Rinato</v>
      </c>
      <c r="T37" s="115" t="str">
        <f>IFERROR(INDEX(Расходка[Наименование расходного материала],MATCH(Расходка[[#This Row],[№]],Поиск_расходки[Индекс3],0)),"")</f>
        <v>Rinato</v>
      </c>
      <c r="U37" s="115" t="str">
        <f>IFERROR(INDEX(Расходка[Наименование расходного материала],MATCH(Расходка[[#This Row],[№]],Поиск_расходки[Индекс4],0)),"")</f>
        <v>Rinato</v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37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>Runthrough NS (Floppy)</v>
      </c>
      <c r="T38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8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38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>Runthrough NS Hypercoat</v>
      </c>
      <c r="T39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9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39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0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0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40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>Sion</v>
      </c>
      <c r="T41" s="115" t="str">
        <f>IFERROR(INDEX(Расходка[Наименование расходного материала],MATCH(Расходка[[#This Row],[№]],Поиск_расходки[Индекс3],0)),"")</f>
        <v>Sion</v>
      </c>
      <c r="U41" s="115" t="str">
        <f>IFERROR(INDEX(Расходка[Наименование расходного материала],MATCH(Расходка[[#This Row],[№]],Поиск_расходки[Индекс4],0)),"")</f>
        <v>Sion</v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41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>Sion Black</v>
      </c>
      <c r="T42" s="115" t="str">
        <f>IFERROR(INDEX(Расходка[Наименование расходного материала],MATCH(Расходка[[#This Row],[№]],Поиск_расходки[Индекс3],0)),"")</f>
        <v>Sion Black</v>
      </c>
      <c r="U42" s="115" t="str">
        <f>IFERROR(INDEX(Расходка[Наименование расходного материала],MATCH(Расходка[[#This Row],[№]],Поиск_расходки[Индекс4],0)),"")</f>
        <v>Sion Black</v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42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>Sion Blue</v>
      </c>
      <c r="T43" s="115" t="str">
        <f>IFERROR(INDEX(Расходка[Наименование расходного материала],MATCH(Расходка[[#This Row],[№]],Поиск_расходки[Индекс3],0)),"")</f>
        <v>Sion Blue</v>
      </c>
      <c r="U43" s="115" t="str">
        <f>IFERROR(INDEX(Расходка[Наименование расходного материала],MATCH(Расходка[[#This Row],[№]],Поиск_расходки[Индекс4],0)),"")</f>
        <v>Sion Blue</v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43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>Thunder</v>
      </c>
      <c r="T44" s="115" t="str">
        <f>IFERROR(INDEX(Расходка[Наименование расходного материала],MATCH(Расходка[[#This Row],[№]],Поиск_расходки[Индекс3],0)),"")</f>
        <v>Thunder</v>
      </c>
      <c r="U44" s="115" t="str">
        <f>IFERROR(INDEX(Расходка[Наименование расходного материала],MATCH(Расходка[[#This Row],[№]],Поиск_расходки[Индекс4],0)),"")</f>
        <v>Thunder</v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44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>Abbot Whisper MS</v>
      </c>
      <c r="T45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45" s="115" t="str">
        <f>IFERROR(INDEX(Расходка[Наименование расходного материала],MATCH(Расходка[[#This Row],[№]],Поиск_расходки[Индекс4],0)),"")</f>
        <v>Abbot Whisper MS</v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45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46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46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46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>Winn 200T</v>
      </c>
      <c r="T47" s="115" t="str">
        <f>IFERROR(INDEX(Расходка[Наименование расходного материала],MATCH(Расходка[[#This Row],[№]],Поиск_расходки[Индекс3],0)),"")</f>
        <v>Winn 200T</v>
      </c>
      <c r="U47" s="115" t="str">
        <f>IFERROR(INDEX(Расходка[Наименование расходного материала],MATCH(Расходка[[#This Row],[№]],Поиск_расходки[Индекс4],0)),"")</f>
        <v>Winn 200T</v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47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48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8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48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49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9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49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0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0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50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1" s="115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1" s="115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51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>Shunmei</v>
      </c>
      <c r="T52" s="115" t="str">
        <f>IFERROR(INDEX(Расходка[Наименование расходного материала],MATCH(Расходка[[#This Row],[№]],Поиск_расходки[Индекс3],0)),"")</f>
        <v>Shunmei</v>
      </c>
      <c r="U52" s="115" t="str">
        <f>IFERROR(INDEX(Расходка[Наименование расходного материала],MATCH(Расходка[[#This Row],[№]],Поиск_расходки[Индекс4],0)),"")</f>
        <v>Shunmei</v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52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>BMS, Integtity</v>
      </c>
      <c r="T53" s="115" t="str">
        <f>IFERROR(INDEX(Расходка[Наименование расходного материала],MATCH(Расходка[[#This Row],[№]],Поиск_расходки[Индекс3],0)),"")</f>
        <v>BMS, Integtity</v>
      </c>
      <c r="U53" s="115" t="str">
        <f>IFERROR(INDEX(Расходка[Наименование расходного материала],MATCH(Расходка[[#This Row],[№]],Поиск_расходки[Индекс4],0)),"")</f>
        <v>BMS, Integtity</v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53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>DES, Calipso</v>
      </c>
      <c r="T54" s="115" t="str">
        <f>IFERROR(INDEX(Расходка[Наименование расходного материала],MATCH(Расходка[[#This Row],[№]],Поиск_расходки[Индекс3],0)),"")</f>
        <v>DES, Calipso</v>
      </c>
      <c r="U54" s="115" t="str">
        <f>IFERROR(INDEX(Расходка[Наименование расходного материала],MATCH(Расходка[[#This Row],[№]],Поиск_расходки[Индекс4],0)),"")</f>
        <v>DES, Calipso</v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54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>DES, NanoMed</v>
      </c>
      <c r="T55" s="115" t="str">
        <f>IFERROR(INDEX(Расходка[Наименование расходного материала],MATCH(Расходка[[#This Row],[№]],Поиск_расходки[Индекс3],0)),"")</f>
        <v>DES, NanoMed</v>
      </c>
      <c r="U55" s="115" t="str">
        <f>IFERROR(INDEX(Расходка[Наименование расходного материала],MATCH(Расходка[[#This Row],[№]],Поиск_расходки[Индекс4],0)),"")</f>
        <v>DES, NanoMed</v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55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>DES, Resolute Integtity</v>
      </c>
      <c r="T56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6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56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>DES, Yukon Chrome PC</v>
      </c>
      <c r="T57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7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57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>DES, Firehawk</v>
      </c>
      <c r="T58" s="115" t="str">
        <f>IFERROR(INDEX(Расходка[Наименование расходного материала],MATCH(Расходка[[#This Row],[№]],Поиск_расходки[Индекс3],0)),"")</f>
        <v>DES, Firehawk</v>
      </c>
      <c r="U58" s="115" t="str">
        <f>IFERROR(INDEX(Расходка[Наименование расходного материала],MATCH(Расходка[[#This Row],[№]],Поиск_расходки[Индекс4],0)),"")</f>
        <v>DES, Firehawk</v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58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>DES, Resolute Onyx</v>
      </c>
      <c r="T59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9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59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>DES, Калипсо</v>
      </c>
      <c r="T60" s="115" t="str">
        <f>IFERROR(INDEX(Расходка[Наименование расходного материала],MATCH(Расходка[[#This Row],[№]],Поиск_расходки[Индекс3],0)),"")</f>
        <v>DES, Калипсо</v>
      </c>
      <c r="U60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60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>Meril Evermine50™</v>
      </c>
      <c r="T61" s="115" t="str">
        <f>IFERROR(INDEX(Расходка[Наименование расходного материала],MATCH(Расходка[[#This Row],[№]],Поиск_расходки[Индекс3],0)),"")</f>
        <v>Meril Evermine50™</v>
      </c>
      <c r="U61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61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>Guidezilla™ II 6F</v>
      </c>
      <c r="T62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62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62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>Telescope ™ II 6F</v>
      </c>
      <c r="T63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63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63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64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64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64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>Launcher 6F AL 2</v>
      </c>
      <c r="T65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65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65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66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66</v>
      </c>
      <c r="G67" s="195">
        <f>IF(ISNUMBER(SEARCH('Карта учёта'!$B$15,Расходка[[#This Row],[Наименование расходного материала]])),MAX($G$1:G66)+1,0)</f>
        <v>66</v>
      </c>
      <c r="H67" s="195">
        <f>IF(ISNUMBER(SEARCH('Карта учёта'!$B$16,Расходка[[#This Row],[Наименование расходного материала]])),MAX($H$1:H66)+1,0)</f>
        <v>66</v>
      </c>
      <c r="I67" s="195">
        <f>IF(ISNUMBER(SEARCH('Карта учёта'!$B$17,Расходка[[#This Row],[Наименование расходного материала]])),MAX($I$1:I66)+1,0)</f>
        <v>66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>Launcher 6F EBU 4.0</v>
      </c>
      <c r="T67" s="196" t="str">
        <f>IFERROR(INDEX(Расходка[Наименование расходного материала],MATCH(Расходка[[#This Row],[№]],Поиск_расходки[Индекс3],0)),"")</f>
        <v>Launcher 6F EBU 4.0</v>
      </c>
      <c r="U67" s="196" t="str">
        <f>IFERROR(INDEX(Расходка[Наименование расходного материала],MATCH(Расходка[[#This Row],[№]],Поиск_расходки[Индекс4],0)),"")</f>
        <v>Launcher 6F EBU 4.0</v>
      </c>
      <c r="V67" s="196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67</v>
      </c>
      <c r="G68" s="195">
        <f>IF(ISNUMBER(SEARCH('Карта учёта'!$B$15,Расходка[[#This Row],[Наименование расходного материала]])),MAX($G$1:G67)+1,0)</f>
        <v>67</v>
      </c>
      <c r="H68" s="195">
        <f>IF(ISNUMBER(SEARCH('Карта учёта'!$B$16,Расходка[[#This Row],[Наименование расходного материала]])),MAX($H$1:H67)+1,0)</f>
        <v>67</v>
      </c>
      <c r="I68" s="195">
        <f>IF(ISNUMBER(SEARCH('Карта учёта'!$B$17,Расходка[[#This Row],[Наименование расходного материала]])),MAX($I$1:I67)+1,0)</f>
        <v>67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>Launcher 6F JL 3.5</v>
      </c>
      <c r="T68" s="196" t="str">
        <f>IFERROR(INDEX(Расходка[Наименование расходного материала],MATCH(Расходка[[#This Row],[№]],Поиск_расходки[Индекс3],0)),"")</f>
        <v>Launcher 6F JL 3.5</v>
      </c>
      <c r="U68" s="196" t="str">
        <f>IFERROR(INDEX(Расходка[Наименование расходного материала],MATCH(Расходка[[#This Row],[№]],Поиск_расходки[Индекс4],0)),"")</f>
        <v>Launcher 6F JL 3.5</v>
      </c>
      <c r="V68" s="196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68</v>
      </c>
      <c r="G69" s="195">
        <f>IF(ISNUMBER(SEARCH('Карта учёта'!$B$15,Расходка[[#This Row],[Наименование расходного материала]])),MAX($G$1:G68)+1,0)</f>
        <v>68</v>
      </c>
      <c r="H69" s="195">
        <f>IF(ISNUMBER(SEARCH('Карта учёта'!$B$16,Расходка[[#This Row],[Наименование расходного материала]])),MAX($H$1:H68)+1,0)</f>
        <v>68</v>
      </c>
      <c r="I69" s="195">
        <f>IF(ISNUMBER(SEARCH('Карта учёта'!$B$17,Расходка[[#This Row],[Наименование расходного материала]])),MAX($I$1:I68)+1,0)</f>
        <v>68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>Launcher 6F JL 4.0</v>
      </c>
      <c r="T69" s="196" t="str">
        <f>IFERROR(INDEX(Расходка[Наименование расходного материала],MATCH(Расходка[[#This Row],[№]],Поиск_расходки[Индекс3],0)),"")</f>
        <v>Launcher 6F JL 4.0</v>
      </c>
      <c r="U69" s="196" t="str">
        <f>IFERROR(INDEX(Расходка[Наименование расходного материала],MATCH(Расходка[[#This Row],[№]],Поиск_расходки[Индекс4],0)),"")</f>
        <v>Launcher 6F JL 4.0</v>
      </c>
      <c r="V69" s="196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69</v>
      </c>
      <c r="G70" s="195">
        <f>IF(ISNUMBER(SEARCH('Карта учёта'!$B$15,Расходка[[#This Row],[Наименование расходного материала]])),MAX($G$1:G69)+1,0)</f>
        <v>69</v>
      </c>
      <c r="H70" s="195">
        <f>IF(ISNUMBER(SEARCH('Карта учёта'!$B$16,Расходка[[#This Row],[Наименование расходного материала]])),MAX($H$1:H69)+1,0)</f>
        <v>69</v>
      </c>
      <c r="I70" s="195">
        <f>IF(ISNUMBER(SEARCH('Карта учёта'!$B$17,Расходка[[#This Row],[Наименование расходного материала]])),MAX($I$1:I69)+1,0)</f>
        <v>69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>Launcher 6F JL 4.5</v>
      </c>
      <c r="T70" s="196" t="str">
        <f>IFERROR(INDEX(Расходка[Наименование расходного материала],MATCH(Расходка[[#This Row],[№]],Поиск_расходки[Индекс3],0)),"")</f>
        <v>Launcher 6F JL 4.5</v>
      </c>
      <c r="U70" s="196" t="str">
        <f>IFERROR(INDEX(Расходка[Наименование расходного материала],MATCH(Расходка[[#This Row],[№]],Поиск_расходки[Индекс4],0)),"")</f>
        <v>Launcher 6F JL 4.5</v>
      </c>
      <c r="V70" s="196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70</v>
      </c>
      <c r="G71" s="195">
        <f>IF(ISNUMBER(SEARCH('Карта учёта'!$B$15,Расходка[[#This Row],[Наименование расходного материала]])),MAX($G$1:G70)+1,0)</f>
        <v>70</v>
      </c>
      <c r="H71" s="195">
        <f>IF(ISNUMBER(SEARCH('Карта учёта'!$B$16,Расходка[[#This Row],[Наименование расходного материала]])),MAX($H$1:H70)+1,0)</f>
        <v>70</v>
      </c>
      <c r="I71" s="195">
        <f>IF(ISNUMBER(SEARCH('Карта учёта'!$B$17,Расходка[[#This Row],[Наименование расходного материала]])),MAX($I$1:I70)+1,0)</f>
        <v>70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>Launcher 6F JR 3.5</v>
      </c>
      <c r="T71" s="196" t="str">
        <f>IFERROR(INDEX(Расходка[Наименование расходного материала],MATCH(Расходка[[#This Row],[№]],Поиск_расходки[Индекс3],0)),"")</f>
        <v>Launcher 6F JR 3.5</v>
      </c>
      <c r="U71" s="196" t="str">
        <f>IFERROR(INDEX(Расходка[Наименование расходного материала],MATCH(Расходка[[#This Row],[№]],Поиск_расходки[Индекс4],0)),"")</f>
        <v>Launcher 6F JR 3.5</v>
      </c>
      <c r="V71" s="196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71</v>
      </c>
      <c r="G72" s="195">
        <f>IF(ISNUMBER(SEARCH('Карта учёта'!$B$15,Расходка[[#This Row],[Наименование расходного материала]])),MAX($G$1:G71)+1,0)</f>
        <v>71</v>
      </c>
      <c r="H72" s="195">
        <f>IF(ISNUMBER(SEARCH('Карта учёта'!$B$16,Расходка[[#This Row],[Наименование расходного материала]])),MAX($H$1:H71)+1,0)</f>
        <v>71</v>
      </c>
      <c r="I72" s="195">
        <f>IF(ISNUMBER(SEARCH('Карта учёта'!$B$17,Расходка[[#This Row],[Наименование расходного материала]])),MAX($I$1:I71)+1,0)</f>
        <v>71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>Launcher 6F JR 4.0</v>
      </c>
      <c r="T72" s="196" t="str">
        <f>IFERROR(INDEX(Расходка[Наименование расходного материала],MATCH(Расходка[[#This Row],[№]],Поиск_расходки[Индекс3],0)),"")</f>
        <v>Launcher 6F JR 4.0</v>
      </c>
      <c r="U72" s="196" t="str">
        <f>IFERROR(INDEX(Расходка[Наименование расходного материала],MATCH(Расходка[[#This Row],[№]],Поиск_расходки[Индекс4],0)),"")</f>
        <v>Launcher 6F JR 4.0</v>
      </c>
      <c r="V72" s="196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72</v>
      </c>
      <c r="G73" s="195">
        <f>IF(ISNUMBER(SEARCH('Карта учёта'!$B$15,Расходка[[#This Row],[Наименование расходного материала]])),MAX($G$1:G72)+1,0)</f>
        <v>72</v>
      </c>
      <c r="H73" s="195">
        <f>IF(ISNUMBER(SEARCH('Карта учёта'!$B$16,Расходка[[#This Row],[Наименование расходного материала]])),MAX($H$1:H72)+1,0)</f>
        <v>72</v>
      </c>
      <c r="I73" s="195">
        <f>IF(ISNUMBER(SEARCH('Карта учёта'!$B$17,Расходка[[#This Row],[Наименование расходного материала]])),MAX($I$1:I72)+1,0)</f>
        <v>72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>Launcher 7F JL 3.5</v>
      </c>
      <c r="T73" s="196" t="str">
        <f>IFERROR(INDEX(Расходка[Наименование расходного материала],MATCH(Расходка[[#This Row],[№]],Поиск_расходки[Индекс3],0)),"")</f>
        <v>Launcher 7F JL 3.5</v>
      </c>
      <c r="U73" s="196" t="str">
        <f>IFERROR(INDEX(Расходка[Наименование расходного материала],MATCH(Расходка[[#This Row],[№]],Поиск_расходки[Индекс4],0)),"")</f>
        <v>Launcher 7F JL 3.5</v>
      </c>
      <c r="V73" s="196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73</v>
      </c>
      <c r="G74" s="195">
        <f>IF(ISNUMBER(SEARCH('Карта учёта'!$B$15,Расходка[[#This Row],[Наименование расходного материала]])),MAX($G$1:G73)+1,0)</f>
        <v>73</v>
      </c>
      <c r="H74" s="195">
        <f>IF(ISNUMBER(SEARCH('Карта учёта'!$B$16,Расходка[[#This Row],[Наименование расходного материала]])),MAX($H$1:H73)+1,0)</f>
        <v>73</v>
      </c>
      <c r="I74" s="195">
        <f>IF(ISNUMBER(SEARCH('Карта учёта'!$B$17,Расходка[[#This Row],[Наименование расходного материала]])),MAX($I$1:I73)+1,0)</f>
        <v>73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>Launcher 7F JL 4.0</v>
      </c>
      <c r="T74" s="196" t="str">
        <f>IFERROR(INDEX(Расходка[Наименование расходного материала],MATCH(Расходка[[#This Row],[№]],Поиск_расходки[Индекс3],0)),"")</f>
        <v>Launcher 7F JL 4.0</v>
      </c>
      <c r="U74" s="196" t="str">
        <f>IFERROR(INDEX(Расходка[Наименование расходного материала],MATCH(Расходка[[#This Row],[№]],Поиск_расходки[Индекс4],0)),"")</f>
        <v>Launcher 7F JL 4.0</v>
      </c>
      <c r="V74" s="196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1</v>
      </c>
      <c r="F75" s="195">
        <f>IF(ISNUMBER(SEARCH('Карта учёта'!$B$14,Расходка[[#This Row],[Наименование расходного материала]])),MAX($F$1:F74)+1,0)</f>
        <v>74</v>
      </c>
      <c r="G75" s="195">
        <f>IF(ISNUMBER(SEARCH('Карта учёта'!$B$15,Расходка[[#This Row],[Наименование расходного материала]])),MAX($G$1:G74)+1,0)</f>
        <v>74</v>
      </c>
      <c r="H75" s="195">
        <f>IF(ISNUMBER(SEARCH('Карта учёта'!$B$16,Расходка[[#This Row],[Наименование расходного материала]])),MAX($H$1:H74)+1,0)</f>
        <v>74</v>
      </c>
      <c r="I75" s="195">
        <f>IF(ISNUMBER(SEARCH('Карта учёта'!$B$17,Расходка[[#This Row],[Наименование расходного материала]])),MAX($I$1:I74)+1,0)</f>
        <v>74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>Angio-Seal™ VIP</v>
      </c>
      <c r="T75" s="196" t="str">
        <f>IFERROR(INDEX(Расходка[Наименование расходного материала],MATCH(Расходка[[#This Row],[№]],Поиск_расходки[Индекс3],0)),"")</f>
        <v>Angio-Seal™ VIP</v>
      </c>
      <c r="U75" s="196" t="str">
        <f>IFERROR(INDEX(Расходка[Наименование расходного материала],MATCH(Расходка[[#This Row],[№]],Поиск_расходки[Индекс4],0)),"")</f>
        <v>Angio-Seal™ VIP</v>
      </c>
      <c r="V75" s="196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2024-09-17T11:12:29Z</cp:lastPrinted>
  <dcterms:created xsi:type="dcterms:W3CDTF">2015-06-05T18:19:34Z</dcterms:created>
  <dcterms:modified xsi:type="dcterms:W3CDTF">2024-09-17T11:12:41Z</dcterms:modified>
</cp:coreProperties>
</file>