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9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6" i="1" l="1"/>
  <c r="E77" i="1"/>
  <c r="E78" i="1"/>
  <c r="F76" i="1"/>
  <c r="F77" i="1"/>
  <c r="F78" i="1"/>
  <c r="G76" i="1"/>
  <c r="G77" i="1"/>
  <c r="G78" i="1"/>
  <c r="H76" i="1"/>
  <c r="H77" i="1"/>
  <c r="H78" i="1"/>
  <c r="I76" i="1"/>
  <c r="I77" i="1"/>
  <c r="I78" i="1"/>
  <c r="J76" i="1"/>
  <c r="J77" i="1"/>
  <c r="J78" i="1"/>
  <c r="K76" i="1"/>
  <c r="K77" i="1"/>
  <c r="K78" i="1"/>
  <c r="L76" i="1"/>
  <c r="L77" i="1"/>
  <c r="L78" i="1"/>
  <c r="M76" i="1"/>
  <c r="M77" i="1"/>
  <c r="M78" i="1"/>
  <c r="N76" i="1"/>
  <c r="N77" i="1"/>
  <c r="N78" i="1"/>
  <c r="O76" i="1"/>
  <c r="O77" i="1"/>
  <c r="O78" i="1"/>
  <c r="P76" i="1"/>
  <c r="P77" i="1"/>
  <c r="P78" i="1"/>
  <c r="Q76" i="1"/>
  <c r="Q77" i="1"/>
  <c r="Q78" i="1"/>
  <c r="R76" i="1"/>
  <c r="R77" i="1"/>
  <c r="R78" i="1"/>
  <c r="S76" i="1"/>
  <c r="S77" i="1"/>
  <c r="S78" i="1"/>
  <c r="T76" i="1"/>
  <c r="T77" i="1"/>
  <c r="T78" i="1"/>
  <c r="U76" i="1"/>
  <c r="U77" i="1"/>
  <c r="U78" i="1"/>
  <c r="V76" i="1"/>
  <c r="V77" i="1"/>
  <c r="V78" i="1"/>
  <c r="W76" i="1"/>
  <c r="W77" i="1"/>
  <c r="W78" i="1"/>
  <c r="X76" i="1"/>
  <c r="X77" i="1"/>
  <c r="X78" i="1"/>
  <c r="Y76" i="1"/>
  <c r="Y77" i="1"/>
  <c r="Y78" i="1"/>
  <c r="Z76" i="1"/>
  <c r="Z77" i="1"/>
  <c r="Z78" i="1"/>
  <c r="AA76" i="1"/>
  <c r="AA77" i="1"/>
  <c r="AA78" i="1"/>
  <c r="AB76" i="1"/>
  <c r="AB77" i="1"/>
  <c r="AB78" i="1"/>
  <c r="AC76" i="1"/>
  <c r="AC77" i="1"/>
  <c r="AC78" i="1"/>
  <c r="AD76" i="1"/>
  <c r="AD77" i="1"/>
  <c r="AD78" i="1"/>
  <c r="C16" i="9" l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Q7" i="1"/>
  <c r="J7" i="1"/>
  <c r="G8" i="1"/>
  <c r="N9" i="1"/>
  <c r="I7" i="1"/>
  <c r="F7" i="1"/>
  <c r="M7" i="1"/>
  <c r="H8" i="1"/>
  <c r="L9" i="1"/>
  <c r="K8" i="1"/>
  <c r="E9" i="1" l="1"/>
  <c r="E10" i="1" s="1"/>
  <c r="E11" i="1" s="1"/>
  <c r="E12" i="1" s="1"/>
  <c r="E13" i="1" s="1"/>
  <c r="E14" i="1" s="1"/>
  <c r="E15" i="1" s="1"/>
  <c r="O9" i="1"/>
  <c r="O10" i="1" s="1"/>
  <c r="P9" i="1"/>
  <c r="O11" i="1"/>
  <c r="O12" i="1" s="1"/>
  <c r="O13" i="1" s="1"/>
  <c r="Q8" i="1"/>
  <c r="Q9" i="1" s="1"/>
  <c r="J8" i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E60" i="1" l="1"/>
  <c r="E61" i="1" s="1"/>
  <c r="E62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E69" i="1" l="1"/>
  <c r="E70" i="1" s="1"/>
  <c r="E71" i="1" s="1"/>
  <c r="E72" i="1" s="1"/>
  <c r="E73" i="1" s="1"/>
  <c r="E74" i="1" s="1"/>
  <c r="E75" i="1" s="1"/>
  <c r="O63" i="1"/>
  <c r="P2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R67" i="1" l="1"/>
  <c r="R59" i="1"/>
  <c r="R60" i="1"/>
  <c r="R71" i="1"/>
  <c r="R73" i="1"/>
  <c r="R61" i="1"/>
  <c r="R66" i="1"/>
  <c r="R58" i="1"/>
  <c r="R57" i="1"/>
  <c r="R70" i="1"/>
  <c r="R65" i="1"/>
  <c r="R68" i="1"/>
  <c r="R56" i="1"/>
  <c r="R63" i="1"/>
  <c r="R62" i="1"/>
  <c r="R69" i="1"/>
  <c r="R72" i="1"/>
  <c r="R64" i="1"/>
  <c r="R74" i="1"/>
  <c r="R75" i="1"/>
  <c r="O64" i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D75" i="1" s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B74" i="1" l="1"/>
  <c r="O75" i="1"/>
  <c r="AB75" i="1" s="1"/>
  <c r="AB73" i="1"/>
  <c r="P26" i="1"/>
  <c r="AC25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P27" i="1" l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C23" i="1"/>
  <c r="AB46" i="1"/>
  <c r="N45" i="1"/>
  <c r="L40" i="1"/>
  <c r="M38" i="1"/>
  <c r="M39" i="1" s="1"/>
  <c r="M40" i="1" s="1"/>
  <c r="S2" i="1" l="1"/>
  <c r="H74" i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S56" i="1" s="1"/>
  <c r="H75" i="1"/>
  <c r="U43" i="1" s="1"/>
  <c r="S50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6" i="1"/>
  <c r="S13" i="1" l="1"/>
  <c r="S20" i="1"/>
  <c r="S25" i="1"/>
  <c r="S68" i="1"/>
  <c r="S45" i="1"/>
  <c r="S28" i="1"/>
  <c r="S15" i="1"/>
  <c r="S36" i="1"/>
  <c r="S21" i="1"/>
  <c r="S3" i="1"/>
  <c r="S39" i="1"/>
  <c r="S46" i="1"/>
  <c r="S75" i="1"/>
  <c r="S64" i="1"/>
  <c r="S70" i="1"/>
  <c r="U67" i="1"/>
  <c r="S30" i="1"/>
  <c r="S10" i="1"/>
  <c r="S29" i="1"/>
  <c r="S8" i="1"/>
  <c r="S31" i="1"/>
  <c r="S12" i="1"/>
  <c r="S11" i="1"/>
  <c r="S35" i="1"/>
  <c r="S4" i="1"/>
  <c r="S43" i="1"/>
  <c r="S57" i="1"/>
  <c r="S62" i="1"/>
  <c r="S49" i="1"/>
  <c r="S51" i="1"/>
  <c r="S52" i="1"/>
  <c r="S48" i="1"/>
  <c r="S44" i="1"/>
  <c r="S32" i="1"/>
  <c r="S33" i="1"/>
  <c r="S17" i="1"/>
  <c r="S18" i="1"/>
  <c r="S24" i="1"/>
  <c r="S9" i="1"/>
  <c r="S26" i="1"/>
  <c r="S16" i="1"/>
  <c r="S34" i="1"/>
  <c r="S38" i="1"/>
  <c r="S22" i="1"/>
  <c r="S7" i="1"/>
  <c r="S14" i="1"/>
  <c r="S23" i="1"/>
  <c r="S27" i="1"/>
  <c r="S19" i="1"/>
  <c r="S37" i="1"/>
  <c r="S5" i="1"/>
  <c r="S73" i="1"/>
  <c r="S59" i="1"/>
  <c r="S58" i="1"/>
  <c r="S42" i="1"/>
  <c r="S69" i="1"/>
  <c r="S40" i="1"/>
  <c r="S63" i="1"/>
  <c r="S53" i="1"/>
  <c r="S54" i="1"/>
  <c r="U71" i="1"/>
  <c r="S74" i="1"/>
  <c r="S60" i="1"/>
  <c r="S47" i="1"/>
  <c r="S41" i="1"/>
  <c r="S65" i="1"/>
  <c r="S72" i="1"/>
  <c r="S61" i="1"/>
  <c r="S71" i="1"/>
  <c r="S55" i="1"/>
  <c r="S66" i="1"/>
  <c r="U53" i="1"/>
  <c r="U50" i="1"/>
  <c r="U63" i="1"/>
  <c r="S67" i="1"/>
  <c r="U48" i="1"/>
  <c r="U49" i="1"/>
  <c r="U62" i="1"/>
  <c r="U74" i="1"/>
  <c r="U65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J75" i="1" l="1"/>
  <c r="W54" i="1" s="1"/>
  <c r="I75" i="1"/>
  <c r="V66" i="1" s="1"/>
  <c r="W42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W74" i="1" l="1"/>
  <c r="V50" i="1"/>
  <c r="V40" i="1"/>
  <c r="V71" i="1"/>
  <c r="V58" i="1"/>
  <c r="V68" i="1"/>
  <c r="V70" i="1"/>
  <c r="W51" i="1"/>
  <c r="W65" i="1"/>
  <c r="W72" i="1"/>
  <c r="W73" i="1"/>
  <c r="W68" i="1"/>
  <c r="W57" i="1"/>
  <c r="V57" i="1"/>
  <c r="V47" i="1"/>
  <c r="V49" i="1"/>
  <c r="V54" i="1"/>
  <c r="V43" i="1"/>
  <c r="V45" i="1"/>
  <c r="W75" i="1"/>
  <c r="W2" i="1"/>
  <c r="V72" i="1"/>
  <c r="V61" i="1"/>
  <c r="V44" i="1"/>
  <c r="V55" i="1"/>
  <c r="V65" i="1"/>
  <c r="V52" i="1"/>
  <c r="V59" i="1"/>
  <c r="V67" i="1"/>
  <c r="V48" i="1"/>
  <c r="V64" i="1"/>
  <c r="V51" i="1"/>
  <c r="V62" i="1"/>
  <c r="W43" i="1"/>
  <c r="W60" i="1"/>
  <c r="W63" i="1"/>
  <c r="W67" i="1"/>
  <c r="W49" i="1"/>
  <c r="W52" i="1"/>
  <c r="W66" i="1"/>
  <c r="W69" i="1"/>
  <c r="W71" i="1"/>
  <c r="V69" i="1"/>
  <c r="V74" i="1"/>
  <c r="V42" i="1"/>
  <c r="V63" i="1"/>
  <c r="V73" i="1"/>
  <c r="W59" i="1"/>
  <c r="W61" i="1"/>
  <c r="W56" i="1"/>
  <c r="W58" i="1"/>
  <c r="W44" i="1"/>
  <c r="W40" i="1"/>
  <c r="W41" i="1"/>
  <c r="W45" i="1"/>
  <c r="W70" i="1"/>
  <c r="W53" i="1"/>
  <c r="W64" i="1"/>
  <c r="W46" i="1"/>
  <c r="V46" i="1"/>
  <c r="W55" i="1"/>
  <c r="W47" i="1"/>
  <c r="W39" i="1"/>
  <c r="W62" i="1"/>
  <c r="W50" i="1"/>
  <c r="W48" i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G62" i="1"/>
  <c r="G63" i="1" s="1"/>
  <c r="M51" i="1"/>
  <c r="M52" i="1" s="1"/>
  <c r="M53" i="1" s="1"/>
  <c r="L50" i="1"/>
  <c r="K75" i="1" l="1"/>
  <c r="X2" i="1" s="1"/>
  <c r="X29" i="1"/>
  <c r="X9" i="1"/>
  <c r="X6" i="1"/>
  <c r="X4" i="1"/>
  <c r="X71" i="1"/>
  <c r="X54" i="1"/>
  <c r="X24" i="1"/>
  <c r="X11" i="1"/>
  <c r="X37" i="1"/>
  <c r="X23" i="1"/>
  <c r="X72" i="1"/>
  <c r="P39" i="1"/>
  <c r="N69" i="1"/>
  <c r="G64" i="1"/>
  <c r="M54" i="1"/>
  <c r="M55" i="1" s="1"/>
  <c r="L51" i="1"/>
  <c r="L52" i="1" s="1"/>
  <c r="L53" i="1" s="1"/>
  <c r="X10" i="1" l="1"/>
  <c r="X45" i="1"/>
  <c r="X44" i="1"/>
  <c r="X34" i="1"/>
  <c r="X65" i="1"/>
  <c r="X13" i="1"/>
  <c r="X48" i="1"/>
  <c r="X59" i="1"/>
  <c r="X73" i="1"/>
  <c r="X39" i="1"/>
  <c r="X33" i="1"/>
  <c r="X41" i="1"/>
  <c r="X25" i="1"/>
  <c r="X26" i="1"/>
  <c r="X50" i="1"/>
  <c r="X16" i="1"/>
  <c r="X47" i="1"/>
  <c r="X74" i="1"/>
  <c r="X38" i="1"/>
  <c r="X66" i="1"/>
  <c r="X43" i="1"/>
  <c r="X42" i="1"/>
  <c r="X56" i="1"/>
  <c r="X67" i="1"/>
  <c r="X32" i="1"/>
  <c r="X53" i="1"/>
  <c r="X18" i="1"/>
  <c r="X3" i="1"/>
  <c r="X35" i="1"/>
  <c r="X30" i="1"/>
  <c r="X75" i="1"/>
  <c r="X63" i="1"/>
  <c r="X57" i="1"/>
  <c r="X40" i="1"/>
  <c r="X27" i="1"/>
  <c r="X12" i="1"/>
  <c r="X55" i="1"/>
  <c r="X68" i="1"/>
  <c r="X21" i="1"/>
  <c r="X20" i="1"/>
  <c r="X7" i="1"/>
  <c r="X46" i="1"/>
  <c r="X51" i="1"/>
  <c r="X28" i="1"/>
  <c r="X5" i="1"/>
  <c r="X14" i="1"/>
  <c r="X8" i="1"/>
  <c r="X36" i="1"/>
  <c r="X22" i="1"/>
  <c r="X31" i="1"/>
  <c r="X58" i="1"/>
  <c r="X64" i="1"/>
  <c r="X62" i="1"/>
  <c r="X15" i="1"/>
  <c r="X17" i="1"/>
  <c r="X49" i="1"/>
  <c r="X70" i="1"/>
  <c r="X60" i="1"/>
  <c r="X52" i="1"/>
  <c r="X19" i="1"/>
  <c r="X69" i="1"/>
  <c r="X61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C45" i="1" l="1"/>
  <c r="AC44" i="1"/>
  <c r="AA2" i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G75" i="1" s="1"/>
  <c r="T75" i="1" s="1"/>
  <c r="AC73" i="1"/>
  <c r="P74" i="1"/>
  <c r="N72" i="1"/>
  <c r="N73" i="1" s="1"/>
  <c r="L67" i="1"/>
  <c r="M61" i="1"/>
  <c r="AC51" i="1" l="1"/>
  <c r="P75" i="1"/>
  <c r="AC75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AA44" i="1" l="1"/>
  <c r="N75" i="1"/>
  <c r="AA75" i="1" s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M68" i="1"/>
  <c r="L72" i="1" l="1"/>
  <c r="L73" i="1" s="1"/>
  <c r="M69" i="1"/>
  <c r="L74" i="1" l="1"/>
  <c r="L75" i="1" s="1"/>
  <c r="Y2" i="1"/>
  <c r="Y69" i="1"/>
  <c r="Y63" i="1"/>
  <c r="Y20" i="1"/>
  <c r="Y64" i="1"/>
  <c r="Y16" i="1"/>
  <c r="Y27" i="1"/>
  <c r="Y48" i="1"/>
  <c r="Y38" i="1"/>
  <c r="Y19" i="1"/>
  <c r="Y43" i="1"/>
  <c r="Y36" i="1"/>
  <c r="Y39" i="1"/>
  <c r="Y37" i="1"/>
  <c r="Y14" i="1"/>
  <c r="Y10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Y75" i="1" l="1"/>
  <c r="M71" i="1"/>
  <c r="M72" i="1" l="1"/>
  <c r="M73" i="1" l="1"/>
  <c r="M74" i="1" l="1"/>
  <c r="M75" i="1" s="1"/>
  <c r="Z75" i="1" s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<sst xmlns="http://schemas.openxmlformats.org/spreadsheetml/2006/main" count="876" uniqueCount="537">
  <si>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</si>
  <si>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</si>
  <si>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</si>
  <si>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</si>
  <si>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</si>
  <si>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</si>
  <si>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</si>
  <si>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</si>
  <si>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</si>
  <si>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</si>
  <si>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</si>
  <si>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</si>
  <si>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</si>
  <si>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</si>
  <si>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</si>
  <si>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</si>
  <si>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</si>
  <si>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</si>
  <si>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</si>
  <si>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</si>
  <si>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</si>
  <si>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</si>
  <si>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</si>
  <si>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</si>
  <si>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</si>
  <si>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</si>
  <si>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</si>
  <si>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</si>
  <si>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</si>
  <si>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</si>
  <si>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</si>
  <si>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</si>
  <si>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</si>
  <si>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</si>
  <si>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</si>
  <si>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</si>
  <si>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</si>
  <si>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</si>
  <si>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</si>
  <si>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</si>
  <si>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</si>
  <si>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</si>
  <si>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</si>
  <si>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</si>
  <si>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</si>
  <si>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</si>
  <si>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</si>
  <si>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</si>
  <si>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</si>
  <si>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</si>
  <si>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</si>
  <si>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</si>
  <si>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</si>
  <si>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</si>
  <si>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</si>
  <si>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</si>
  <si>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</si>
  <si>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</si>
  <si>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</si>
  <si>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</si>
  <si>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</si>
  <si>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</si>
  <si>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</si>
  <si>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</si>
  <si>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</si>
  <si>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</si>
  <si>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</si>
  <si>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</si>
  <si>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</si>
  <si>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</si>
  <si>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</si>
  <si>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</si>
  <si>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</si>
  <si>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</si>
  <si>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</si>
  <si>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</si>
  <si>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</si>
  <si>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</si>
  <si>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</si>
  <si>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</si>
  <si>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</si>
  <si>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</si>
  <si>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</si>
  <si>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</si>
  <si>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</si>
  <si>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</si>
  <si>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</si>
  <si>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</si>
  <si>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</si>
  <si>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</si>
  <si>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</si>
  <si>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</si>
  <si>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</si>
  <si>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</si>
  <si>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</si>
  <si>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</si>
  <si>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</si>
  <si>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</si>
  <si>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</si>
  <si>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</si>
  <si>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</si>
  <si>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</si>
  <si>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</si>
  <si>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</si>
  <si>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</si>
  <si>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</si>
  <si>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</si>
  <si>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</si>
  <si>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</si>
  <si>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</si>
  <si>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</si>
  <si>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</si>
  <si>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</si>
  <si>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</si>
  <si>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</si>
  <si>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</si>
  <si>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</si>
  <si>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</si>
  <si>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</si>
  <si>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</si>
  <si>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</si>
  <si>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</si>
  <si>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</si>
  <si>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</si>
  <si>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</si>
  <si>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</si>
  <si>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</si>
  <si>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</si>
  <si>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</si>
  <si>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</si>
  <si>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</si>
  <si>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</si>
  <si>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</si>
  <si>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</si>
  <si>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</si>
  <si>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</si>
  <si>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</si>
  <si>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</si>
  <si>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</si>
  <si>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</si>
  <si>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</si>
  <si>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</si>
  <si>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</si>
  <si>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</si>
  <si>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</si>
  <si>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</si>
  <si>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</si>
  <si>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</si>
  <si>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</si>
  <si>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</si>
  <si>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</si>
  <si>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</si>
  <si>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</si>
  <si>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</si>
  <si>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</si>
  <si>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</si>
  <si>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</si>
  <si>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</si>
  <si>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</si>
  <si>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</si>
  <si>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</si>
  <si>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</si>
  <si>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</si>
  <si>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</si>
  <si>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</si>
  <si>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</si>
  <si>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</si>
  <si>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</si>
  <si>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</si>
  <si>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</si>
  <si>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</si>
  <si>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</si>
  <si>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</si>
  <si>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</si>
  <si>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</si>
  <si>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</si>
  <si>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</si>
  <si>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</si>
  <si>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</si>
  <si>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</si>
  <si>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</si>
  <si>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</si>
  <si>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</si>
  <si>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</si>
  <si>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</si>
  <si>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</si>
  <si>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</si>
  <si>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</si>
  <si>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</si>
  <si>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</si>
  <si>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</si>
  <si>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</si>
  <si>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</si>
  <si>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</si>
  <si>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</si>
  <si>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</si>
  <si>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</si>
  <si>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</si>
  <si>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</si>
  <si>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</si>
  <si>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</si>
  <si>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</si>
  <si>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</si>
  <si>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</si>
  <si>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</si>
  <si>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</si>
  <si>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</si>
  <si>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</si>
  <si>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</si>
  <si>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</si>
  <si>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</si>
  <si>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</si>
  <si>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</si>
  <si>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</si>
  <si>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</si>
  <si>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</si>
  <si>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</si>
  <si>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</si>
  <si>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</si>
  <si>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</si>
  <si>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</si>
  <si>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</si>
  <si>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</si>
  <si>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</si>
  <si>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</si>
  <si>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</si>
  <si>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</si>
  <si>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</si>
  <si>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</si>
  <si>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</si>
  <si>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</si>
  <si>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</si>
  <si>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</si>
  <si>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</si>
  <si>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</si>
  <si>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</si>
  <si>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</si>
  <si>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</si>
  <si>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</si>
  <si>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</si>
  <si>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</si>
  <si>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</si>
  <si>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</si>
  <si>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</si>
  <si>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</si>
  <si>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</si>
  <si>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</si>
  <si>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</si>
  <si>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</si>
  <si>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</si>
  <si>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</si>
  <si>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</si>
  <si>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</si>
  <si>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</si>
  <si>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</si>
  <si>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</si>
  <si>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</si>
  <si>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</si>
  <si>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</si>
  <si>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</si>
  <si>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</si>
  <si>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</si>
  <si>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</si>
  <si>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</si>
  <si>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</si>
  <si>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</si>
  <si>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</si>
  <si>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</si>
  <si>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</si>
  <si>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</si>
  <si>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</si>
  <si>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</si>
  <si>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</si>
  <si>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</si>
  <si>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</si>
  <si>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</si>
  <si>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</si>
  <si>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</si>
  <si>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</si>
  <si>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</si>
  <si>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</si>
  <si>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</si>
  <si>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</si>
  <si>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</si>
  <si>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</si>
  <si>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</si>
  <si>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</si>
  <si>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</si>
  <si>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</si>
  <si>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</si>
  <si>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</si>
  <si>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</si>
  <si>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</si>
  <si>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</si>
  <si>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</si>
  <si>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</si>
  <si>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</si>
  <si>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</si>
  <si>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</si>
  <si>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</si>
  <si>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</si>
  <si>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</si>
  <si>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</si>
  <si>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</si>
  <si>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</si>
  <si>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</si>
  <si>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</si>
  <si>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</si>
  <si>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</si>
  <si>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</si>
  <si>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</si>
  <si>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</si>
  <si>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</si>
  <si>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</si>
  <si>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</si>
  <si>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</si>
  <si>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</si>
  <si>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</si>
  <si>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</si>
  <si>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</si>
  <si>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</si>
  <si>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</si>
  <si>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</si>
  <si>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</si>
  <si>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</si>
  <si>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</si>
  <si>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</si>
  <si>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</si>
  <si>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</si>
  <si>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</si>
  <si>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</si>
  <si>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</si>
  <si>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</si>
  <si>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</si>
  <si>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</si>
  <si>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</si>
  <si>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</si>
  <si>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</si>
  <si>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</si>
  <si>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</si>
  <si>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</si>
  <si>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</si>
  <si>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</si>
  <si>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</si>
  <si>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</si>
  <si>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</si>
  <si>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</si>
  <si>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</si>
  <si>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</si>
  <si>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</si>
  <si>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</si>
  <si>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</si>
  <si>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</si>
  <si>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</si>
  <si>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</si>
  <si>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</si>
  <si>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</si>
  <si>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</si>
  <si>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</si>
  <si>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</si>
  <si>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</si>
  <si>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</si>
  <si>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</si>
  <si>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</si>
  <si>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</si>
  <si>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</si>
  <si>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</si>
  <si>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</si>
  <si>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</si>
  <si>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</si>
  <si>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</si>
  <si>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</si>
  <si>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</si>
  <si>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</si>
  <si>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</si>
  <si>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</si>
  <si>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</si>
  <si>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</si>
  <si>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</si>
  <si>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</si>
  <si>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</si>
  <si>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</si>
  <si>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</si>
  <si>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</si>
  <si>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</si>
  <si>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</si>
  <si>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</si>
  <si>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</si>
  <si>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</si>
  <si>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</si>
  <si>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</si>
  <si>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</si>
  <si>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</si>
  <si>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</si>
  <si>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</si>
  <si>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</si>
  <si>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</si>
  <si>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</si>
  <si>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</si>
  <si>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</si>
  <si>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</si>
  <si>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</si>
  <si>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</si>
  <si>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</si>
  <si>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</si>
  <si>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</si>
  <si>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</si>
  <si>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</si>
  <si>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</si>
  <si>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</si>
  <si>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</si>
  <si>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</si>
  <si>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</si>
  <si>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</si>
  <si>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</si>
  <si>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</si>
  <si>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</si>
  <si>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</si>
  <si>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</si>
  <si>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</si>
  <si>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</si>
  <si>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</si>
  <si>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</si>
  <si>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</si>
  <si>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</si>
  <si>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</si>
  <si>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</si>
  <si>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</si>
  <si>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</si>
  <si>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</si>
  <si>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</si>
  <si>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</si>
  <si>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</si>
  <si>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</si>
  <si>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</si>
  <si>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</si>
  <si>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</si>
  <si>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</si>
  <si>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</si>
  <si>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</si>
  <si>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</si>
  <si>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</si>
  <si>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</si>
  <si>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</si>
  <si>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</si>
  <si>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</si>
  <si>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</si>
  <si>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</si>
  <si>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</si>
  <si>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</si>
  <si>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</si>
  <si>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</si>
  <si>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</si>
  <si>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</si>
  <si>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</si>
  <si>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</si>
  <si>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</si>
  <si>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</si>
  <si>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</si>
  <si>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</si>
  <si>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</si>
  <si>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</si>
  <si>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</si>
  <si>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</si>
  <si>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</si>
  <si>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</si>
  <si>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</si>
  <si>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</si>
  <si>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</si>
  <si>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</si>
  <si>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</si>
  <si>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</si>
  <si>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</si>
  <si>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</si>
  <si>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</si>
  <si>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</si>
  <si>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</si>
  <si>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</si>
  <si>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</si>
  <si>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</si>
  <si>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</si>
  <si>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</si>
  <si>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</si>
  <si>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</si>
  <si>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</si>
  <si>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</si>
  <si>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</si>
  <si>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</si>
  <si>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</si>
  <si>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</si>
  <si>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</si>
  <si>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</si>
  <si>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</si>
  <si>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</si>
  <si>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</si>
  <si>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</si>
  <si>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</si>
  <si>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</si>
  <si>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</si>
  <si>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</si>
  <si>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</si>
  <si>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</si>
  <si>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</si>
  <si>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</si>
  <si>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</si>
  <si>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</si>
  <si>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</si>
  <si>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</si>
  <si>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</si>
  <si>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</si>
  <si>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</si>
  <si>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</si>
  <si>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</si>
  <si>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</si>
  <si>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</si>
  <si>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</si>
  <si>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</si>
  <si>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</si>
  <si>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</si>
  <si>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</si>
  <si>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</si>
  <si>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</si>
  <si>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20 ml</t>
  </si>
  <si>
    <t>походим, контуры ровные</t>
  </si>
  <si>
    <t>150 ml</t>
  </si>
  <si>
    <r>
      <t xml:space="preserve">1) Контроль места пункции, повязка  на руке до 6 ч. 2) </t>
    </r>
    <r>
      <rPr>
        <i/>
        <sz val="11"/>
        <color theme="1"/>
        <rFont val="Calibri"/>
        <family val="2"/>
        <charset val="204"/>
        <scheme val="minor"/>
      </rPr>
      <t>Решение вопроса ЧКВ ПНА в плановом порядке. Артерия стентабельна.</t>
    </r>
  </si>
  <si>
    <t>Катетеризация устья ПКА проводниковым катетером Launcher JR 3.5 6Fr. Коронарный проводник whisper ls проведён в дистальный сегмент ПКА.  БК Колибри 2.0-15 выполнена предилатация значимого стеноза ПКА. В зону среднего сегмента с частичным покрытием проксимального сегмента и полным покрытием  нестабильного стеноза ПКА имплантирован  DES Resolute Integrity 3,0-38 мм, давлением 14 атм. Постдилатация и оптимизация стента на всем протяжении БК NC Аксиома 3.0-12, давлением до 16 атм.  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ПКА - TIMI III.   Ангиографический результат удовлетворительный. Пациент в стабильном состоянии транспортируется в ПРИТ для дальнейшего наблюдения и лечения.</t>
  </si>
  <si>
    <t>100 ml</t>
  </si>
  <si>
    <t>Правый</t>
  </si>
  <si>
    <t>Angio-Seal™ VIP</t>
  </si>
  <si>
    <t>Соболева Г.А.</t>
  </si>
  <si>
    <t>02:00</t>
  </si>
  <si>
    <t>лучевой</t>
  </si>
  <si>
    <t xml:space="preserve">ХТО на уровне проксимального сегмента. Стеноз прокс/3 ДВ 60%. Ретроградно контрастируется апикальный сегмент, средний сегмент ПНА за счёт внутрисистемных коллатералей.   Антеградный  кровоток TIMI 0. </t>
  </si>
  <si>
    <t xml:space="preserve">стеноз проксимального сегмента 30%.  Антеградный  кровоток TIMI III. </t>
  </si>
  <si>
    <t xml:space="preserve">приустьевой стеноз 30%, неровности контуров среднего сегмента, стеноз дистального сегмента 70%, стеноз устья ЗМЖВ до 50%.  Антеградный  кровоток TIMI III. </t>
  </si>
  <si>
    <r>
      <t>1) Учитывая анамнез сопутствующего заболевания: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c-r caputis pancreatis, осложнённый синдромом обтурационной желтухи, а так же пограничный стеноз дистального сегмента совместно с дежурным кардиологом</t>
    </r>
    <r>
      <rPr>
        <sz val="11"/>
        <color theme="1"/>
        <rFont val="Aharoni"/>
        <charset val="177"/>
      </rPr>
      <t xml:space="preserve">  принято решение в пользу консервативной стратегии  2) Повязка на руке 6 ч. Контроль места пункции на руке.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</si>
</sst>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i/>
      <sz val="11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23" fillId="0" borderId="32" xfId="0" applyFont="1" applyBorder="1" applyAlignment="1">
      <alignment horizontal="justify" vertical="center" wrapText="1"/>
    </xf>
    <xf numFmtId="0" fontId="23" fillId="0" borderId="33" xfId="0" applyFont="1" applyBorder="1" applyAlignment="1">
      <alignment horizontal="justify" vertical="center" wrapText="1"/>
    </xf>
    <xf numFmtId="0" fontId="56" fillId="0" borderId="34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3" xfId="0" applyFont="1" applyFill="1" applyBorder="1" applyAlignment="1">
      <alignment horizontal="left" vertical="center"/>
    </xf>
    <xf numFmtId="0" fontId="15" fillId="8" borderId="35" xfId="6" applyFont="1" applyBorder="1" applyAlignment="1">
      <alignment horizontal="left" vertical="center"/>
    </xf>
    <xf numFmtId="14" fontId="55" fillId="9" borderId="36" xfId="7" applyNumberFormat="1" applyFont="1" applyBorder="1" applyAlignment="1">
      <alignment horizontal="left" vertical="center"/>
    </xf>
    <xf numFmtId="14" fontId="48" fillId="9" borderId="37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4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38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0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  <xf numFmtId="0" fontId="1" fillId="0" borderId="0" xfId="0" applyFont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142876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62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K49" sqref="K4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5" t="s">
        <v>213</v>
      </c>
      <c r="B6" s="216"/>
      <c r="C6" s="216"/>
      <c r="D6" s="216"/>
      <c r="E6" s="216"/>
      <c r="F6" s="216"/>
      <c r="G6" s="216"/>
      <c r="H6" s="217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45552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0.72916666666666663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0.76388888888888884</v>
      </c>
      <c r="C10" s="55"/>
      <c r="D10" s="95" t="s">
        <v>173</v>
      </c>
      <c r="E10" s="93"/>
      <c r="F10" s="93"/>
      <c r="G10" s="24" t="s">
        <v>167</v>
      </c>
      <c r="H10" s="26"/>
    </row>
    <row r="11" spans="1:8" ht="17.25" thickTop="1" thickBot="1">
      <c r="A11" s="89" t="s">
        <v>192</v>
      </c>
      <c r="B11" s="201" t="s">
        <v>530</v>
      </c>
      <c r="C11" s="8"/>
      <c r="D11" s="95" t="s">
        <v>170</v>
      </c>
      <c r="E11" s="93"/>
      <c r="F11" s="93"/>
      <c r="G11" s="24" t="s">
        <v>253</v>
      </c>
      <c r="H11" s="26"/>
    </row>
    <row r="12" spans="1:8" ht="16.5" thickTop="1">
      <c r="A12" s="81" t="s">
        <v>8</v>
      </c>
      <c r="B12" s="82">
        <v>16354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79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26364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3" t="s">
        <v>399</v>
      </c>
      <c r="H15" s="167" t="s">
        <v>531</v>
      </c>
    </row>
    <row r="16" spans="1:8" ht="15.6" customHeight="1">
      <c r="A16" s="15" t="s">
        <v>106</v>
      </c>
      <c r="B16" s="19" t="s">
        <v>485</v>
      </c>
      <c r="D16" s="36"/>
      <c r="E16" s="36"/>
      <c r="F16" s="36"/>
      <c r="G16" s="164" t="s">
        <v>401</v>
      </c>
      <c r="H16" s="162">
        <v>1670</v>
      </c>
    </row>
    <row r="17" spans="1:8" ht="14.45" customHeight="1">
      <c r="A17" s="40"/>
      <c r="B17" s="31"/>
      <c r="C17" s="31"/>
      <c r="D17" s="88"/>
      <c r="E17" s="88"/>
      <c r="F17" s="88"/>
      <c r="G17" s="165" t="s">
        <v>388</v>
      </c>
      <c r="H17" s="166">
        <f>H16*0.0019</f>
        <v>3.173</v>
      </c>
    </row>
    <row r="18" spans="1:8" ht="14.45" customHeight="1">
      <c r="A18" s="57" t="s">
        <v>188</v>
      </c>
      <c r="B18" s="87" t="s">
        <v>528</v>
      </c>
      <c r="D18" s="28" t="s">
        <v>210</v>
      </c>
      <c r="E18" s="28"/>
      <c r="F18" s="28"/>
      <c r="G18" s="85" t="s">
        <v>189</v>
      </c>
      <c r="H18" s="86" t="s">
        <v>532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8" t="s">
        <v>523</v>
      </c>
      <c r="C20" s="219"/>
      <c r="D20" s="219"/>
      <c r="E20" s="219"/>
      <c r="F20" s="219"/>
      <c r="G20" s="219"/>
      <c r="H20" s="220"/>
    </row>
    <row r="21" spans="1:8">
      <c r="A21" s="58"/>
      <c r="B21" s="221"/>
      <c r="C21" s="221"/>
      <c r="D21" s="221"/>
      <c r="E21" s="221"/>
      <c r="F21" s="221"/>
      <c r="G21" s="221"/>
      <c r="H21" s="222"/>
    </row>
    <row r="22" spans="1:8" ht="15.6" customHeight="1">
      <c r="A22" s="59" t="s">
        <v>271</v>
      </c>
      <c r="B22" s="223" t="s">
        <v>533</v>
      </c>
      <c r="C22" s="223"/>
      <c r="D22" s="223"/>
      <c r="E22" s="223"/>
      <c r="F22" s="223"/>
      <c r="G22" s="223"/>
      <c r="H22" s="224"/>
    </row>
    <row r="23" spans="1:8" ht="14.45" customHeight="1">
      <c r="A23" s="38"/>
      <c r="B23" s="225"/>
      <c r="C23" s="225"/>
      <c r="D23" s="225"/>
      <c r="E23" s="225"/>
      <c r="F23" s="225"/>
      <c r="G23" s="225"/>
      <c r="H23" s="226"/>
    </row>
    <row r="24" spans="1:8" ht="14.45" customHeight="1">
      <c r="A24" s="60"/>
      <c r="B24" s="225"/>
      <c r="C24" s="225"/>
      <c r="D24" s="225"/>
      <c r="E24" s="225"/>
      <c r="F24" s="225"/>
      <c r="G24" s="225"/>
      <c r="H24" s="226"/>
    </row>
    <row r="25" spans="1:8" ht="14.45" customHeight="1">
      <c r="A25" s="38"/>
      <c r="B25" s="225"/>
      <c r="C25" s="225"/>
      <c r="D25" s="225"/>
      <c r="E25" s="225"/>
      <c r="F25" s="225"/>
      <c r="G25" s="225"/>
      <c r="H25" s="226"/>
    </row>
    <row r="26" spans="1:8" ht="14.45" customHeight="1">
      <c r="A26" s="40"/>
      <c r="B26" s="227"/>
      <c r="C26" s="227"/>
      <c r="D26" s="227"/>
      <c r="E26" s="227"/>
      <c r="F26" s="227"/>
      <c r="G26" s="227"/>
      <c r="H26" s="228"/>
    </row>
    <row r="27" spans="1:8" ht="14.45" customHeight="1">
      <c r="A27" s="59" t="s">
        <v>272</v>
      </c>
      <c r="B27" s="223" t="s">
        <v>534</v>
      </c>
      <c r="C27" s="223"/>
      <c r="D27" s="223"/>
      <c r="E27" s="223"/>
      <c r="F27" s="223"/>
      <c r="G27" s="223"/>
      <c r="H27" s="224"/>
    </row>
    <row r="28" spans="1:8" ht="15.6" customHeight="1">
      <c r="A28" s="38"/>
      <c r="B28" s="225"/>
      <c r="C28" s="225"/>
      <c r="D28" s="225"/>
      <c r="E28" s="225"/>
      <c r="F28" s="225"/>
      <c r="G28" s="225"/>
      <c r="H28" s="226"/>
    </row>
    <row r="29" spans="1:8" ht="14.45" customHeight="1">
      <c r="A29" s="38"/>
      <c r="B29" s="225"/>
      <c r="C29" s="225"/>
      <c r="D29" s="225"/>
      <c r="E29" s="225"/>
      <c r="F29" s="225"/>
      <c r="G29" s="225"/>
      <c r="H29" s="226"/>
    </row>
    <row r="30" spans="1:8" ht="14.45" customHeight="1">
      <c r="A30" s="32"/>
      <c r="B30" s="225"/>
      <c r="C30" s="225"/>
      <c r="D30" s="225"/>
      <c r="E30" s="225"/>
      <c r="F30" s="225"/>
      <c r="G30" s="225"/>
      <c r="H30" s="226"/>
    </row>
    <row r="31" spans="1:8" ht="14.45" customHeight="1">
      <c r="A31" s="33"/>
      <c r="B31" s="227"/>
      <c r="C31" s="227"/>
      <c r="D31" s="227"/>
      <c r="E31" s="227"/>
      <c r="F31" s="227"/>
      <c r="G31" s="227"/>
      <c r="H31" s="228"/>
    </row>
    <row r="32" spans="1:8" ht="14.45" customHeight="1">
      <c r="A32" s="59" t="s">
        <v>273</v>
      </c>
      <c r="B32" s="223" t="s">
        <v>535</v>
      </c>
      <c r="C32" s="223"/>
      <c r="D32" s="223"/>
      <c r="E32" s="223"/>
      <c r="F32" s="223"/>
      <c r="G32" s="223"/>
      <c r="H32" s="224"/>
    </row>
    <row r="33" spans="1:8" ht="14.45" customHeight="1">
      <c r="A33" s="38"/>
      <c r="B33" s="225"/>
      <c r="C33" s="225"/>
      <c r="D33" s="225"/>
      <c r="E33" s="225"/>
      <c r="F33" s="225"/>
      <c r="G33" s="225"/>
      <c r="H33" s="226"/>
    </row>
    <row r="34" spans="1:8" ht="15.6" customHeight="1">
      <c r="A34" s="38"/>
      <c r="B34" s="225"/>
      <c r="C34" s="225"/>
      <c r="D34" s="225"/>
      <c r="E34" s="225"/>
      <c r="F34" s="225"/>
      <c r="G34" s="225"/>
      <c r="H34" s="226"/>
    </row>
    <row r="35" spans="1:8" ht="14.45" customHeight="1">
      <c r="A35" s="38"/>
      <c r="B35" s="225"/>
      <c r="C35" s="225"/>
      <c r="D35" s="225"/>
      <c r="E35" s="225"/>
      <c r="F35" s="225"/>
      <c r="G35" s="225"/>
      <c r="H35" s="226"/>
    </row>
    <row r="36" spans="1:8" ht="15.6" customHeight="1">
      <c r="A36" s="38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38"/>
      <c r="D37" s="211" t="str">
        <f>IF($A$6=Вмешательства!$D$3,Вмешательства!$F$18,"")</f>
        <v/>
      </c>
      <c r="E37" s="211"/>
      <c r="F37" s="119"/>
      <c r="G37" s="119"/>
      <c r="H37" s="123"/>
    </row>
    <row r="38" spans="1:8" ht="14.45" customHeight="1">
      <c r="A38" s="38"/>
      <c r="C38" s="124"/>
      <c r="D38" s="212"/>
      <c r="E38" s="213"/>
      <c r="F38" s="213"/>
      <c r="G38" s="213"/>
      <c r="H38" s="214"/>
    </row>
    <row r="39" spans="1:8" ht="14.45" customHeight="1">
      <c r="A39" s="35"/>
      <c r="B39" s="119"/>
      <c r="C39" s="124"/>
      <c r="D39" s="213"/>
      <c r="E39" s="213"/>
      <c r="F39" s="213"/>
      <c r="G39" s="213"/>
      <c r="H39" s="214"/>
    </row>
    <row r="40" spans="1:8" ht="14.45" customHeight="1">
      <c r="A40" s="35"/>
      <c r="B40" s="119"/>
      <c r="C40" s="124"/>
      <c r="D40" s="213"/>
      <c r="E40" s="213"/>
      <c r="F40" s="213"/>
      <c r="G40" s="213"/>
      <c r="H40" s="214"/>
    </row>
    <row r="41" spans="1:8" ht="14.45" customHeight="1">
      <c r="A41" s="35"/>
      <c r="B41" s="119"/>
      <c r="C41" s="124"/>
      <c r="D41" s="213"/>
      <c r="E41" s="213"/>
      <c r="F41" s="213"/>
      <c r="G41" s="213"/>
      <c r="H41" s="214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8" t="s">
        <v>536</v>
      </c>
      <c r="E43" s="209"/>
      <c r="F43" s="209"/>
      <c r="G43" s="209"/>
      <c r="H43" s="210"/>
    </row>
    <row r="44" spans="1:8" ht="14.45" customHeight="1">
      <c r="A44" s="35"/>
      <c r="B44" s="119"/>
      <c r="C44" s="126"/>
      <c r="D44" s="209"/>
      <c r="E44" s="209"/>
      <c r="F44" s="209"/>
      <c r="G44" s="209"/>
      <c r="H44" s="210"/>
    </row>
    <row r="45" spans="1:8" ht="14.45" customHeight="1">
      <c r="A45" s="35"/>
      <c r="B45" s="119"/>
      <c r="C45" s="126"/>
      <c r="D45" s="209"/>
      <c r="E45" s="209"/>
      <c r="F45" s="209"/>
      <c r="G45" s="209"/>
      <c r="H45" s="210"/>
    </row>
    <row r="46" spans="1:8">
      <c r="A46" s="35"/>
      <c r="B46" s="119"/>
      <c r="C46" s="126"/>
      <c r="D46" s="209"/>
      <c r="E46" s="209"/>
      <c r="F46" s="209"/>
      <c r="G46" s="209"/>
      <c r="H46" s="210"/>
    </row>
    <row r="47" spans="1:8">
      <c r="A47" s="38"/>
      <c r="C47" s="126"/>
      <c r="D47" s="209"/>
      <c r="E47" s="209"/>
      <c r="F47" s="209"/>
      <c r="G47" s="209"/>
      <c r="H47" s="210"/>
    </row>
    <row r="48" spans="1:8">
      <c r="A48" s="38"/>
      <c r="C48" s="126"/>
      <c r="D48" s="209"/>
      <c r="E48" s="209"/>
      <c r="F48" s="209"/>
      <c r="G48" s="209"/>
      <c r="H48" s="210"/>
    </row>
    <row r="49" spans="1:13">
      <c r="A49" s="38"/>
      <c r="B49" s="203"/>
      <c r="C49" s="204"/>
      <c r="D49" s="209"/>
      <c r="E49" s="209"/>
      <c r="F49" s="209"/>
      <c r="G49" s="209"/>
      <c r="H49" s="210"/>
    </row>
    <row r="50" spans="1:13">
      <c r="A50" s="38"/>
      <c r="D50" s="209"/>
      <c r="E50" s="209"/>
      <c r="F50" s="209"/>
      <c r="G50" s="209"/>
      <c r="H50" s="210"/>
      <c r="M50" t="s">
        <v>211</v>
      </c>
    </row>
    <row r="51" spans="1:13">
      <c r="A51" s="62" t="s">
        <v>199</v>
      </c>
      <c r="B51" s="63" t="s">
        <v>527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13" zoomScaleNormal="100" zoomScaleSheetLayoutView="100" zoomScalePageLayoutView="90" workbookViewId="0">
      <selection activeCell="D40" sqref="D40:H49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9" t="s">
        <v>213</v>
      </c>
      <c r="B6" s="240"/>
      <c r="C6" s="240"/>
      <c r="D6" s="240"/>
      <c r="E6" s="240"/>
      <c r="F6" s="240"/>
      <c r="G6" s="240"/>
      <c r="H6" s="241"/>
    </row>
    <row r="7" spans="1:8" ht="21.6" customHeight="1">
      <c r="A7" s="239"/>
      <c r="B7" s="240"/>
      <c r="C7" s="240"/>
      <c r="D7" s="240"/>
      <c r="E7" s="240"/>
      <c r="F7" s="240"/>
      <c r="G7" s="240"/>
      <c r="H7" s="241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A06.10.006</v>
      </c>
      <c r="C8" s="238"/>
      <c r="D8" s="238"/>
      <c r="E8" s="238"/>
      <c r="F8" s="188"/>
      <c r="G8" s="118"/>
      <c r="H8" s="156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38"/>
      <c r="D9" s="238"/>
      <c r="E9" s="238"/>
      <c r="F9" s="188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7"/>
      <c r="C10" s="242"/>
      <c r="D10" s="242"/>
      <c r="E10" s="242"/>
      <c r="F10" s="191"/>
      <c r="G10" s="118"/>
      <c r="H10" s="39"/>
    </row>
    <row r="11" spans="1:8">
      <c r="A11" s="190"/>
      <c r="B11" s="194"/>
      <c r="C11" s="197">
        <f>SUM(F8:F10)</f>
        <v>0</v>
      </c>
      <c r="H11" s="39"/>
    </row>
    <row r="12" spans="1:8" ht="18.75">
      <c r="A12" s="75" t="s">
        <v>191</v>
      </c>
      <c r="B12" s="20">
        <f>КАГ!B8</f>
        <v>45552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0.56458333333333333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0.60069444444444442</v>
      </c>
      <c r="C14" s="12"/>
      <c r="D14" s="95" t="s">
        <v>173</v>
      </c>
      <c r="E14" s="93"/>
      <c r="F14" s="93"/>
      <c r="G14" s="80" t="str">
        <f>КАГ!G10</f>
        <v>Сугера И.В.</v>
      </c>
      <c r="H14" s="91" t="str">
        <f>IF(ISBLANK(КАГ!H10),"",КАГ!H10)</f>
        <v/>
      </c>
    </row>
    <row r="15" spans="1:8" ht="16.5" thickBot="1">
      <c r="A15" s="161" t="s">
        <v>387</v>
      </c>
      <c r="B15" s="186">
        <f>IF(B14&lt;B13,B14+1,B14)-B13</f>
        <v>3.6111111111111094E-2</v>
      </c>
      <c r="D15" s="95" t="s">
        <v>170</v>
      </c>
      <c r="E15" s="93"/>
      <c r="F15" s="93"/>
      <c r="G15" s="80" t="str">
        <f>КАГ!G11</f>
        <v>Селезнёв С.А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199" t="str">
        <f>КАГ!B11</f>
        <v>Соболева Г.А.</v>
      </c>
      <c r="C16" s="198">
        <f>LEN(КАГ!B11)</f>
        <v>13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16354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79</v>
      </c>
      <c r="H18" s="39"/>
    </row>
    <row r="19" spans="1:8" ht="14.45" customHeight="1">
      <c r="A19" s="15" t="s">
        <v>12</v>
      </c>
      <c r="B19" s="68">
        <f>КАГ!B14</f>
        <v>26364</v>
      </c>
      <c r="C19" s="69"/>
      <c r="D19" s="69"/>
      <c r="E19" s="69"/>
      <c r="F19" s="69"/>
      <c r="G19" s="163" t="s">
        <v>399</v>
      </c>
      <c r="H19" s="178" t="str">
        <f>КАГ!H15</f>
        <v>02:00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4" t="s">
        <v>401</v>
      </c>
      <c r="H20" s="179">
        <f>КАГ!H16</f>
        <v>1670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5" t="s">
        <v>388</v>
      </c>
      <c r="H21" s="166">
        <f>КАГ!H17</f>
        <v>3.173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2" t="str">
        <f>IF(B21=Вмешательства!F3,Вмешательства!F19,"")</f>
        <v>Реканализация:</v>
      </c>
      <c r="H22" s="183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0.73888888888888882</v>
      </c>
    </row>
    <row r="23" spans="1:8" ht="14.45" customHeight="1">
      <c r="A23" s="65" t="s">
        <v>391</v>
      </c>
      <c r="B23" s="170" t="s">
        <v>390</v>
      </c>
      <c r="C23" s="160"/>
      <c r="D23" s="160"/>
      <c r="E23" s="160"/>
      <c r="F23" s="160"/>
      <c r="H23" s="39"/>
    </row>
    <row r="24" spans="1:8" ht="14.45" customHeight="1">
      <c r="A24" s="181" t="s">
        <v>389</v>
      </c>
      <c r="B24" s="168"/>
      <c r="C24" s="168"/>
      <c r="D24" s="168"/>
      <c r="E24" s="168"/>
      <c r="F24" s="168"/>
      <c r="G24" s="168"/>
      <c r="H24" s="169"/>
    </row>
    <row r="25" spans="1:8" ht="14.45" customHeight="1">
      <c r="A25" s="245" t="s">
        <v>526</v>
      </c>
      <c r="B25" s="246"/>
      <c r="C25" s="246"/>
      <c r="D25" s="246"/>
      <c r="E25" s="246"/>
      <c r="F25" s="246"/>
      <c r="G25" s="246"/>
      <c r="H25" s="247"/>
    </row>
    <row r="26" spans="1:8" ht="14.45" customHeight="1">
      <c r="A26" s="248"/>
      <c r="B26" s="246"/>
      <c r="C26" s="246"/>
      <c r="D26" s="246"/>
      <c r="E26" s="246"/>
      <c r="F26" s="246"/>
      <c r="G26" s="246"/>
      <c r="H26" s="247"/>
    </row>
    <row r="27" spans="1:8" ht="14.45" customHeight="1">
      <c r="A27" s="248"/>
      <c r="B27" s="246"/>
      <c r="C27" s="246"/>
      <c r="D27" s="246"/>
      <c r="E27" s="246"/>
      <c r="F27" s="246"/>
      <c r="G27" s="246"/>
      <c r="H27" s="247"/>
    </row>
    <row r="28" spans="1:8" ht="14.45" customHeight="1">
      <c r="A28" s="248"/>
      <c r="B28" s="246"/>
      <c r="C28" s="246"/>
      <c r="D28" s="246"/>
      <c r="E28" s="246"/>
      <c r="F28" s="246"/>
      <c r="G28" s="246"/>
      <c r="H28" s="247"/>
    </row>
    <row r="29" spans="1:8" ht="14.45" customHeight="1">
      <c r="A29" s="248"/>
      <c r="B29" s="246"/>
      <c r="C29" s="246"/>
      <c r="D29" s="246"/>
      <c r="E29" s="246"/>
      <c r="F29" s="246"/>
      <c r="G29" s="246"/>
      <c r="H29" s="247"/>
    </row>
    <row r="30" spans="1:8" ht="14.45" customHeight="1">
      <c r="A30" s="248"/>
      <c r="B30" s="246"/>
      <c r="C30" s="246"/>
      <c r="D30" s="246"/>
      <c r="E30" s="246"/>
      <c r="F30" s="246"/>
      <c r="G30" s="246"/>
      <c r="H30" s="247"/>
    </row>
    <row r="31" spans="1:8" ht="14.45" customHeight="1">
      <c r="A31" s="248"/>
      <c r="B31" s="246"/>
      <c r="C31" s="246"/>
      <c r="D31" s="246"/>
      <c r="E31" s="246"/>
      <c r="F31" s="246"/>
      <c r="G31" s="246"/>
      <c r="H31" s="247"/>
    </row>
    <row r="32" spans="1:8" ht="14.45" customHeight="1">
      <c r="A32" s="248"/>
      <c r="B32" s="246"/>
      <c r="C32" s="246"/>
      <c r="D32" s="246"/>
      <c r="E32" s="246"/>
      <c r="F32" s="246"/>
      <c r="G32" s="246"/>
      <c r="H32" s="247"/>
    </row>
    <row r="33" spans="1:12" ht="14.45" customHeight="1">
      <c r="A33" s="248"/>
      <c r="B33" s="246"/>
      <c r="C33" s="246"/>
      <c r="D33" s="246"/>
      <c r="E33" s="246"/>
      <c r="F33" s="246"/>
      <c r="G33" s="246"/>
      <c r="H33" s="247"/>
    </row>
    <row r="34" spans="1:12" ht="14.45" customHeight="1">
      <c r="A34" s="248"/>
      <c r="B34" s="246"/>
      <c r="C34" s="246"/>
      <c r="D34" s="246"/>
      <c r="E34" s="246"/>
      <c r="F34" s="246"/>
      <c r="G34" s="246"/>
      <c r="H34" s="247"/>
    </row>
    <row r="35" spans="1:12" ht="14.45" customHeight="1">
      <c r="A35" s="248"/>
      <c r="B35" s="246"/>
      <c r="C35" s="246"/>
      <c r="D35" s="246"/>
      <c r="E35" s="246"/>
      <c r="F35" s="246"/>
      <c r="G35" s="246"/>
      <c r="H35" s="247"/>
    </row>
    <row r="36" spans="1:12" ht="14.45" customHeight="1">
      <c r="A36" s="248"/>
      <c r="B36" s="246"/>
      <c r="C36" s="246"/>
      <c r="D36" s="246"/>
      <c r="E36" s="246"/>
      <c r="F36" s="246"/>
      <c r="G36" s="246"/>
      <c r="H36" s="247"/>
    </row>
    <row r="37" spans="1:12" ht="14.45" customHeight="1">
      <c r="A37" s="248"/>
      <c r="B37" s="246"/>
      <c r="C37" s="246"/>
      <c r="D37" s="246"/>
      <c r="E37" s="246"/>
      <c r="F37" s="246"/>
      <c r="G37" s="246"/>
      <c r="H37" s="247"/>
    </row>
    <row r="38" spans="1:12" ht="14.45" customHeight="1">
      <c r="A38" s="175" t="s">
        <v>395</v>
      </c>
      <c r="B38" s="173"/>
      <c r="C38" s="174"/>
      <c r="D38" s="174"/>
      <c r="E38" s="184" t="str">
        <f>IF(A6=Вмешательства!D4,Вмешательства!V16,IF(ЧКВ!A6=Вмешательства!D36,Вмешательства!V16,"-----"))</f>
        <v>-----</v>
      </c>
      <c r="F38" s="174"/>
      <c r="G38" s="177"/>
    </row>
    <row r="39" spans="1:12" ht="15.75">
      <c r="A39" s="171" t="s">
        <v>392</v>
      </c>
      <c r="B39" s="70" t="s">
        <v>394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2" t="s">
        <v>393</v>
      </c>
      <c r="B40" s="176" t="s">
        <v>522</v>
      </c>
      <c r="C40" s="120"/>
      <c r="D40" s="249" t="s">
        <v>525</v>
      </c>
      <c r="E40" s="243"/>
      <c r="F40" s="243"/>
      <c r="G40" s="243"/>
      <c r="H40" s="244"/>
    </row>
    <row r="41" spans="1:12" ht="14.45" customHeight="1">
      <c r="A41" s="32"/>
      <c r="B41" s="28"/>
      <c r="C41" s="120"/>
      <c r="D41" s="243"/>
      <c r="E41" s="243"/>
      <c r="F41" s="243"/>
      <c r="G41" s="243"/>
      <c r="H41" s="244"/>
    </row>
    <row r="42" spans="1:12" ht="14.45" customHeight="1">
      <c r="A42" s="32"/>
      <c r="B42" s="28"/>
      <c r="C42" s="120"/>
      <c r="D42" s="243"/>
      <c r="E42" s="243"/>
      <c r="F42" s="243"/>
      <c r="G42" s="243"/>
      <c r="H42" s="244"/>
    </row>
    <row r="43" spans="1:12" ht="14.45" customHeight="1">
      <c r="A43" s="32"/>
      <c r="B43" s="28"/>
      <c r="C43" s="120"/>
      <c r="D43" s="243"/>
      <c r="E43" s="243"/>
      <c r="F43" s="243"/>
      <c r="G43" s="243"/>
      <c r="H43" s="244"/>
    </row>
    <row r="44" spans="1:12" ht="14.45" customHeight="1">
      <c r="A44" s="32"/>
      <c r="B44" s="28"/>
      <c r="C44" s="120"/>
      <c r="D44" s="243"/>
      <c r="E44" s="243"/>
      <c r="F44" s="243"/>
      <c r="G44" s="243"/>
      <c r="H44" s="244"/>
      <c r="L44" s="158"/>
    </row>
    <row r="45" spans="1:12" ht="14.45" customHeight="1">
      <c r="A45" s="32"/>
      <c r="B45" s="28"/>
      <c r="C45" s="120"/>
      <c r="D45" s="243"/>
      <c r="E45" s="243"/>
      <c r="F45" s="243"/>
      <c r="G45" s="243"/>
      <c r="H45" s="244"/>
    </row>
    <row r="46" spans="1:12" ht="14.45" customHeight="1">
      <c r="A46" s="32"/>
      <c r="B46" s="28"/>
      <c r="C46" s="120"/>
      <c r="D46" s="243"/>
      <c r="E46" s="243"/>
      <c r="F46" s="243"/>
      <c r="G46" s="243"/>
      <c r="H46" s="244"/>
    </row>
    <row r="47" spans="1:12" ht="14.45" customHeight="1">
      <c r="A47" s="38"/>
      <c r="C47" s="120"/>
      <c r="D47" s="243"/>
      <c r="E47" s="243"/>
      <c r="F47" s="243"/>
      <c r="G47" s="243"/>
      <c r="H47" s="244"/>
    </row>
    <row r="48" spans="1:12" ht="14.45" customHeight="1">
      <c r="A48" s="38"/>
      <c r="C48" s="120"/>
      <c r="D48" s="243"/>
      <c r="E48" s="243"/>
      <c r="F48" s="243"/>
      <c r="G48" s="243"/>
      <c r="H48" s="244"/>
    </row>
    <row r="49" spans="1:8" ht="14.45" customHeight="1">
      <c r="A49" s="38"/>
      <c r="C49" s="120"/>
      <c r="D49" s="243"/>
      <c r="E49" s="243"/>
      <c r="F49" s="243"/>
      <c r="G49" s="243"/>
      <c r="H49" s="244"/>
    </row>
    <row r="50" spans="1:8">
      <c r="A50" s="62" t="s">
        <v>199</v>
      </c>
      <c r="B50" s="63" t="s">
        <v>524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9" t="s">
        <v>371</v>
      </c>
      <c r="B52" s="230"/>
      <c r="C52" s="230"/>
      <c r="D52" s="230"/>
      <c r="E52" s="230"/>
      <c r="F52" s="231"/>
      <c r="H52" s="39"/>
    </row>
    <row r="53" spans="1:8" ht="15" customHeight="1">
      <c r="A53" s="232"/>
      <c r="B53" s="233"/>
      <c r="C53" s="233"/>
      <c r="D53" s="233"/>
      <c r="E53" s="233"/>
      <c r="F53" s="234"/>
      <c r="G53" s="74" t="str">
        <f>IF(ISBLANK(H13),"",H13)</f>
        <v/>
      </c>
      <c r="H53" s="64"/>
    </row>
    <row r="54" spans="1:8">
      <c r="A54" s="235"/>
      <c r="B54" s="236"/>
      <c r="C54" s="236"/>
      <c r="D54" s="236"/>
      <c r="E54" s="236"/>
      <c r="F54" s="237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16" sqref="H16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45552</v>
      </c>
      <c r="C2" s="150" t="str">
        <f>IF(ЧКВ!A6=Вмешательства!D4,Вмешательства!F20,IF(ЧКВ!A6=Вмешательства!D36,Вмешательства!F20,Вмешательства!F22))</f>
        <v>ОМС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5" t="s">
        <v>195</v>
      </c>
      <c r="B4" s="146" t="s">
        <v>105</v>
      </c>
      <c r="C4" s="147" t="s">
        <v>15</v>
      </c>
      <c r="D4" s="202" t="str">
        <f>КАГ!$B$11</f>
        <v>Соболева Г.А.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16354</v>
      </c>
    </row>
    <row r="6" spans="1:4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6" s="134" t="str">
        <f>ЧКВ!A6</f>
        <v>КОРОНАРОГРАФИЯ</v>
      </c>
      <c r="C6" s="131" t="s">
        <v>10</v>
      </c>
      <c r="D6" s="103">
        <f>DATEDIF(D5,D10,"y")</f>
        <v>79</v>
      </c>
    </row>
    <row r="7" spans="1:4">
      <c r="A7" s="38"/>
      <c r="C7" s="101" t="s">
        <v>12</v>
      </c>
      <c r="D7" s="103">
        <f>КАГ!$B$14</f>
        <v>26364</v>
      </c>
    </row>
    <row r="8" spans="1:4">
      <c r="A8" s="192" t="str">
        <f>ЧКВ!$A$9</f>
        <v xml:space="preserve">Код модели:  </v>
      </c>
      <c r="B8" s="104"/>
      <c r="C8" s="101" t="s">
        <v>133</v>
      </c>
      <c r="D8" s="103">
        <f>КАГ!$B$15</f>
        <v>35</v>
      </c>
    </row>
    <row r="9" spans="1:4">
      <c r="A9" s="192" t="str">
        <f>ЧКВ!$A$10</f>
        <v xml:space="preserve">Код метода:  </v>
      </c>
      <c r="C9" s="105" t="s">
        <v>106</v>
      </c>
      <c r="D9" s="103" t="str">
        <f>КАГ!$B$16</f>
        <v>ОКС с ↑ ST</v>
      </c>
    </row>
    <row r="10" spans="1:4">
      <c r="A10" s="193"/>
      <c r="B10" s="31"/>
      <c r="C10" s="148" t="s">
        <v>13</v>
      </c>
      <c r="D10" s="149">
        <f>КАГ!$B$8</f>
        <v>45552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Система для закрытия м/пункции </v>
      </c>
      <c r="B13" s="151" t="s">
        <v>529</v>
      </c>
      <c r="C13" s="185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4" s="152"/>
      <c r="C14" s="135"/>
      <c r="D14" s="140"/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5" s="152"/>
      <c r="C15" s="135"/>
      <c r="D15" s="140"/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6" s="152"/>
      <c r="C16" s="135"/>
      <c r="D16" s="140"/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52"/>
      <c r="C17" s="135"/>
      <c r="D17" s="140"/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2"/>
      <c r="C18" s="135"/>
      <c r="D18" s="140"/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2"/>
      <c r="C19" s="180"/>
      <c r="D19" s="140"/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3"/>
      <c r="C20" s="135"/>
      <c r="D20" s="140"/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2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2"/>
      <c r="C22" s="135"/>
      <c r="D22" s="140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2"/>
      <c r="C23" s="135"/>
      <c r="D23" s="140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2"/>
      <c r="C24" s="135"/>
      <c r="D24" s="140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4"/>
      <c r="C25" s="144"/>
      <c r="D25" s="140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516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E11" sqref="AE11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57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1</v>
      </c>
      <c r="G2" s="116">
        <f>IF(ISNUMBER(SEARCH('Карта учёта'!$B$15,Расходка[[#This Row],[Наименование расходного материала]])),MAX($G$1:G1)+1,0)</f>
        <v>1</v>
      </c>
      <c r="H2" s="116">
        <f>IF(ISNUMBER(SEARCH('Карта учёта'!$B$16,Расходка[[#This Row],[Наименование расходного материала]])),MAX($H$1:H1)+1,0)</f>
        <v>1</v>
      </c>
      <c r="I2" s="116">
        <f>IF(ISNUMBER(SEARCH('Карта учёта'!$B$17,Расходка[[#This Row],[Наименование расходного материала]])),MAX($I$1:I1)+1,0)</f>
        <v>1</v>
      </c>
      <c r="J2" s="116">
        <f>IF(ISNUMBER(SEARCH('Карта учёта'!$B$18,Расходка[[#This Row],[Наименование расходного материала]])),MAX($J$1:J1)+1,0)</f>
        <v>1</v>
      </c>
      <c r="K2" s="116">
        <f>IF(ISNUMBER(SEARCH('Карта учёта'!$B$19,Расходка[[#This Row],[Наименование расходного материала]])),MAX($K$1:K1)+1,0)</f>
        <v>1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Angio-Seal™ VIP</v>
      </c>
      <c r="S2" s="115" t="str">
        <f>IFERROR(INDEX(Расходка[Наименование расходного материала],MATCH(Расходка[[#This Row],[№]],Поиск_расходки[Индекс2],0)),"")</f>
        <v>Hunter® 6F</v>
      </c>
      <c r="T2" s="115" t="str">
        <f>IFERROR(INDEX(Расходка[Наименование расходного материала],MATCH(Расходка[[#This Row],[№]],Поиск_расходки[Индекс3],0)),"")</f>
        <v>Hunter® 6F</v>
      </c>
      <c r="U2" s="115" t="str">
        <f>IFERROR(INDEX(Расходка[Наименование расходного материала],MATCH(Расходка[[#This Row],[№]],Поиск_расходки[Индекс4],0)),"")</f>
        <v>Hunter® 6F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5">
        <v>155800</v>
      </c>
      <c r="AN2" s="206" t="s">
        <v>309</v>
      </c>
      <c r="AO2" s="207" t="s">
        <v>496</v>
      </c>
      <c r="AP2" s="128"/>
    </row>
    <row r="3" spans="1:42">
      <c r="A3"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2</v>
      </c>
      <c r="G3" s="116">
        <f>IF(ISNUMBER(SEARCH('Карта учёта'!$B$15,Расходка[[#This Row],[Наименование расходного материала]])),MAX($G$1:G2)+1,0)</f>
        <v>2</v>
      </c>
      <c r="H3" s="116">
        <f>IF(ISNUMBER(SEARCH('Карта учёта'!$B$16,Расходка[[#This Row],[Наименование расходного материала]])),MAX($H$1:H2)+1,0)</f>
        <v>2</v>
      </c>
      <c r="I3" s="116">
        <f>IF(ISNUMBER(SEARCH('Карта учёта'!$B$17,Расходка[[#This Row],[Наименование расходного материала]])),MAX($I$1:I2)+1,0)</f>
        <v>2</v>
      </c>
      <c r="J3" s="116">
        <f>IF(ISNUMBER(SEARCH('Карта учёта'!$B$18,Расходка[[#This Row],[Наименование расходного материала]])),MAX($J$1:J2)+1,0)</f>
        <v>2</v>
      </c>
      <c r="K3" s="116">
        <f>IF(ISNUMBER(SEARCH('Карта учёта'!$B$19,Расходка[[#This Row],[Наименование расходного материала]])),MAX($K$1:K2)+1,0)</f>
        <v>2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 xml:space="preserve">Medtronic Export Advance </v>
      </c>
      <c r="T3" s="115" t="str">
        <f>IFERROR(INDEX(Расходка[Наименование расходного материала],MATCH(Расходка[[#This Row],[№]],Поиск_расходки[Индекс3],0)),"")</f>
        <v xml:space="preserve">Medtronic Export Advance </v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Medtronic Export Advance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7">
        <v>218190</v>
      </c>
      <c r="AN3" s="2" t="s">
        <v>489</v>
      </c>
      <c r="AO3" t="s">
        <v>497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3</v>
      </c>
      <c r="G4" s="116">
        <f>IF(ISNUMBER(SEARCH('Карта учёта'!$B$15,Расходка[[#This Row],[Наименование расходного материала]])),MAX($G$1:G3)+1,0)</f>
        <v>3</v>
      </c>
      <c r="H4" s="116">
        <f>IF(ISNUMBER(SEARCH('Карта учёта'!$B$16,Расходка[[#This Row],[Наименование расходного материала]])),MAX($H$1:H3)+1,0)</f>
        <v>3</v>
      </c>
      <c r="I4" s="116">
        <f>IF(ISNUMBER(SEARCH('Карта учёта'!$B$17,Расходка[[#This Row],[Наименование расходного материала]])),MAX($I$1:I3)+1,0)</f>
        <v>3</v>
      </c>
      <c r="J4" s="116">
        <f>IF(ISNUMBER(SEARCH('Карта учёта'!$B$18,Расходка[[#This Row],[Наименование расходного материала]])),MAX($J$1:J3)+1,0)</f>
        <v>3</v>
      </c>
      <c r="K4" s="116">
        <f>IF(ISNUMBER(SEARCH('Карта учёта'!$B$19,Расходка[[#This Row],[Наименование расходного материала]])),MAX($K$1:K3)+1,0)</f>
        <v>3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>Euphora</v>
      </c>
      <c r="T4" s="115" t="str">
        <f>IFERROR(INDEX(Расходка[Наименование расходного материала],MATCH(Расходка[[#This Row],[№]],Поиск_расходки[Индекс3],0)),"")</f>
        <v>Euphora</v>
      </c>
      <c r="U4" s="115" t="str">
        <f>IFERROR(INDEX(Расходка[Наименование расходного материала],MATCH(Расходка[[#This Row],[№]],Поиск_расходки[Индекс4],0)),"")</f>
        <v>Euphora</v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87">
        <v>337440</v>
      </c>
      <c r="AN4" s="2" t="s">
        <v>502</v>
      </c>
      <c r="AO4" t="s">
        <v>499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4</v>
      </c>
      <c r="G5" s="116">
        <f>IF(ISNUMBER(SEARCH('Карта учёта'!$B$15,Расходка[[#This Row],[Наименование расходного материала]])),MAX($G$1:G4)+1,0)</f>
        <v>4</v>
      </c>
      <c r="H5" s="116">
        <f>IF(ISNUMBER(SEARCH('Карта учёта'!$B$16,Расходка[[#This Row],[Наименование расходного материала]])),MAX($H$1:H4)+1,0)</f>
        <v>4</v>
      </c>
      <c r="I5" s="116">
        <f>IF(ISNUMBER(SEARCH('Карта учёта'!$B$17,Расходка[[#This Row],[Наименование расходного материала]])),MAX($I$1:I4)+1,0)</f>
        <v>4</v>
      </c>
      <c r="J5" s="116">
        <f>IF(ISNUMBER(SEARCH('Карта учёта'!$B$18,Расходка[[#This Row],[Наименование расходного материала]])),MAX($J$1:J4)+1,0)</f>
        <v>4</v>
      </c>
      <c r="K5" s="116">
        <f>IF(ISNUMBER(SEARCH('Карта учёта'!$B$19,Расходка[[#This Row],[Наименование расходного материала]])),MAX($K$1:K4)+1,0)</f>
        <v>4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>NC Accuforce</v>
      </c>
      <c r="T5" s="115" t="str">
        <f>IFERROR(INDEX(Расходка[Наименование расходного материала],MATCH(Расходка[[#This Row],[№]],Поиск_расходки[Индекс3],0)),"")</f>
        <v>NC Accuforce</v>
      </c>
      <c r="U5" s="115" t="str">
        <f>IFERROR(INDEX(Расходка[Наименование расходного материала],MATCH(Расходка[[#This Row],[№]],Поиск_расходки[Индекс4],0)),"")</f>
        <v>NC Accuforce</v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205">
        <v>136170</v>
      </c>
      <c r="AN5" s="206"/>
      <c r="AO5" s="207" t="s">
        <v>498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5</v>
      </c>
      <c r="G6" s="116">
        <f>IF(ISNUMBER(SEARCH('Карта учёта'!$B$15,Расходка[[#This Row],[Наименование расходного материала]])),MAX($G$1:G5)+1,0)</f>
        <v>5</v>
      </c>
      <c r="H6" s="116">
        <f>IF(ISNUMBER(SEARCH('Карта учёта'!$B$16,Расходка[[#This Row],[Наименование расходного материала]])),MAX($H$1:H5)+1,0)</f>
        <v>5</v>
      </c>
      <c r="I6" s="116">
        <f>IF(ISNUMBER(SEARCH('Карта учёта'!$B$17,Расходка[[#This Row],[Наименование расходного материала]])),MAX($I$1:I5)+1,0)</f>
        <v>5</v>
      </c>
      <c r="J6" s="116">
        <f>IF(ISNUMBER(SEARCH('Карта учёта'!$B$18,Расходка[[#This Row],[Наименование расходного материала]])),MAX($J$1:J5)+1,0)</f>
        <v>5</v>
      </c>
      <c r="K6" s="116">
        <f>IF(ISNUMBER(SEARCH('Карта учёта'!$B$19,Расходка[[#This Row],[Наименование расходного материала]])),MAX($K$1:K5)+1,0)</f>
        <v>5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>NC Euphora</v>
      </c>
      <c r="T6" s="115" t="str">
        <f>IFERROR(INDEX(Расходка[Наименование расходного материала],MATCH(Расходка[[#This Row],[№]],Поиск_расходки[Индекс3],0)),"")</f>
        <v>NC Euphora</v>
      </c>
      <c r="U6" s="115" t="str">
        <f>IFERROR(INDEX(Расходка[Наименование расходного материала],MATCH(Расходка[[#This Row],[№]],Поиск_расходки[Индекс4],0)),"")</f>
        <v>NC Euphora</v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87">
        <v>135820</v>
      </c>
      <c r="AN6" s="2"/>
      <c r="AO6" t="s">
        <v>501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6</v>
      </c>
      <c r="G7" s="116">
        <f>IF(ISNUMBER(SEARCH('Карта учёта'!$B$15,Расходка[[#This Row],[Наименование расходного материала]])),MAX($G$1:G6)+1,0)</f>
        <v>6</v>
      </c>
      <c r="H7" s="116">
        <f>IF(ISNUMBER(SEARCH('Карта учёта'!$B$16,Расходка[[#This Row],[Наименование расходного материала]])),MAX($H$1:H6)+1,0)</f>
        <v>6</v>
      </c>
      <c r="I7" s="116">
        <f>IF(ISNUMBER(SEARCH('Карта учёта'!$B$17,Расходка[[#This Row],[Наименование расходного материала]])),MAX($I$1:I6)+1,0)</f>
        <v>6</v>
      </c>
      <c r="J7" s="116">
        <f>IF(ISNUMBER(SEARCH('Карта учёта'!$B$18,Расходка[[#This Row],[Наименование расходного материала]])),MAX($J$1:J6)+1,0)</f>
        <v>6</v>
      </c>
      <c r="K7" s="116">
        <f>IF(ISNUMBER(SEARCH('Карта учёта'!$B$19,Расходка[[#This Row],[Наименование расходного материала]])),MAX($K$1:K6)+1,0)</f>
        <v>6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>Sapphire</v>
      </c>
      <c r="T7" s="115" t="str">
        <f>IFERROR(INDEX(Расходка[Наименование расходного материала],MATCH(Расходка[[#This Row],[№]],Поиск_расходки[Индекс3],0)),"")</f>
        <v>Sapphire</v>
      </c>
      <c r="U7" s="115" t="str">
        <f>IFERROR(INDEX(Расходка[Наименование расходного материала],MATCH(Расходка[[#This Row],[№]],Поиск_расходки[Индекс4],0)),"")</f>
        <v>Sapphire</v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5">
        <v>155760</v>
      </c>
      <c r="AN7" s="206"/>
      <c r="AO7" s="207" t="s">
        <v>495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7</v>
      </c>
      <c r="G8" s="116">
        <f>IF(ISNUMBER(SEARCH('Карта учёта'!$B$15,Расходка[[#This Row],[Наименование расходного материала]])),MAX($G$1:G7)+1,0)</f>
        <v>7</v>
      </c>
      <c r="H8" s="116">
        <f>IF(ISNUMBER(SEARCH('Карта учёта'!$B$16,Расходка[[#This Row],[Наименование расходного материала]])),MAX($H$1:H7)+1,0)</f>
        <v>7</v>
      </c>
      <c r="I8" s="116">
        <f>IF(ISNUMBER(SEARCH('Карта учёта'!$B$17,Расходка[[#This Row],[Наименование расходного материала]])),MAX($I$1:I7)+1,0)</f>
        <v>7</v>
      </c>
      <c r="J8" s="116">
        <f>IF(ISNUMBER(SEARCH('Карта учёта'!$B$18,Расходка[[#This Row],[Наименование расходного материала]])),MAX($J$1:J7)+1,0)</f>
        <v>7</v>
      </c>
      <c r="K8" s="116">
        <f>IF(ISNUMBER(SEARCH('Карта учёта'!$B$19,Расходка[[#This Row],[Наименование расходного материала]])),MAX($K$1:K7)+1,0)</f>
        <v>7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>Sprinter Legend</v>
      </c>
      <c r="T8" s="115" t="str">
        <f>IFERROR(INDEX(Расходка[Наименование расходного материала],MATCH(Расходка[[#This Row],[№]],Поиск_расходки[Индекс3],0)),"")</f>
        <v>Sprinter Legend</v>
      </c>
      <c r="U8" s="115" t="str">
        <f>IFERROR(INDEX(Расходка[Наименование расходного материала],MATCH(Расходка[[#This Row],[№]],Поиск_расходки[Индекс4],0)),"")</f>
        <v>Sprinter Legend</v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87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8</v>
      </c>
      <c r="G9" s="116">
        <f>IF(ISNUMBER(SEARCH('Карта учёта'!$B$15,Расходка[[#This Row],[Наименование расходного материала]])),MAX($G$1:G8)+1,0)</f>
        <v>8</v>
      </c>
      <c r="H9" s="116">
        <f>IF(ISNUMBER(SEARCH('Карта учёта'!$B$16,Расходка[[#This Row],[Наименование расходного материала]])),MAX($H$1:H8)+1,0)</f>
        <v>8</v>
      </c>
      <c r="I9" s="116">
        <f>IF(ISNUMBER(SEARCH('Карта учёта'!$B$17,Расходка[[#This Row],[Наименование расходного материала]])),MAX($I$1:I8)+1,0)</f>
        <v>8</v>
      </c>
      <c r="J9" s="116">
        <f>IF(ISNUMBER(SEARCH('Карта учёта'!$B$18,Расходка[[#This Row],[Наименование расходного материала]])),MAX($J$1:J8)+1,0)</f>
        <v>8</v>
      </c>
      <c r="K9" s="116">
        <f>IF(ISNUMBER(SEARCH('Карта учёта'!$B$19,Расходка[[#This Row],[Наименование расходного материала]])),MAX($K$1:K8)+1,0)</f>
        <v>8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>SubMarine Rapido, Invatec</v>
      </c>
      <c r="T9" s="115" t="str">
        <f>IFERROR(INDEX(Расходка[Наименование расходного материала],MATCH(Расходка[[#This Row],[№]],Поиск_расходки[Индекс3],0)),"")</f>
        <v>SubMarine Rapido, Invatec</v>
      </c>
      <c r="U9" s="115" t="str">
        <f>IFERROR(INDEX(Расходка[Наименование расходного материала],MATCH(Расходка[[#This Row],[№]],Поиск_расходки[Индекс4],0)),"")</f>
        <v>SubMarine Rapido, Invatec</v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87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9</v>
      </c>
      <c r="G10" s="116">
        <f>IF(ISNUMBER(SEARCH('Карта учёта'!$B$15,Расходка[[#This Row],[Наименование расходного материала]])),MAX($G$1:G9)+1,0)</f>
        <v>9</v>
      </c>
      <c r="H10" s="116">
        <f>IF(ISNUMBER(SEARCH('Карта учёта'!$B$16,Расходка[[#This Row],[Наименование расходного материала]])),MAX($H$1:H9)+1,0)</f>
        <v>9</v>
      </c>
      <c r="I10" s="116">
        <f>IF(ISNUMBER(SEARCH('Карта учёта'!$B$17,Расходка[[#This Row],[Наименование расходного материала]])),MAX($I$1:I9)+1,0)</f>
        <v>9</v>
      </c>
      <c r="J10" s="116">
        <f>IF(ISNUMBER(SEARCH('Карта учёта'!$B$18,Расходка[[#This Row],[Наименование расходного материала]])),MAX($J$1:J9)+1,0)</f>
        <v>9</v>
      </c>
      <c r="K10" s="116">
        <f>IF(ISNUMBER(SEARCH('Карта учёта'!$B$19,Расходка[[#This Row],[Наименование расходного материала]])),MAX($K$1:K9)+1,0)</f>
        <v>9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>Колибри</v>
      </c>
      <c r="T10" s="115" t="str">
        <f>IFERROR(INDEX(Расходка[Наименование расходного материала],MATCH(Расходка[[#This Row],[№]],Поиск_расходки[Индекс3],0)),"")</f>
        <v>Колибри</v>
      </c>
      <c r="U10" s="115" t="str">
        <f>IFERROR(INDEX(Расходка[Наименование расходного материала],MATCH(Расходка[[#This Row],[№]],Поиск_расходки[Индекс4],0)),"")</f>
        <v>Колибри</v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87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398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10</v>
      </c>
      <c r="G11" s="116">
        <f>IF(ISNUMBER(SEARCH('Карта учёта'!$B$15,Расходка[[#This Row],[Наименование расходного материала]])),MAX($G$1:G10)+1,0)</f>
        <v>10</v>
      </c>
      <c r="H11" s="116">
        <f>IF(ISNUMBER(SEARCH('Карта учёта'!$B$16,Расходка[[#This Row],[Наименование расходного материала]])),MAX($H$1:H10)+1,0)</f>
        <v>10</v>
      </c>
      <c r="I11" s="116">
        <f>IF(ISNUMBER(SEARCH('Карта учёта'!$B$17,Расходка[[#This Row],[Наименование расходного материала]])),MAX($I$1:I10)+1,0)</f>
        <v>10</v>
      </c>
      <c r="J11" s="116">
        <f>IF(ISNUMBER(SEARCH('Карта учёта'!$B$18,Расходка[[#This Row],[Наименование расходного материала]])),MAX($J$1:J10)+1,0)</f>
        <v>10</v>
      </c>
      <c r="K11" s="116">
        <f>IF(ISNUMBER(SEARCH('Карта учёта'!$B$19,Расходка[[#This Row],[Наименование расходного материала]])),MAX($K$1:K10)+1,0)</f>
        <v>10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 xml:space="preserve">NC Колибри </v>
      </c>
      <c r="T11" s="115" t="str">
        <f>IFERROR(INDEX(Расходка[Наименование расходного материала],MATCH(Расходка[[#This Row],[№]],Поиск_расходки[Индекс3],0)),"")</f>
        <v xml:space="preserve">NC Колибри </v>
      </c>
      <c r="U11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87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11</v>
      </c>
      <c r="G12" s="116">
        <f>IF(ISNUMBER(SEARCH('Карта учёта'!$B$15,Расходка[[#This Row],[Наименование расходного материала]])),MAX($G$1:G11)+1,0)</f>
        <v>11</v>
      </c>
      <c r="H12" s="116">
        <f>IF(ISNUMBER(SEARCH('Карта учёта'!$B$16,Расходка[[#This Row],[Наименование расходного материала]])),MAX($H$1:H11)+1,0)</f>
        <v>11</v>
      </c>
      <c r="I12" s="116">
        <f>IF(ISNUMBER(SEARCH('Карта учёта'!$B$17,Расходка[[#This Row],[Наименование расходного материала]])),MAX($I$1:I11)+1,0)</f>
        <v>11</v>
      </c>
      <c r="J12" s="116">
        <f>IF(ISNUMBER(SEARCH('Карта учёта'!$B$18,Расходка[[#This Row],[Наименование расходного материала]])),MAX($J$1:J11)+1,0)</f>
        <v>11</v>
      </c>
      <c r="K12" s="116">
        <f>IF(ISNUMBER(SEARCH('Карта учёта'!$B$19,Расходка[[#This Row],[Наименование расходного материала]])),MAX($K$1:K11)+1,0)</f>
        <v>11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>NC АКСИОМА</v>
      </c>
      <c r="T12" s="115" t="str">
        <f>IFERROR(INDEX(Расходка[Наименование расходного материала],MATCH(Расходка[[#This Row],[№]],Поиск_расходки[Индекс3],0)),"")</f>
        <v>NC АКСИОМА</v>
      </c>
      <c r="U12" s="115" t="str">
        <f>IFERROR(INDEX(Расходка[Наименование расходного материала],MATCH(Расходка[[#This Row],[№]],Поиск_расходки[Индекс4],0)),"")</f>
        <v>NC АКСИОМА</v>
      </c>
      <c r="V12" s="115" t="str">
        <f>IFERROR(INDEX(Расходка[Наименование расходного материала],MATCH(Расходка[[#This Row],[№]],Поиск_расходки[Индекс5],0)),"")</f>
        <v>NC АКСИОМА</v>
      </c>
      <c r="W12" s="115" t="str">
        <f>IFERROR(INDEX(Расходка[Наименование расходного материала],MATCH(Расходка[[#This Row],[№]],Поиск_расходки[Индекс6],0)),"")</f>
        <v>NC АКСИОМА</v>
      </c>
      <c r="X12" s="115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87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12</v>
      </c>
      <c r="G13" s="116">
        <f>IF(ISNUMBER(SEARCH('Карта учёта'!$B$15,Расходка[[#This Row],[Наименование расходного материала]])),MAX($G$1:G12)+1,0)</f>
        <v>12</v>
      </c>
      <c r="H13" s="116">
        <f>IF(ISNUMBER(SEARCH('Карта учёта'!$B$16,Расходка[[#This Row],[Наименование расходного материала]])),MAX($H$1:H12)+1,0)</f>
        <v>12</v>
      </c>
      <c r="I13" s="116">
        <f>IF(ISNUMBER(SEARCH('Карта учёта'!$B$17,Расходка[[#This Row],[Наименование расходного материала]])),MAX($I$1:I12)+1,0)</f>
        <v>12</v>
      </c>
      <c r="J13" s="116">
        <f>IF(ISNUMBER(SEARCH('Карта учёта'!$B$18,Расходка[[#This Row],[Наименование расходного материала]])),MAX($J$1:J12)+1,0)</f>
        <v>12</v>
      </c>
      <c r="K13" s="116">
        <f>IF(ISNUMBER(SEARCH('Карта учёта'!$B$19,Расходка[[#This Row],[Наименование расходного материала]])),MAX($K$1:K12)+1,0)</f>
        <v>12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>Nitrex 260</v>
      </c>
      <c r="T13" s="115" t="str">
        <f>IFERROR(INDEX(Расходка[Наименование расходного материала],MATCH(Расходка[[#This Row],[№]],Поиск_расходки[Индекс3],0)),"")</f>
        <v>Nitrex 260</v>
      </c>
      <c r="U13" s="115" t="str">
        <f>IFERROR(INDEX(Расходка[Наименование расходного материала],MATCH(Расходка[[#This Row],[№]],Поиск_расходки[Индекс4],0)),"")</f>
        <v>Nitrex 260</v>
      </c>
      <c r="V13" s="115" t="str">
        <f>IFERROR(INDEX(Расходка[Наименование расходного материала],MATCH(Расходка[[#This Row],[№]],Поиск_расходки[Индекс5],0)),"")</f>
        <v>Nitrex 260</v>
      </c>
      <c r="W13" s="115" t="str">
        <f>IFERROR(INDEX(Расходка[Наименование расходного материала],MATCH(Расходка[[#This Row],[№]],Поиск_расходки[Индекс6],0)),"")</f>
        <v>Nitrex 260</v>
      </c>
      <c r="X13" s="115" t="str">
        <f>IFERROR(INDEX(Расходка[Наименование расходного материала],MATCH(Расходка[[#This Row],[№]],Поиск_расходки[Индекс7],0)),"")</f>
        <v>Nitrex 260</v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N13" s="2"/>
    </row>
    <row r="14" spans="1:42">
      <c r="A14"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13</v>
      </c>
      <c r="G14" s="116">
        <f>IF(ISNUMBER(SEARCH('Карта учёта'!$B$15,Расходка[[#This Row],[Наименование расходного материала]])),MAX($G$1:G13)+1,0)</f>
        <v>13</v>
      </c>
      <c r="H14" s="116">
        <f>IF(ISNUMBER(SEARCH('Карта учёта'!$B$16,Расходка[[#This Row],[Наименование расходного материала]])),MAX($H$1:H13)+1,0)</f>
        <v>13</v>
      </c>
      <c r="I14" s="116">
        <f>IF(ISNUMBER(SEARCH('Карта учёта'!$B$17,Расходка[[#This Row],[Наименование расходного материала]])),MAX($I$1:I13)+1,0)</f>
        <v>13</v>
      </c>
      <c r="J14" s="116">
        <f>IF(ISNUMBER(SEARCH('Карта учёта'!$B$18,Расходка[[#This Row],[Наименование расходного материала]])),MAX($J$1:J13)+1,0)</f>
        <v>13</v>
      </c>
      <c r="K14" s="116">
        <f>IF(ISNUMBER(SEARCH('Карта учёта'!$B$19,Расходка[[#This Row],[Наименование расходного материала]])),MAX($K$1:K13)+1,0)</f>
        <v>13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>RadiFocus</v>
      </c>
      <c r="T14" s="115" t="str">
        <f>IFERROR(INDEX(Расходка[Наименование расходного материала],MATCH(Расходка[[#This Row],[№]],Поиск_расходки[Индекс3],0)),"")</f>
        <v>RadiFocus</v>
      </c>
      <c r="U14" s="115" t="str">
        <f>IFERROR(INDEX(Расходка[Наименование расходного материала],MATCH(Расходка[[#This Row],[№]],Поиск_расходки[Индекс4],0)),"")</f>
        <v>RadiFocus</v>
      </c>
      <c r="V14" s="115" t="str">
        <f>IFERROR(INDEX(Расходка[Наименование расходного материала],MATCH(Расходка[[#This Row],[№]],Поиск_расходки[Индекс5],0)),"")</f>
        <v>RadiFocus</v>
      </c>
      <c r="W14" s="115" t="str">
        <f>IFERROR(INDEX(Расходка[Наименование расходного материала],MATCH(Расходка[[#This Row],[№]],Поиск_расходки[Индекс6],0)),"")</f>
        <v>RadiFocus</v>
      </c>
      <c r="X14" s="115" t="str">
        <f>IFERROR(INDEX(Расходка[Наименование расходного материала],MATCH(Расходка[[#This Row],[№]],Поиск_расходки[Индекс7],0)),"")</f>
        <v>RadiFocus</v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87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14</v>
      </c>
      <c r="G15" s="116">
        <f>IF(ISNUMBER(SEARCH('Карта учёта'!$B$15,Расходка[[#This Row],[Наименование расходного материала]])),MAX($G$1:G14)+1,0)</f>
        <v>14</v>
      </c>
      <c r="H15" s="116">
        <f>IF(ISNUMBER(SEARCH('Карта учёта'!$B$16,Расходка[[#This Row],[Наименование расходного материала]])),MAX($H$1:H14)+1,0)</f>
        <v>14</v>
      </c>
      <c r="I15" s="116">
        <f>IF(ISNUMBER(SEARCH('Карта учёта'!$B$17,Расходка[[#This Row],[Наименование расходного материала]])),MAX($I$1:I14)+1,0)</f>
        <v>14</v>
      </c>
      <c r="J15" s="116">
        <f>IF(ISNUMBER(SEARCH('Карта учёта'!$B$18,Расходка[[#This Row],[Наименование расходного материала]])),MAX($J$1:J14)+1,0)</f>
        <v>14</v>
      </c>
      <c r="K15" s="116">
        <f>IF(ISNUMBER(SEARCH('Карта учёта'!$B$19,Расходка[[#This Row],[Наименование расходного материала]])),MAX($K$1:K14)+1,0)</f>
        <v>14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>BasixCOMPAK</v>
      </c>
      <c r="T15" s="115" t="str">
        <f>IFERROR(INDEX(Расходка[Наименование расходного материала],MATCH(Расходка[[#This Row],[№]],Поиск_расходки[Индекс3],0)),"")</f>
        <v>BasixCOMPAK</v>
      </c>
      <c r="U15" s="115" t="str">
        <f>IFERROR(INDEX(Расходка[Наименование расходного материала],MATCH(Расходка[[#This Row],[№]],Поиск_расходки[Индекс4],0)),"")</f>
        <v>BasixCOMPAK</v>
      </c>
      <c r="V15" s="115" t="str">
        <f>IFERROR(INDEX(Расходка[Наименование расходного материала],MATCH(Расходка[[#This Row],[№]],Поиск_расходки[Индекс5],0)),"")</f>
        <v>BasixCOMPAK</v>
      </c>
      <c r="W15" s="115" t="str">
        <f>IFERROR(INDEX(Расходка[Наименование расходного материала],MATCH(Расходка[[#This Row],[№]],Поиск_расходки[Индекс6],0)),"")</f>
        <v>BasixCOMPAK</v>
      </c>
      <c r="X15" s="115" t="str">
        <f>IFERROR(INDEX(Расходка[Наименование расходного материала],MATCH(Расходка[[#This Row],[№]],Поиск_расходки[Индекс7],0)),"")</f>
        <v>BasixCOMPAK</v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15</v>
      </c>
      <c r="G16" s="116">
        <f>IF(ISNUMBER(SEARCH('Карта учёта'!$B$15,Расходка[[#This Row],[Наименование расходного материала]])),MAX($G$1:G15)+1,0)</f>
        <v>15</v>
      </c>
      <c r="H16" s="116">
        <f>IF(ISNUMBER(SEARCH('Карта учёта'!$B$16,Расходка[[#This Row],[Наименование расходного материала]])),MAX($H$1:H15)+1,0)</f>
        <v>15</v>
      </c>
      <c r="I16" s="116">
        <f>IF(ISNUMBER(SEARCH('Карта учёта'!$B$17,Расходка[[#This Row],[Наименование расходного материала]])),MAX($I$1:I15)+1,0)</f>
        <v>15</v>
      </c>
      <c r="J16" s="116">
        <f>IF(ISNUMBER(SEARCH('Карта учёта'!$B$18,Расходка[[#This Row],[Наименование расходного материала]])),MAX($J$1:J15)+1,0)</f>
        <v>15</v>
      </c>
      <c r="K16" s="116">
        <f>IF(ISNUMBER(SEARCH('Карта учёта'!$B$19,Расходка[[#This Row],[Наименование расходного материала]])),MAX($K$1:K15)+1,0)</f>
        <v>15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>BasixTOUCH</v>
      </c>
      <c r="T16" s="115" t="str">
        <f>IFERROR(INDEX(Расходка[Наименование расходного материала],MATCH(Расходка[[#This Row],[№]],Поиск_расходки[Индекс3],0)),"")</f>
        <v>BasixTOUCH</v>
      </c>
      <c r="U16" s="115" t="str">
        <f>IFERROR(INDEX(Расходка[Наименование расходного материала],MATCH(Расходка[[#This Row],[№]],Поиск_расходки[Индекс4],0)),"")</f>
        <v>BasixTOUCH</v>
      </c>
      <c r="V16" s="115" t="str">
        <f>IFERROR(INDEX(Расходка[Наименование расходного материала],MATCH(Расходка[[#This Row],[№]],Поиск_расходки[Индекс5],0)),"")</f>
        <v>BasixTOUCH</v>
      </c>
      <c r="W16" s="115" t="str">
        <f>IFERROR(INDEX(Расходка[Наименование расходного материала],MATCH(Расходка[[#This Row],[№]],Поиск_расходки[Индекс6],0)),"")</f>
        <v>BasixTOUCH</v>
      </c>
      <c r="X16" s="115" t="str">
        <f>IFERROR(INDEX(Расходка[Наименование расходного материала],MATCH(Расходка[[#This Row],[№]],Поиск_расходки[Индекс7],0)),"")</f>
        <v>BasixTOUCH</v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16</v>
      </c>
      <c r="G17" s="116">
        <f>IF(ISNUMBER(SEARCH('Карта учёта'!$B$15,Расходка[[#This Row],[Наименование расходного материала]])),MAX($G$1:G16)+1,0)</f>
        <v>16</v>
      </c>
      <c r="H17" s="116">
        <f>IF(ISNUMBER(SEARCH('Карта учёта'!$B$16,Расходка[[#This Row],[Наименование расходного материала]])),MAX($H$1:H16)+1,0)</f>
        <v>16</v>
      </c>
      <c r="I17" s="116">
        <f>IF(ISNUMBER(SEARCH('Карта учёта'!$B$17,Расходка[[#This Row],[Наименование расходного материала]])),MAX($I$1:I16)+1,0)</f>
        <v>16</v>
      </c>
      <c r="J17" s="116">
        <f>IF(ISNUMBER(SEARCH('Карта учёта'!$B$18,Расходка[[#This Row],[Наименование расходного материала]])),MAX($J$1:J16)+1,0)</f>
        <v>16</v>
      </c>
      <c r="K17" s="116">
        <f>IF(ISNUMBER(SEARCH('Карта учёта'!$B$19,Расходка[[#This Row],[Наименование расходного материала]])),MAX($K$1:K16)+1,0)</f>
        <v>16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>Dolphin</v>
      </c>
      <c r="T17" s="115" t="str">
        <f>IFERROR(INDEX(Расходка[Наименование расходного материала],MATCH(Расходка[[#This Row],[№]],Поиск_расходки[Индекс3],0)),"")</f>
        <v>Dolphin</v>
      </c>
      <c r="U17" s="115" t="str">
        <f>IFERROR(INDEX(Расходка[Наименование расходного материала],MATCH(Расходка[[#This Row],[№]],Поиск_расходки[Индекс4],0)),"")</f>
        <v>Dolphin</v>
      </c>
      <c r="V17" s="115" t="str">
        <f>IFERROR(INDEX(Расходка[Наименование расходного материала],MATCH(Расходка[[#This Row],[№]],Поиск_расходки[Индекс5],0)),"")</f>
        <v>Dolphin</v>
      </c>
      <c r="W17" s="115" t="str">
        <f>IFERROR(INDEX(Расходка[Наименование расходного материала],MATCH(Расходка[[#This Row],[№]],Поиск_расходки[Индекс6],0)),"")</f>
        <v>Dolphin</v>
      </c>
      <c r="X17" s="115" t="str">
        <f>IFERROR(INDEX(Расходка[Наименование расходного материала],MATCH(Расходка[[#This Row],[№]],Поиск_расходки[Индекс7],0)),"")</f>
        <v>Dolphin</v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17</v>
      </c>
      <c r="G18" s="116">
        <f>IF(ISNUMBER(SEARCH('Карта учёта'!$B$15,Расходка[[#This Row],[Наименование расходного материала]])),MAX($G$1:G17)+1,0)</f>
        <v>17</v>
      </c>
      <c r="H18" s="116">
        <f>IF(ISNUMBER(SEARCH('Карта учёта'!$B$16,Расходка[[#This Row],[Наименование расходного материала]])),MAX($H$1:H17)+1,0)</f>
        <v>17</v>
      </c>
      <c r="I18" s="116">
        <f>IF(ISNUMBER(SEARCH('Карта учёта'!$B$17,Расходка[[#This Row],[Наименование расходного материала]])),MAX($I$1:I17)+1,0)</f>
        <v>17</v>
      </c>
      <c r="J18" s="116">
        <f>IF(ISNUMBER(SEARCH('Карта учёта'!$B$18,Расходка[[#This Row],[Наименование расходного материала]])),MAX($J$1:J17)+1,0)</f>
        <v>17</v>
      </c>
      <c r="K18" s="116">
        <f>IF(ISNUMBER(SEARCH('Карта учёта'!$B$19,Расходка[[#This Row],[Наименование расходного материала]])),MAX($K$1:K17)+1,0)</f>
        <v>17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>Lepu Medical</v>
      </c>
      <c r="T18" s="115" t="str">
        <f>IFERROR(INDEX(Расходка[Наименование расходного материала],MATCH(Расходка[[#This Row],[№]],Поиск_расходки[Индекс3],0)),"")</f>
        <v>Lepu Medical</v>
      </c>
      <c r="U18" s="115" t="str">
        <f>IFERROR(INDEX(Расходка[Наименование расходного материала],MATCH(Расходка[[#This Row],[№]],Поиск_расходки[Индекс4],0)),"")</f>
        <v>Lepu Medical</v>
      </c>
      <c r="V18" s="115" t="str">
        <f>IFERROR(INDEX(Расходка[Наименование расходного материала],MATCH(Расходка[[#This Row],[№]],Поиск_расходки[Индекс5],0)),"")</f>
        <v>Lepu Medical</v>
      </c>
      <c r="W18" s="115" t="str">
        <f>IFERROR(INDEX(Расходка[Наименование расходного материала],MATCH(Расходка[[#This Row],[№]],Поиск_расходки[Индекс6],0)),"")</f>
        <v>Lepu Medical</v>
      </c>
      <c r="X18" s="115" t="str">
        <f>IFERROR(INDEX(Расходка[Наименование расходного материала],MATCH(Расходка[[#This Row],[№]],Поиск_расходки[Индекс7],0)),"")</f>
        <v>Lepu Medical</v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18</v>
      </c>
      <c r="G19" s="116">
        <f>IF(ISNUMBER(SEARCH('Карта учёта'!$B$15,Расходка[[#This Row],[Наименование расходного материала]])),MAX($G$1:G18)+1,0)</f>
        <v>18</v>
      </c>
      <c r="H19" s="116">
        <f>IF(ISNUMBER(SEARCH('Карта учёта'!$B$16,Расходка[[#This Row],[Наименование расходного материала]])),MAX($H$1:H18)+1,0)</f>
        <v>18</v>
      </c>
      <c r="I19" s="116">
        <f>IF(ISNUMBER(SEARCH('Карта учёта'!$B$17,Расходка[[#This Row],[Наименование расходного материала]])),MAX($I$1:I18)+1,0)</f>
        <v>18</v>
      </c>
      <c r="J19" s="116">
        <f>IF(ISNUMBER(SEARCH('Карта учёта'!$B$18,Расходка[[#This Row],[Наименование расходного материала]])),MAX($J$1:J18)+1,0)</f>
        <v>18</v>
      </c>
      <c r="K19" s="116">
        <f>IF(ISNUMBER(SEARCH('Карта учёта'!$B$19,Расходка[[#This Row],[Наименование расходного материала]])),MAX($K$1:K18)+1,0)</f>
        <v>18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>Perouse Medical FLAMINGO</v>
      </c>
      <c r="T19" s="115" t="str">
        <f>IFERROR(INDEX(Расходка[Наименование расходного материала],MATCH(Расходка[[#This Row],[№]],Поиск_расходки[Индекс3],0)),"")</f>
        <v>Perouse Medical FLAMINGO</v>
      </c>
      <c r="U19" s="115" t="str">
        <f>IFERROR(INDEX(Расходка[Наименование расходного материала],MATCH(Расходка[[#This Row],[№]],Поиск_расходки[Индекс4],0)),"")</f>
        <v>Perouse Medical FLAMINGO</v>
      </c>
      <c r="V19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9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9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v>19</v>
      </c>
      <c r="B20" t="s">
        <v>306</v>
      </c>
      <c r="C20" t="s">
        <v>505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19</v>
      </c>
      <c r="G20" s="116">
        <f>IF(ISNUMBER(SEARCH('Карта учёта'!$B$15,Расходка[[#This Row],[Наименование расходного материала]])),MAX($G$1:G19)+1,0)</f>
        <v>19</v>
      </c>
      <c r="H20" s="116">
        <f>IF(ISNUMBER(SEARCH('Карта учёта'!$B$16,Расходка[[#This Row],[Наименование расходного материала]])),MAX($H$1:H19)+1,0)</f>
        <v>19</v>
      </c>
      <c r="I20" s="116">
        <f>IF(ISNUMBER(SEARCH('Карта учёта'!$B$17,Расходка[[#This Row],[Наименование расходного материала]])),MAX($I$1:I19)+1,0)</f>
        <v>19</v>
      </c>
      <c r="J20" s="116">
        <f>IF(ISNUMBER(SEARCH('Карта учёта'!$B$18,Расходка[[#This Row],[Наименование расходного материала]])),MAX($J$1:J19)+1,0)</f>
        <v>19</v>
      </c>
      <c r="K20" s="116">
        <f>IF(ISNUMBER(SEARCH('Карта учёта'!$B$19,Расходка[[#This Row],[Наименование расходного материала]])),MAX($K$1:K19)+1,0)</f>
        <v>19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>Demax</v>
      </c>
      <c r="T20" s="115" t="str">
        <f>IFERROR(INDEX(Расходка[Наименование расходного материала],MATCH(Расходка[[#This Row],[№]],Поиск_расходки[Индекс3],0)),"")</f>
        <v>Demax</v>
      </c>
      <c r="U20" s="115" t="str">
        <f>IFERROR(INDEX(Расходка[Наименование расходного материала],MATCH(Расходка[[#This Row],[№]],Поиск_расходки[Индекс4],0)),"")</f>
        <v>Demax</v>
      </c>
      <c r="V20" s="115" t="str">
        <f>IFERROR(INDEX(Расходка[Наименование расходного материала],MATCH(Расходка[[#This Row],[№]],Поиск_расходки[Индекс5],0)),"")</f>
        <v>Demax</v>
      </c>
      <c r="W20" s="115" t="str">
        <f>IFERROR(INDEX(Расходка[Наименование расходного материала],MATCH(Расходка[[#This Row],[№]],Поиск_расходки[Индекс6],0)),"")</f>
        <v>Demax</v>
      </c>
      <c r="X20" s="115" t="str">
        <f>IFERROR(INDEX(Расходка[Наименование расходного материала],MATCH(Расходка[[#This Row],[№]],Поиск_расходки[Индекс7],0)),"")</f>
        <v>Demax</v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20</v>
      </c>
      <c r="G21" s="116">
        <f>IF(ISNUMBER(SEARCH('Карта учёта'!$B$15,Расходка[[#This Row],[Наименование расходного материала]])),MAX($G$1:G20)+1,0)</f>
        <v>20</v>
      </c>
      <c r="H21" s="116">
        <f>IF(ISNUMBER(SEARCH('Карта учёта'!$B$16,Расходка[[#This Row],[Наименование расходного материала]])),MAX($H$1:H20)+1,0)</f>
        <v>20</v>
      </c>
      <c r="I21" s="116">
        <f>IF(ISNUMBER(SEARCH('Карта учёта'!$B$17,Расходка[[#This Row],[Наименование расходного материала]])),MAX($I$1:I20)+1,0)</f>
        <v>20</v>
      </c>
      <c r="J21" s="116">
        <f>IF(ISNUMBER(SEARCH('Карта учёта'!$B$18,Расходка[[#This Row],[Наименование расходного материала]])),MAX($J$1:J20)+1,0)</f>
        <v>20</v>
      </c>
      <c r="K21" s="116">
        <f>IF(ISNUMBER(SEARCH('Карта учёта'!$B$19,Расходка[[#This Row],[Наименование расходного материала]])),MAX($K$1:K20)+1,0)</f>
        <v>20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>Oscor 7F</v>
      </c>
      <c r="T21" s="115" t="str">
        <f>IFERROR(INDEX(Расходка[Наименование расходного материала],MATCH(Расходка[[#This Row],[№]],Поиск_расходки[Индекс3],0)),"")</f>
        <v>Oscor 7F</v>
      </c>
      <c r="U21" s="115" t="str">
        <f>IFERROR(INDEX(Расходка[Наименование расходного материала],MATCH(Расходка[[#This Row],[№]],Поиск_расходки[Индекс4],0)),"")</f>
        <v>Oscor 7F</v>
      </c>
      <c r="V21" s="115" t="str">
        <f>IFERROR(INDEX(Расходка[Наименование расходного материала],MATCH(Расходка[[#This Row],[№]],Поиск_расходки[Индекс5],0)),"")</f>
        <v>Oscor 7F</v>
      </c>
      <c r="W21" s="115" t="str">
        <f>IFERROR(INDEX(Расходка[Наименование расходного материала],MATCH(Расходка[[#This Row],[№]],Поиск_расходки[Индекс6],0)),"")</f>
        <v>Oscor 7F</v>
      </c>
      <c r="X21" s="115" t="str">
        <f>IFERROR(INDEX(Расходка[Наименование расходного материала],MATCH(Расходка[[#This Row],[№]],Поиск_расходки[Индекс7],0)),"")</f>
        <v>Oscor 7F</v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v>21</v>
      </c>
      <c r="B22" t="s">
        <v>306</v>
      </c>
      <c r="C22" s="1" t="s">
        <v>507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21</v>
      </c>
      <c r="G22" s="116">
        <f>IF(ISNUMBER(SEARCH('Карта учёта'!$B$15,Расходка[[#This Row],[Наименование расходного материала]])),MAX($G$1:G21)+1,0)</f>
        <v>21</v>
      </c>
      <c r="H22" s="116">
        <f>IF(ISNUMBER(SEARCH('Карта учёта'!$B$16,Расходка[[#This Row],[Наименование расходного материала]])),MAX($H$1:H21)+1,0)</f>
        <v>21</v>
      </c>
      <c r="I22" s="116">
        <f>IF(ISNUMBER(SEARCH('Карта учёта'!$B$17,Расходка[[#This Row],[Наименование расходного материала]])),MAX($I$1:I21)+1,0)</f>
        <v>21</v>
      </c>
      <c r="J22" s="116">
        <f>IF(ISNUMBER(SEARCH('Карта учёта'!$B$18,Расходка[[#This Row],[Наименование расходного материала]])),MAX($J$1:J21)+1,0)</f>
        <v>21</v>
      </c>
      <c r="K22" s="116">
        <f>IF(ISNUMBER(SEARCH('Карта учёта'!$B$19,Расходка[[#This Row],[Наименование расходного материала]])),MAX($K$1:K21)+1,0)</f>
        <v>21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>"МИМ". Тюмень</v>
      </c>
      <c r="T22" s="115" t="str">
        <f>IFERROR(INDEX(Расходка[Наименование расходного материала],MATCH(Расходка[[#This Row],[№]],Поиск_расходки[Индекс3],0)),"")</f>
        <v>"МИМ". Тюмень</v>
      </c>
      <c r="U22" s="115" t="str">
        <f>IFERROR(INDEX(Расходка[Наименование расходного материала],MATCH(Расходка[[#This Row],[№]],Поиск_расходки[Индекс4],0)),"")</f>
        <v>"МИМ". Тюмень</v>
      </c>
      <c r="V22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2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2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v>22</v>
      </c>
      <c r="B23" t="s">
        <v>306</v>
      </c>
      <c r="C23" s="1" t="s">
        <v>509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22</v>
      </c>
      <c r="G23" s="116">
        <f>IF(ISNUMBER(SEARCH('Карта учёта'!$B$15,Расходка[[#This Row],[Наименование расходного материала]])),MAX($G$1:G22)+1,0)</f>
        <v>22</v>
      </c>
      <c r="H23" s="116">
        <f>IF(ISNUMBER(SEARCH('Карта учёта'!$B$16,Расходка[[#This Row],[Наименование расходного материала]])),MAX($H$1:H22)+1,0)</f>
        <v>22</v>
      </c>
      <c r="I23" s="116">
        <f>IF(ISNUMBER(SEARCH('Карта учёта'!$B$17,Расходка[[#This Row],[Наименование расходного материала]])),MAX($I$1:I22)+1,0)</f>
        <v>22</v>
      </c>
      <c r="J23" s="116">
        <f>IF(ISNUMBER(SEARCH('Карта учёта'!$B$18,Расходка[[#This Row],[Наименование расходного материала]])),MAX($J$1:J22)+1,0)</f>
        <v>22</v>
      </c>
      <c r="K23" s="116">
        <f>IF(ISNUMBER(SEARCH('Карта учёта'!$B$19,Расходка[[#This Row],[Наименование расходного материала]])),MAX($K$1:K22)+1,0)</f>
        <v>22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>Поток CTЗ по ТУ</v>
      </c>
      <c r="T23" s="115" t="str">
        <f>IFERROR(INDEX(Расходка[Наименование расходного материала],MATCH(Расходка[[#This Row],[№]],Поиск_расходки[Индекс3],0)),"")</f>
        <v>Поток CTЗ по ТУ</v>
      </c>
      <c r="U23" s="115" t="str">
        <f>IFERROR(INDEX(Расходка[Наименование расходного материала],MATCH(Расходка[[#This Row],[№]],Поиск_расходки[Индекс4],0)),"")</f>
        <v>Поток CTЗ по ТУ</v>
      </c>
      <c r="V23" s="115" t="str">
        <f>IFERROR(INDEX(Расходка[Наименование расходного материала],MATCH(Расходка[[#This Row],[№]],Поиск_расходки[Индекс5],0)),"")</f>
        <v>Поток CTЗ по ТУ</v>
      </c>
      <c r="W23" s="115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3" s="115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23</v>
      </c>
      <c r="G24" s="116">
        <f>IF(ISNUMBER(SEARCH('Карта учёта'!$B$15,Расходка[[#This Row],[Наименование расходного материала]])),MAX($G$1:G23)+1,0)</f>
        <v>23</v>
      </c>
      <c r="H24" s="116">
        <f>IF(ISNUMBER(SEARCH('Карта учёта'!$B$16,Расходка[[#This Row],[Наименование расходного материала]])),MAX($H$1:H23)+1,0)</f>
        <v>23</v>
      </c>
      <c r="I24" s="116">
        <f>IF(ISNUMBER(SEARCH('Карта учёта'!$B$17,Расходка[[#This Row],[Наименование расходного материала]])),MAX($I$1:I23)+1,0)</f>
        <v>23</v>
      </c>
      <c r="J24" s="116">
        <f>IF(ISNUMBER(SEARCH('Карта учёта'!$B$18,Расходка[[#This Row],[Наименование расходного материала]])),MAX($J$1:J23)+1,0)</f>
        <v>23</v>
      </c>
      <c r="K24" s="116">
        <f>IF(ISNUMBER(SEARCH('Карта учёта'!$B$19,Расходка[[#This Row],[Наименование расходного материала]])),MAX($K$1:K23)+1,0)</f>
        <v>23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>Индефлятор</v>
      </c>
      <c r="T24" s="115" t="str">
        <f>IFERROR(INDEX(Расходка[Наименование расходного материала],MATCH(Расходка[[#This Row],[№]],Поиск_расходки[Индекс3],0)),"")</f>
        <v>Индефлятор</v>
      </c>
      <c r="U24" s="115" t="str">
        <f>IFERROR(INDEX(Расходка[Наименование расходного материала],MATCH(Расходка[[#This Row],[№]],Поиск_расходки[Индекс4],0)),"")</f>
        <v>Индефлятор</v>
      </c>
      <c r="V24" s="115" t="str">
        <f>IFERROR(INDEX(Расходка[Наименование расходного материала],MATCH(Расходка[[#This Row],[№]],Поиск_расходки[Индекс5],0)),"")</f>
        <v>Индефлятор</v>
      </c>
      <c r="W24" s="115" t="str">
        <f>IFERROR(INDEX(Расходка[Наименование расходного материала],MATCH(Расходка[[#This Row],[№]],Поиск_расходки[Индекс6],0)),"")</f>
        <v>Индефлятор</v>
      </c>
      <c r="X24" s="115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24</v>
      </c>
      <c r="G25" s="116">
        <f>IF(ISNUMBER(SEARCH('Карта учёта'!$B$15,Расходка[[#This Row],[Наименование расходного материала]])),MAX($G$1:G24)+1,0)</f>
        <v>24</v>
      </c>
      <c r="H25" s="116">
        <f>IF(ISNUMBER(SEARCH('Карта учёта'!$B$16,Расходка[[#This Row],[Наименование расходного материала]])),MAX($H$1:H24)+1,0)</f>
        <v>24</v>
      </c>
      <c r="I25" s="116">
        <f>IF(ISNUMBER(SEARCH('Карта учёта'!$B$17,Расходка[[#This Row],[Наименование расходного материала]])),MAX($I$1:I24)+1,0)</f>
        <v>24</v>
      </c>
      <c r="J25" s="116">
        <f>IF(ISNUMBER(SEARCH('Карта учёта'!$B$18,Расходка[[#This Row],[Наименование расходного материала]])),MAX($J$1:J24)+1,0)</f>
        <v>24</v>
      </c>
      <c r="K25" s="116">
        <f>IF(ISNUMBER(SEARCH('Карта учёта'!$B$19,Расходка[[#This Row],[Наименование расходного материала]])),MAX($K$1:K24)+1,0)</f>
        <v>24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>Cougar LS Hydro-Track®</v>
      </c>
      <c r="T25" s="115" t="str">
        <f>IFERROR(INDEX(Расходка[Наименование расходного материала],MATCH(Расходка[[#This Row],[№]],Поиск_расходки[Индекс3],0)),"")</f>
        <v>Cougar LS Hydro-Track®</v>
      </c>
      <c r="U25" s="115" t="str">
        <f>IFERROR(INDEX(Расходка[Наименование расходного материала],MATCH(Расходка[[#This Row],[№]],Поиск_расходки[Индекс4],0)),"")</f>
        <v>Cougar LS Hydro-Track®</v>
      </c>
      <c r="V25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5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5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25</v>
      </c>
      <c r="G26" s="116">
        <f>IF(ISNUMBER(SEARCH('Карта учёта'!$B$15,Расходка[[#This Row],[Наименование расходного материала]])),MAX($G$1:G25)+1,0)</f>
        <v>25</v>
      </c>
      <c r="H26" s="116">
        <f>IF(ISNUMBER(SEARCH('Карта учёта'!$B$16,Расходка[[#This Row],[Наименование расходного материала]])),MAX($H$1:H25)+1,0)</f>
        <v>25</v>
      </c>
      <c r="I26" s="116">
        <f>IF(ISNUMBER(SEARCH('Карта учёта'!$B$17,Расходка[[#This Row],[Наименование расходного материала]])),MAX($I$1:I25)+1,0)</f>
        <v>25</v>
      </c>
      <c r="J26" s="116">
        <f>IF(ISNUMBER(SEARCH('Карта учёта'!$B$18,Расходка[[#This Row],[Наименование расходного материала]])),MAX($J$1:J25)+1,0)</f>
        <v>25</v>
      </c>
      <c r="K26" s="116">
        <f>IF(ISNUMBER(SEARCH('Карта учёта'!$B$19,Расходка[[#This Row],[Наименование расходного материала]])),MAX($K$1:K25)+1,0)</f>
        <v>25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>Cougar XT Hydro-Track®</v>
      </c>
      <c r="T26" s="115" t="str">
        <f>IFERROR(INDEX(Расходка[Наименование расходного материала],MATCH(Расходка[[#This Row],[№]],Поиск_расходки[Индекс3],0)),"")</f>
        <v>Cougar XT Hydro-Track®</v>
      </c>
      <c r="U26" s="115" t="str">
        <f>IFERROR(INDEX(Расходка[Наименование расходного материала],MATCH(Расходка[[#This Row],[№]],Поиск_расходки[Индекс4],0)),"")</f>
        <v>Cougar XT Hydro-Track®</v>
      </c>
      <c r="V26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6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6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26</v>
      </c>
      <c r="G27" s="116">
        <f>IF(ISNUMBER(SEARCH('Карта учёта'!$B$15,Расходка[[#This Row],[Наименование расходного материала]])),MAX($G$1:G26)+1,0)</f>
        <v>26</v>
      </c>
      <c r="H27" s="116">
        <f>IF(ISNUMBER(SEARCH('Карта учёта'!$B$16,Расходка[[#This Row],[Наименование расходного материала]])),MAX($H$1:H26)+1,0)</f>
        <v>26</v>
      </c>
      <c r="I27" s="116">
        <f>IF(ISNUMBER(SEARCH('Карта учёта'!$B$17,Расходка[[#This Row],[Наименование расходного материала]])),MAX($I$1:I26)+1,0)</f>
        <v>26</v>
      </c>
      <c r="J27" s="116">
        <f>IF(ISNUMBER(SEARCH('Карта учёта'!$B$18,Расходка[[#This Row],[Наименование расходного материала]])),MAX($J$1:J26)+1,0)</f>
        <v>26</v>
      </c>
      <c r="K27" s="116">
        <f>IF(ISNUMBER(SEARCH('Карта учёта'!$B$19,Расходка[[#This Row],[Наименование расходного материала]])),MAX($K$1:K26)+1,0)</f>
        <v>26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>Fielder</v>
      </c>
      <c r="T27" s="115" t="str">
        <f>IFERROR(INDEX(Расходка[Наименование расходного материала],MATCH(Расходка[[#This Row],[№]],Поиск_расходки[Индекс3],0)),"")</f>
        <v>Fielder</v>
      </c>
      <c r="U27" s="115" t="str">
        <f>IFERROR(INDEX(Расходка[Наименование расходного материала],MATCH(Расходка[[#This Row],[№]],Поиск_расходки[Индекс4],0)),"")</f>
        <v>Fielder</v>
      </c>
      <c r="V27" s="115" t="str">
        <f>IFERROR(INDEX(Расходка[Наименование расходного материала],MATCH(Расходка[[#This Row],[№]],Поиск_расходки[Индекс5],0)),"")</f>
        <v>Fielder</v>
      </c>
      <c r="W27" s="115" t="str">
        <f>IFERROR(INDEX(Расходка[Наименование расходного материала],MATCH(Расходка[[#This Row],[№]],Поиск_расходки[Индекс6],0)),"")</f>
        <v>Fielder</v>
      </c>
      <c r="X27" s="115" t="str">
        <f>IFERROR(INDEX(Расходка[Наименование расходного материала],MATCH(Расходка[[#This Row],[№]],Поиск_расходки[Индекс7],0)),"")</f>
        <v>Fielder</v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27</v>
      </c>
      <c r="G28" s="116">
        <f>IF(ISNUMBER(SEARCH('Карта учёта'!$B$15,Расходка[[#This Row],[Наименование расходного материала]])),MAX($G$1:G27)+1,0)</f>
        <v>27</v>
      </c>
      <c r="H28" s="116">
        <f>IF(ISNUMBER(SEARCH('Карта учёта'!$B$16,Расходка[[#This Row],[Наименование расходного материала]])),MAX($H$1:H27)+1,0)</f>
        <v>27</v>
      </c>
      <c r="I28" s="116">
        <f>IF(ISNUMBER(SEARCH('Карта учёта'!$B$17,Расходка[[#This Row],[Наименование расходного материала]])),MAX($I$1:I27)+1,0)</f>
        <v>27</v>
      </c>
      <c r="J28" s="116">
        <f>IF(ISNUMBER(SEARCH('Карта учёта'!$B$18,Расходка[[#This Row],[Наименование расходного материала]])),MAX($J$1:J27)+1,0)</f>
        <v>27</v>
      </c>
      <c r="K28" s="116">
        <f>IF(ISNUMBER(SEARCH('Карта учёта'!$B$19,Расходка[[#This Row],[Наименование расходного материала]])),MAX($K$1:K27)+1,0)</f>
        <v>27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>Fielder XT-A</v>
      </c>
      <c r="T28" s="115" t="str">
        <f>IFERROR(INDEX(Расходка[Наименование расходного материала],MATCH(Расходка[[#This Row],[№]],Поиск_расходки[Индекс3],0)),"")</f>
        <v>Fielder XT-A</v>
      </c>
      <c r="U28" s="115" t="str">
        <f>IFERROR(INDEX(Расходка[Наименование расходного материала],MATCH(Расходка[[#This Row],[№]],Поиск_расходки[Индекс4],0)),"")</f>
        <v>Fielder XT-A</v>
      </c>
      <c r="V28" s="115" t="str">
        <f>IFERROR(INDEX(Расходка[Наименование расходного материала],MATCH(Расходка[[#This Row],[№]],Поиск_расходки[Индекс5],0)),"")</f>
        <v>Fielder XT-A</v>
      </c>
      <c r="W28" s="115" t="str">
        <f>IFERROR(INDEX(Расходка[Наименование расходного материала],MATCH(Расходка[[#This Row],[№]],Поиск_расходки[Индекс6],0)),"")</f>
        <v>Fielder XT-A</v>
      </c>
      <c r="X28" s="115" t="str">
        <f>IFERROR(INDEX(Расходка[Наименование расходного материала],MATCH(Расходка[[#This Row],[№]],Поиск_расходки[Индекс7],0)),"")</f>
        <v>Fielder XT-A</v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28</v>
      </c>
      <c r="G29" s="116">
        <f>IF(ISNUMBER(SEARCH('Карта учёта'!$B$15,Расходка[[#This Row],[Наименование расходного материала]])),MAX($G$1:G28)+1,0)</f>
        <v>28</v>
      </c>
      <c r="H29" s="116">
        <f>IF(ISNUMBER(SEARCH('Карта учёта'!$B$16,Расходка[[#This Row],[Наименование расходного материала]])),MAX($H$1:H28)+1,0)</f>
        <v>28</v>
      </c>
      <c r="I29" s="116">
        <f>IF(ISNUMBER(SEARCH('Карта учёта'!$B$17,Расходка[[#This Row],[Наименование расходного материала]])),MAX($I$1:I28)+1,0)</f>
        <v>28</v>
      </c>
      <c r="J29" s="116">
        <f>IF(ISNUMBER(SEARCH('Карта учёта'!$B$18,Расходка[[#This Row],[Наименование расходного материала]])),MAX($J$1:J28)+1,0)</f>
        <v>28</v>
      </c>
      <c r="K29" s="116">
        <f>IF(ISNUMBER(SEARCH('Карта учёта'!$B$19,Расходка[[#This Row],[Наименование расходного материала]])),MAX($K$1:K28)+1,0)</f>
        <v>28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>Fielder XT-R</v>
      </c>
      <c r="T29" s="115" t="str">
        <f>IFERROR(INDEX(Расходка[Наименование расходного материала],MATCH(Расходка[[#This Row],[№]],Поиск_расходки[Индекс3],0)),"")</f>
        <v>Fielder XT-R</v>
      </c>
      <c r="U29" s="115" t="str">
        <f>IFERROR(INDEX(Расходка[Наименование расходного материала],MATCH(Расходка[[#This Row],[№]],Поиск_расходки[Индекс4],0)),"")</f>
        <v>Fielder XT-R</v>
      </c>
      <c r="V29" s="115" t="str">
        <f>IFERROR(INDEX(Расходка[Наименование расходного материала],MATCH(Расходка[[#This Row],[№]],Поиск_расходки[Индекс5],0)),"")</f>
        <v>Fielder XT-R</v>
      </c>
      <c r="W29" s="115" t="str">
        <f>IFERROR(INDEX(Расходка[Наименование расходного материала],MATCH(Расходка[[#This Row],[№]],Поиск_расходки[Индекс6],0)),"")</f>
        <v>Fielder XT-R</v>
      </c>
      <c r="X29" s="115" t="str">
        <f>IFERROR(INDEX(Расходка[Наименование расходного материала],MATCH(Расходка[[#This Row],[№]],Поиск_расходки[Индекс7],0)),"")</f>
        <v>Fielder XT-R</v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v>29</v>
      </c>
      <c r="B30" t="s">
        <v>3</v>
      </c>
      <c r="C30" t="s">
        <v>511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29</v>
      </c>
      <c r="G30" s="116">
        <f>IF(ISNUMBER(SEARCH('Карта учёта'!$B$15,Расходка[[#This Row],[Наименование расходного материала]])),MAX($G$1:G29)+1,0)</f>
        <v>29</v>
      </c>
      <c r="H30" s="116">
        <f>IF(ISNUMBER(SEARCH('Карта учёта'!$B$16,Расходка[[#This Row],[Наименование расходного материала]])),MAX($H$1:H29)+1,0)</f>
        <v>29</v>
      </c>
      <c r="I30" s="116">
        <f>IF(ISNUMBER(SEARCH('Карта учёта'!$B$17,Расходка[[#This Row],[Наименование расходного материала]])),MAX($I$1:I29)+1,0)</f>
        <v>29</v>
      </c>
      <c r="J30" s="116">
        <f>IF(ISNUMBER(SEARCH('Карта учёта'!$B$18,Расходка[[#This Row],[Наименование расходного материала]])),MAX($J$1:J29)+1,0)</f>
        <v>29</v>
      </c>
      <c r="K30" s="116">
        <f>IF(ISNUMBER(SEARCH('Карта учёта'!$B$19,Расходка[[#This Row],[Наименование расходного материала]])),MAX($K$1:K29)+1,0)</f>
        <v>29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>Asahi Gaia First</v>
      </c>
      <c r="T30" s="115" t="str">
        <f>IFERROR(INDEX(Расходка[Наименование расходного материала],MATCH(Расходка[[#This Row],[№]],Поиск_расходки[Индекс3],0)),"")</f>
        <v>Asahi Gaia First</v>
      </c>
      <c r="U30" s="115" t="str">
        <f>IFERROR(INDEX(Расходка[Наименование расходного материала],MATCH(Расходка[[#This Row],[№]],Поиск_расходки[Индекс4],0)),"")</f>
        <v>Asahi Gaia First</v>
      </c>
      <c r="V30" s="115" t="str">
        <f>IFERROR(INDEX(Расходка[Наименование расходного материала],MATCH(Расходка[[#This Row],[№]],Поиск_расходки[Индекс5],0)),"")</f>
        <v>Asahi Gaia First</v>
      </c>
      <c r="W30" s="115" t="str">
        <f>IFERROR(INDEX(Расходка[Наименование расходного материала],MATCH(Расходка[[#This Row],[№]],Поиск_расходки[Индекс6],0)),"")</f>
        <v>Asahi Gaia First</v>
      </c>
      <c r="X30" s="115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v>30</v>
      </c>
      <c r="B31" t="s">
        <v>3</v>
      </c>
      <c r="C31" s="1" t="s">
        <v>512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30</v>
      </c>
      <c r="G31" s="116">
        <f>IF(ISNUMBER(SEARCH('Карта учёта'!$B$15,Расходка[[#This Row],[Наименование расходного материала]])),MAX($G$1:G30)+1,0)</f>
        <v>30</v>
      </c>
      <c r="H31" s="116">
        <f>IF(ISNUMBER(SEARCH('Карта учёта'!$B$16,Расходка[[#This Row],[Наименование расходного материала]])),MAX($H$1:H30)+1,0)</f>
        <v>30</v>
      </c>
      <c r="I31" s="116">
        <f>IF(ISNUMBER(SEARCH('Карта учёта'!$B$17,Расходка[[#This Row],[Наименование расходного материала]])),MAX($I$1:I30)+1,0)</f>
        <v>30</v>
      </c>
      <c r="J31" s="116">
        <f>IF(ISNUMBER(SEARCH('Карта учёта'!$B$18,Расходка[[#This Row],[Наименование расходного материала]])),MAX($J$1:J30)+1,0)</f>
        <v>30</v>
      </c>
      <c r="K31" s="116">
        <f>IF(ISNUMBER(SEARCH('Карта учёта'!$B$19,Расходка[[#This Row],[Наименование расходного материала]])),MAX($K$1:K30)+1,0)</f>
        <v>30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>Asahi Gaia Second</v>
      </c>
      <c r="T31" s="115" t="str">
        <f>IFERROR(INDEX(Расходка[Наименование расходного материала],MATCH(Расходка[[#This Row],[№]],Поиск_расходки[Индекс3],0)),"")</f>
        <v>Asahi Gaia Second</v>
      </c>
      <c r="U31" s="115" t="str">
        <f>IFERROR(INDEX(Расходка[Наименование расходного материала],MATCH(Расходка[[#This Row],[№]],Поиск_расходки[Индекс4],0)),"")</f>
        <v>Asahi Gaia Second</v>
      </c>
      <c r="V31" s="115" t="str">
        <f>IFERROR(INDEX(Расходка[Наименование расходного материала],MATCH(Расходка[[#This Row],[№]],Поиск_расходки[Индекс5],0)),"")</f>
        <v>Asahi Gaia Second</v>
      </c>
      <c r="W31" s="115" t="str">
        <f>IFERROR(INDEX(Расходка[Наименование расходного материала],MATCH(Расходка[[#This Row],[№]],Поиск_расходки[Индекс6],0)),"")</f>
        <v>Asahi Gaia Second</v>
      </c>
      <c r="X31" s="115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v>31</v>
      </c>
      <c r="B32" t="s">
        <v>3</v>
      </c>
      <c r="C32" s="1" t="s">
        <v>513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31</v>
      </c>
      <c r="G32" s="116">
        <f>IF(ISNUMBER(SEARCH('Карта учёта'!$B$15,Расходка[[#This Row],[Наименование расходного материала]])),MAX($G$1:G31)+1,0)</f>
        <v>31</v>
      </c>
      <c r="H32" s="116">
        <f>IF(ISNUMBER(SEARCH('Карта учёта'!$B$16,Расходка[[#This Row],[Наименование расходного материала]])),MAX($H$1:H31)+1,0)</f>
        <v>31</v>
      </c>
      <c r="I32" s="116">
        <f>IF(ISNUMBER(SEARCH('Карта учёта'!$B$17,Расходка[[#This Row],[Наименование расходного материала]])),MAX($I$1:I31)+1,0)</f>
        <v>31</v>
      </c>
      <c r="J32" s="116">
        <f>IF(ISNUMBER(SEARCH('Карта учёта'!$B$18,Расходка[[#This Row],[Наименование расходного материала]])),MAX($J$1:J31)+1,0)</f>
        <v>31</v>
      </c>
      <c r="K32" s="116">
        <f>IF(ISNUMBER(SEARCH('Карта учёта'!$B$19,Расходка[[#This Row],[Наименование расходного материала]])),MAX($K$1:K31)+1,0)</f>
        <v>31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>Asahi Gaia Third</v>
      </c>
      <c r="T32" s="115" t="str">
        <f>IFERROR(INDEX(Расходка[Наименование расходного материала],MATCH(Расходка[[#This Row],[№]],Поиск_расходки[Индекс3],0)),"")</f>
        <v>Asahi Gaia Third</v>
      </c>
      <c r="U32" s="115" t="str">
        <f>IFERROR(INDEX(Расходка[Наименование расходного материала],MATCH(Расходка[[#This Row],[№]],Поиск_расходки[Индекс4],0)),"")</f>
        <v>Asahi Gaia Third</v>
      </c>
      <c r="V32" s="115" t="str">
        <f>IFERROR(INDEX(Расходка[Наименование расходного материала],MATCH(Расходка[[#This Row],[№]],Поиск_расходки[Индекс5],0)),"")</f>
        <v>Asahi Gaia Third</v>
      </c>
      <c r="W32" s="115" t="str">
        <f>IFERROR(INDEX(Расходка[Наименование расходного материала],MATCH(Расходка[[#This Row],[№]],Поиск_расходки[Индекс6],0)),"")</f>
        <v>Asahi Gaia Third</v>
      </c>
      <c r="X32" s="115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32</v>
      </c>
      <c r="G33" s="116">
        <f>IF(ISNUMBER(SEARCH('Карта учёта'!$B$15,Расходка[[#This Row],[Наименование расходного материала]])),MAX($G$1:G32)+1,0)</f>
        <v>32</v>
      </c>
      <c r="H33" s="116">
        <f>IF(ISNUMBER(SEARCH('Карта учёта'!$B$16,Расходка[[#This Row],[Наименование расходного материала]])),MAX($H$1:H32)+1,0)</f>
        <v>32</v>
      </c>
      <c r="I33" s="116">
        <f>IF(ISNUMBER(SEARCH('Карта учёта'!$B$17,Расходка[[#This Row],[Наименование расходного материала]])),MAX($I$1:I32)+1,0)</f>
        <v>32</v>
      </c>
      <c r="J33" s="116">
        <f>IF(ISNUMBER(SEARCH('Карта учёта'!$B$18,Расходка[[#This Row],[Наименование расходного материала]])),MAX($J$1:J32)+1,0)</f>
        <v>32</v>
      </c>
      <c r="K33" s="116">
        <f>IF(ISNUMBER(SEARCH('Карта учёта'!$B$19,Расходка[[#This Row],[Наименование расходного материала]])),MAX($K$1:K32)+1,0)</f>
        <v>32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>Intuition</v>
      </c>
      <c r="T33" s="115" t="str">
        <f>IFERROR(INDEX(Расходка[Наименование расходного материала],MATCH(Расходка[[#This Row],[№]],Поиск_расходки[Индекс3],0)),"")</f>
        <v>Intuition</v>
      </c>
      <c r="U33" s="115" t="str">
        <f>IFERROR(INDEX(Расходка[Наименование расходного материала],MATCH(Расходка[[#This Row],[№]],Поиск_расходки[Индекс4],0)),"")</f>
        <v>Intuition</v>
      </c>
      <c r="V33" s="115" t="str">
        <f>IFERROR(INDEX(Расходка[Наименование расходного материала],MATCH(Расходка[[#This Row],[№]],Поиск_расходки[Индекс5],0)),"")</f>
        <v>Intuition</v>
      </c>
      <c r="W33" s="115" t="str">
        <f>IFERROR(INDEX(Расходка[Наименование расходного материала],MATCH(Расходка[[#This Row],[№]],Поиск_расходки[Индекс6],0)),"")</f>
        <v>Intuition</v>
      </c>
      <c r="X33" s="115" t="str">
        <f>IFERROR(INDEX(Расходка[Наименование расходного материала],MATCH(Расходка[[#This Row],[№]],Поиск_расходки[Индекс7],0)),"")</f>
        <v>Intuition</v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33</v>
      </c>
      <c r="G34" s="116">
        <f>IF(ISNUMBER(SEARCH('Карта учёта'!$B$15,Расходка[[#This Row],[Наименование расходного материала]])),MAX($G$1:G33)+1,0)</f>
        <v>33</v>
      </c>
      <c r="H34" s="116">
        <f>IF(ISNUMBER(SEARCH('Карта учёта'!$B$16,Расходка[[#This Row],[Наименование расходного материала]])),MAX($H$1:H33)+1,0)</f>
        <v>33</v>
      </c>
      <c r="I34" s="116">
        <f>IF(ISNUMBER(SEARCH('Карта учёта'!$B$17,Расходка[[#This Row],[Наименование расходного материала]])),MAX($I$1:I33)+1,0)</f>
        <v>33</v>
      </c>
      <c r="J34" s="116">
        <f>IF(ISNUMBER(SEARCH('Карта учёта'!$B$18,Расходка[[#This Row],[Наименование расходного материала]])),MAX($J$1:J33)+1,0)</f>
        <v>33</v>
      </c>
      <c r="K34" s="116">
        <f>IF(ISNUMBER(SEARCH('Карта учёта'!$B$19,Расходка[[#This Row],[Наименование расходного материала]])),MAX($K$1:K33)+1,0)</f>
        <v>33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>ProVia 3 Hydro-Track®</v>
      </c>
      <c r="T34" s="115" t="str">
        <f>IFERROR(INDEX(Расходка[Наименование расходного материала],MATCH(Расходка[[#This Row],[№]],Поиск_расходки[Индекс3],0)),"")</f>
        <v>ProVia 3 Hydro-Track®</v>
      </c>
      <c r="U34" s="115" t="str">
        <f>IFERROR(INDEX(Расходка[Наименование расходного материала],MATCH(Расходка[[#This Row],[№]],Поиск_расходки[Индекс4],0)),"")</f>
        <v>ProVia 3 Hydro-Track®</v>
      </c>
      <c r="V34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4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4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34</v>
      </c>
      <c r="G35" s="116">
        <f>IF(ISNUMBER(SEARCH('Карта учёта'!$B$15,Расходка[[#This Row],[Наименование расходного материала]])),MAX($G$1:G34)+1,0)</f>
        <v>34</v>
      </c>
      <c r="H35" s="116">
        <f>IF(ISNUMBER(SEARCH('Карта учёта'!$B$16,Расходка[[#This Row],[Наименование расходного материала]])),MAX($H$1:H34)+1,0)</f>
        <v>34</v>
      </c>
      <c r="I35" s="116">
        <f>IF(ISNUMBER(SEARCH('Карта учёта'!$B$17,Расходка[[#This Row],[Наименование расходного материала]])),MAX($I$1:I34)+1,0)</f>
        <v>34</v>
      </c>
      <c r="J35" s="116">
        <f>IF(ISNUMBER(SEARCH('Карта учёта'!$B$18,Расходка[[#This Row],[Наименование расходного материала]])),MAX($J$1:J34)+1,0)</f>
        <v>34</v>
      </c>
      <c r="K35" s="116">
        <f>IF(ISNUMBER(SEARCH('Карта учёта'!$B$19,Расходка[[#This Row],[Наименование расходного материала]])),MAX($K$1:K34)+1,0)</f>
        <v>34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>ProVia 6 Hydro-Track®</v>
      </c>
      <c r="T35" s="115" t="str">
        <f>IFERROR(INDEX(Расходка[Наименование расходного материала],MATCH(Расходка[[#This Row],[№]],Поиск_расходки[Индекс3],0)),"")</f>
        <v>ProVia 6 Hydro-Track®</v>
      </c>
      <c r="U35" s="115" t="str">
        <f>IFERROR(INDEX(Расходка[Наименование расходного материала],MATCH(Расходка[[#This Row],[№]],Поиск_расходки[Индекс4],0)),"")</f>
        <v>ProVia 6 Hydro-Track®</v>
      </c>
      <c r="V35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5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5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35</v>
      </c>
      <c r="G36" s="116">
        <f>IF(ISNUMBER(SEARCH('Карта учёта'!$B$15,Расходка[[#This Row],[Наименование расходного материала]])),MAX($G$1:G35)+1,0)</f>
        <v>35</v>
      </c>
      <c r="H36" s="116">
        <f>IF(ISNUMBER(SEARCH('Карта учёта'!$B$16,Расходка[[#This Row],[Наименование расходного материала]])),MAX($H$1:H35)+1,0)</f>
        <v>35</v>
      </c>
      <c r="I36" s="116">
        <f>IF(ISNUMBER(SEARCH('Карта учёта'!$B$17,Расходка[[#This Row],[Наименование расходного материала]])),MAX($I$1:I35)+1,0)</f>
        <v>35</v>
      </c>
      <c r="J36" s="116">
        <f>IF(ISNUMBER(SEARCH('Карта учёта'!$B$18,Расходка[[#This Row],[Наименование расходного материала]])),MAX($J$1:J35)+1,0)</f>
        <v>35</v>
      </c>
      <c r="K36" s="116">
        <f>IF(ISNUMBER(SEARCH('Карта учёта'!$B$19,Расходка[[#This Row],[Наименование расходного материала]])),MAX($K$1:K35)+1,0)</f>
        <v>35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>ProVia 9 Hydro-Track®</v>
      </c>
      <c r="T36" s="115" t="str">
        <f>IFERROR(INDEX(Расходка[Наименование расходного материала],MATCH(Расходка[[#This Row],[№]],Поиск_расходки[Индекс3],0)),"")</f>
        <v>ProVia 9 Hydro-Track®</v>
      </c>
      <c r="U36" s="115" t="str">
        <f>IFERROR(INDEX(Расходка[Наименование расходного материала],MATCH(Расходка[[#This Row],[№]],Поиск_расходки[Индекс4],0)),"")</f>
        <v>ProVia 9 Hydro-Track®</v>
      </c>
      <c r="V36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6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6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36</v>
      </c>
      <c r="G37" s="116">
        <f>IF(ISNUMBER(SEARCH('Карта учёта'!$B$15,Расходка[[#This Row],[Наименование расходного материала]])),MAX($G$1:G36)+1,0)</f>
        <v>36</v>
      </c>
      <c r="H37" s="116">
        <f>IF(ISNUMBER(SEARCH('Карта учёта'!$B$16,Расходка[[#This Row],[Наименование расходного материала]])),MAX($H$1:H36)+1,0)</f>
        <v>36</v>
      </c>
      <c r="I37" s="116">
        <f>IF(ISNUMBER(SEARCH('Карта учёта'!$B$17,Расходка[[#This Row],[Наименование расходного материала]])),MAX($I$1:I36)+1,0)</f>
        <v>36</v>
      </c>
      <c r="J37" s="116">
        <f>IF(ISNUMBER(SEARCH('Карта учёта'!$B$18,Расходка[[#This Row],[Наименование расходного материала]])),MAX($J$1:J36)+1,0)</f>
        <v>36</v>
      </c>
      <c r="K37" s="116">
        <f>IF(ISNUMBER(SEARCH('Карта учёта'!$B$19,Расходка[[#This Row],[Наименование расходного материала]])),MAX($K$1:K36)+1,0)</f>
        <v>36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>Rinato</v>
      </c>
      <c r="T37" s="115" t="str">
        <f>IFERROR(INDEX(Расходка[Наименование расходного материала],MATCH(Расходка[[#This Row],[№]],Поиск_расходки[Индекс3],0)),"")</f>
        <v>Rinato</v>
      </c>
      <c r="U37" s="115" t="str">
        <f>IFERROR(INDEX(Расходка[Наименование расходного материала],MATCH(Расходка[[#This Row],[№]],Поиск_расходки[Индекс4],0)),"")</f>
        <v>Rinato</v>
      </c>
      <c r="V37" s="115" t="str">
        <f>IFERROR(INDEX(Расходка[Наименование расходного материала],MATCH(Расходка[[#This Row],[№]],Поиск_расходки[Индекс5],0)),"")</f>
        <v>Rinato</v>
      </c>
      <c r="W37" s="115" t="str">
        <f>IFERROR(INDEX(Расходка[Наименование расходного материала],MATCH(Расходка[[#This Row],[№]],Поиск_расходки[Индекс6],0)),"")</f>
        <v>Rinato</v>
      </c>
      <c r="X37" s="115" t="str">
        <f>IFERROR(INDEX(Расходка[Наименование расходного материала],MATCH(Расходка[[#This Row],[№]],Поиск_расходки[Индекс7],0)),"")</f>
        <v>Rinato</v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37</v>
      </c>
      <c r="G38" s="116">
        <f>IF(ISNUMBER(SEARCH('Карта учёта'!$B$15,Расходка[[#This Row],[Наименование расходного материала]])),MAX($G$1:G37)+1,0)</f>
        <v>37</v>
      </c>
      <c r="H38" s="116">
        <f>IF(ISNUMBER(SEARCH('Карта учёта'!$B$16,Расходка[[#This Row],[Наименование расходного материала]])),MAX($H$1:H37)+1,0)</f>
        <v>37</v>
      </c>
      <c r="I38" s="116">
        <f>IF(ISNUMBER(SEARCH('Карта учёта'!$B$17,Расходка[[#This Row],[Наименование расходного материала]])),MAX($I$1:I37)+1,0)</f>
        <v>37</v>
      </c>
      <c r="J38" s="116">
        <f>IF(ISNUMBER(SEARCH('Карта учёта'!$B$18,Расходка[[#This Row],[Наименование расходного материала]])),MAX($J$1:J37)+1,0)</f>
        <v>37</v>
      </c>
      <c r="K38" s="116">
        <f>IF(ISNUMBER(SEARCH('Карта учёта'!$B$19,Расходка[[#This Row],[Наименование расходного материала]])),MAX($K$1:K37)+1,0)</f>
        <v>37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>Runthrough NS (Floppy)</v>
      </c>
      <c r="T38" s="115" t="str">
        <f>IFERROR(INDEX(Расходка[Наименование расходного материала],MATCH(Расходка[[#This Row],[№]],Поиск_расходки[Индекс3],0)),"")</f>
        <v>Runthrough NS (Floppy)</v>
      </c>
      <c r="U38" s="115" t="str">
        <f>IFERROR(INDEX(Расходка[Наименование расходного материала],MATCH(Расходка[[#This Row],[№]],Поиск_расходки[Индекс4],0)),"")</f>
        <v>Runthrough NS (Floppy)</v>
      </c>
      <c r="V38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8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8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38</v>
      </c>
      <c r="G39" s="116">
        <f>IF(ISNUMBER(SEARCH('Карта учёта'!$B$15,Расходка[[#This Row],[Наименование расходного материала]])),MAX($G$1:G38)+1,0)</f>
        <v>38</v>
      </c>
      <c r="H39" s="116">
        <f>IF(ISNUMBER(SEARCH('Карта учёта'!$B$16,Расходка[[#This Row],[Наименование расходного материала]])),MAX($H$1:H38)+1,0)</f>
        <v>38</v>
      </c>
      <c r="I39" s="116">
        <f>IF(ISNUMBER(SEARCH('Карта учёта'!$B$17,Расходка[[#This Row],[Наименование расходного материала]])),MAX($I$1:I38)+1,0)</f>
        <v>38</v>
      </c>
      <c r="J39" s="116">
        <f>IF(ISNUMBER(SEARCH('Карта учёта'!$B$18,Расходка[[#This Row],[Наименование расходного материала]])),MAX($J$1:J38)+1,0)</f>
        <v>38</v>
      </c>
      <c r="K39" s="116">
        <f>IF(ISNUMBER(SEARCH('Карта учёта'!$B$19,Расходка[[#This Row],[Наименование расходного материала]])),MAX($K$1:K38)+1,0)</f>
        <v>38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>Runthrough NS Hypercoat</v>
      </c>
      <c r="T39" s="115" t="str">
        <f>IFERROR(INDEX(Расходка[Наименование расходного материала],MATCH(Расходка[[#This Row],[№]],Поиск_расходки[Индекс3],0)),"")</f>
        <v>Runthrough NS Hypercoat</v>
      </c>
      <c r="U39" s="115" t="str">
        <f>IFERROR(INDEX(Расходка[Наименование расходного материала],MATCH(Расходка[[#This Row],[№]],Поиск_расходки[Индекс4],0)),"")</f>
        <v>Runthrough NS Hypercoat</v>
      </c>
      <c r="V39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9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9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39</v>
      </c>
      <c r="G40" s="116">
        <f>IF(ISNUMBER(SEARCH('Карта учёта'!$B$15,Расходка[[#This Row],[Наименование расходного материала]])),MAX($G$1:G39)+1,0)</f>
        <v>39</v>
      </c>
      <c r="H40" s="116">
        <f>IF(ISNUMBER(SEARCH('Карта учёта'!$B$16,Расходка[[#This Row],[Наименование расходного материала]])),MAX($H$1:H39)+1,0)</f>
        <v>39</v>
      </c>
      <c r="I40" s="116">
        <f>IF(ISNUMBER(SEARCH('Карта учёта'!$B$17,Расходка[[#This Row],[Наименование расходного материала]])),MAX($I$1:I39)+1,0)</f>
        <v>39</v>
      </c>
      <c r="J40" s="116">
        <f>IF(ISNUMBER(SEARCH('Карта учёта'!$B$18,Расходка[[#This Row],[Наименование расходного материала]])),MAX($J$1:J39)+1,0)</f>
        <v>39</v>
      </c>
      <c r="K40" s="116">
        <f>IF(ISNUMBER(SEARCH('Карта учёта'!$B$19,Расходка[[#This Row],[Наименование расходного материала]])),MAX($K$1:K39)+1,0)</f>
        <v>39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>Runthrough NS Intermediate</v>
      </c>
      <c r="T40" s="115" t="str">
        <f>IFERROR(INDEX(Расходка[Наименование расходного материала],MATCH(Расходка[[#This Row],[№]],Поиск_расходки[Индекс3],0)),"")</f>
        <v>Runthrough NS Intermediate</v>
      </c>
      <c r="U40" s="115" t="str">
        <f>IFERROR(INDEX(Расходка[Наименование расходного материала],MATCH(Расходка[[#This Row],[№]],Поиск_расходки[Индекс4],0)),"")</f>
        <v>Runthrough NS Intermediate</v>
      </c>
      <c r="V40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40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40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40</v>
      </c>
      <c r="G41" s="116">
        <f>IF(ISNUMBER(SEARCH('Карта учёта'!$B$15,Расходка[[#This Row],[Наименование расходного материала]])),MAX($G$1:G40)+1,0)</f>
        <v>40</v>
      </c>
      <c r="H41" s="116">
        <f>IF(ISNUMBER(SEARCH('Карта учёта'!$B$16,Расходка[[#This Row],[Наименование расходного материала]])),MAX($H$1:H40)+1,0)</f>
        <v>40</v>
      </c>
      <c r="I41" s="116">
        <f>IF(ISNUMBER(SEARCH('Карта учёта'!$B$17,Расходка[[#This Row],[Наименование расходного материала]])),MAX($I$1:I40)+1,0)</f>
        <v>40</v>
      </c>
      <c r="J41" s="116">
        <f>IF(ISNUMBER(SEARCH('Карта учёта'!$B$18,Расходка[[#This Row],[Наименование расходного материала]])),MAX($J$1:J40)+1,0)</f>
        <v>40</v>
      </c>
      <c r="K41" s="116">
        <f>IF(ISNUMBER(SEARCH('Карта учёта'!$B$19,Расходка[[#This Row],[Наименование расходного материала]])),MAX($K$1:K40)+1,0)</f>
        <v>40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>Sion</v>
      </c>
      <c r="T41" s="115" t="str">
        <f>IFERROR(INDEX(Расходка[Наименование расходного материала],MATCH(Расходка[[#This Row],[№]],Поиск_расходки[Индекс3],0)),"")</f>
        <v>Sion</v>
      </c>
      <c r="U41" s="115" t="str">
        <f>IFERROR(INDEX(Расходка[Наименование расходного материала],MATCH(Расходка[[#This Row],[№]],Поиск_расходки[Индекс4],0)),"")</f>
        <v>Sion</v>
      </c>
      <c r="V41" s="115" t="str">
        <f>IFERROR(INDEX(Расходка[Наименование расходного материала],MATCH(Расходка[[#This Row],[№]],Поиск_расходки[Индекс5],0)),"")</f>
        <v>Sion</v>
      </c>
      <c r="W41" s="115" t="str">
        <f>IFERROR(INDEX(Расходка[Наименование расходного материала],MATCH(Расходка[[#This Row],[№]],Поиск_расходки[Индекс6],0)),"")</f>
        <v>Sion</v>
      </c>
      <c r="X41" s="115" t="str">
        <f>IFERROR(INDEX(Расходка[Наименование расходного материала],MATCH(Расходка[[#This Row],[№]],Поиск_расходки[Индекс7],0)),"")</f>
        <v>Sion</v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41</v>
      </c>
      <c r="G42" s="116">
        <f>IF(ISNUMBER(SEARCH('Карта учёта'!$B$15,Расходка[[#This Row],[Наименование расходного материала]])),MAX($G$1:G41)+1,0)</f>
        <v>41</v>
      </c>
      <c r="H42" s="116">
        <f>IF(ISNUMBER(SEARCH('Карта учёта'!$B$16,Расходка[[#This Row],[Наименование расходного материала]])),MAX($H$1:H41)+1,0)</f>
        <v>41</v>
      </c>
      <c r="I42" s="116">
        <f>IF(ISNUMBER(SEARCH('Карта учёта'!$B$17,Расходка[[#This Row],[Наименование расходного материала]])),MAX($I$1:I41)+1,0)</f>
        <v>41</v>
      </c>
      <c r="J42" s="116">
        <f>IF(ISNUMBER(SEARCH('Карта учёта'!$B$18,Расходка[[#This Row],[Наименование расходного материала]])),MAX($J$1:J41)+1,0)</f>
        <v>41</v>
      </c>
      <c r="K42" s="116">
        <f>IF(ISNUMBER(SEARCH('Карта учёта'!$B$19,Расходка[[#This Row],[Наименование расходного материала]])),MAX($K$1:K41)+1,0)</f>
        <v>41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>Sion Black</v>
      </c>
      <c r="T42" s="115" t="str">
        <f>IFERROR(INDEX(Расходка[Наименование расходного материала],MATCH(Расходка[[#This Row],[№]],Поиск_расходки[Индекс3],0)),"")</f>
        <v>Sion Black</v>
      </c>
      <c r="U42" s="115" t="str">
        <f>IFERROR(INDEX(Расходка[Наименование расходного материала],MATCH(Расходка[[#This Row],[№]],Поиск_расходки[Индекс4],0)),"")</f>
        <v>Sion Black</v>
      </c>
      <c r="V42" s="115" t="str">
        <f>IFERROR(INDEX(Расходка[Наименование расходного материала],MATCH(Расходка[[#This Row],[№]],Поиск_расходки[Индекс5],0)),"")</f>
        <v>Sion Black</v>
      </c>
      <c r="W42" s="115" t="str">
        <f>IFERROR(INDEX(Расходка[Наименование расходного материала],MATCH(Расходка[[#This Row],[№]],Поиск_расходки[Индекс6],0)),"")</f>
        <v>Sion Black</v>
      </c>
      <c r="X42" s="115" t="str">
        <f>IFERROR(INDEX(Расходка[Наименование расходного материала],MATCH(Расходка[[#This Row],[№]],Поиск_расходки[Индекс7],0)),"")</f>
        <v>Sion Black</v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42</v>
      </c>
      <c r="G43" s="116">
        <f>IF(ISNUMBER(SEARCH('Карта учёта'!$B$15,Расходка[[#This Row],[Наименование расходного материала]])),MAX($G$1:G42)+1,0)</f>
        <v>42</v>
      </c>
      <c r="H43" s="116">
        <f>IF(ISNUMBER(SEARCH('Карта учёта'!$B$16,Расходка[[#This Row],[Наименование расходного материала]])),MAX($H$1:H42)+1,0)</f>
        <v>42</v>
      </c>
      <c r="I43" s="116">
        <f>IF(ISNUMBER(SEARCH('Карта учёта'!$B$17,Расходка[[#This Row],[Наименование расходного материала]])),MAX($I$1:I42)+1,0)</f>
        <v>42</v>
      </c>
      <c r="J43" s="116">
        <f>IF(ISNUMBER(SEARCH('Карта учёта'!$B$18,Расходка[[#This Row],[Наименование расходного материала]])),MAX($J$1:J42)+1,0)</f>
        <v>42</v>
      </c>
      <c r="K43" s="116">
        <f>IF(ISNUMBER(SEARCH('Карта учёта'!$B$19,Расходка[[#This Row],[Наименование расходного материала]])),MAX($K$1:K42)+1,0)</f>
        <v>42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>Sion Blue</v>
      </c>
      <c r="T43" s="115" t="str">
        <f>IFERROR(INDEX(Расходка[Наименование расходного материала],MATCH(Расходка[[#This Row],[№]],Поиск_расходки[Индекс3],0)),"")</f>
        <v>Sion Blue</v>
      </c>
      <c r="U43" s="115" t="str">
        <f>IFERROR(INDEX(Расходка[Наименование расходного материала],MATCH(Расходка[[#This Row],[№]],Поиск_расходки[Индекс4],0)),"")</f>
        <v>Sion Blue</v>
      </c>
      <c r="V43" s="115" t="str">
        <f>IFERROR(INDEX(Расходка[Наименование расходного материала],MATCH(Расходка[[#This Row],[№]],Поиск_расходки[Индекс5],0)),"")</f>
        <v>Sion Blue</v>
      </c>
      <c r="W43" s="115" t="str">
        <f>IFERROR(INDEX(Расходка[Наименование расходного материала],MATCH(Расходка[[#This Row],[№]],Поиск_расходки[Индекс6],0)),"")</f>
        <v>Sion Blue</v>
      </c>
      <c r="X43" s="115" t="str">
        <f>IFERROR(INDEX(Расходка[Наименование расходного материала],MATCH(Расходка[[#This Row],[№]],Поиск_расходки[Индекс7],0)),"")</f>
        <v>Sion Blue</v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43</v>
      </c>
      <c r="G44" s="116">
        <f>IF(ISNUMBER(SEARCH('Карта учёта'!$B$15,Расходка[[#This Row],[Наименование расходного материала]])),MAX($G$1:G43)+1,0)</f>
        <v>43</v>
      </c>
      <c r="H44" s="116">
        <f>IF(ISNUMBER(SEARCH('Карта учёта'!$B$16,Расходка[[#This Row],[Наименование расходного материала]])),MAX($H$1:H43)+1,0)</f>
        <v>43</v>
      </c>
      <c r="I44" s="116">
        <f>IF(ISNUMBER(SEARCH('Карта учёта'!$B$17,Расходка[[#This Row],[Наименование расходного материала]])),MAX($I$1:I43)+1,0)</f>
        <v>43</v>
      </c>
      <c r="J44" s="116">
        <f>IF(ISNUMBER(SEARCH('Карта учёта'!$B$18,Расходка[[#This Row],[Наименование расходного материала]])),MAX($J$1:J43)+1,0)</f>
        <v>43</v>
      </c>
      <c r="K44" s="116">
        <f>IF(ISNUMBER(SEARCH('Карта учёта'!$B$19,Расходка[[#This Row],[Наименование расходного материала]])),MAX($K$1:K43)+1,0)</f>
        <v>43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>Thunder</v>
      </c>
      <c r="T44" s="115" t="str">
        <f>IFERROR(INDEX(Расходка[Наименование расходного материала],MATCH(Расходка[[#This Row],[№]],Поиск_расходки[Индекс3],0)),"")</f>
        <v>Thunder</v>
      </c>
      <c r="U44" s="115" t="str">
        <f>IFERROR(INDEX(Расходка[Наименование расходного материала],MATCH(Расходка[[#This Row],[№]],Поиск_расходки[Индекс4],0)),"")</f>
        <v>Thunder</v>
      </c>
      <c r="V44" s="115" t="str">
        <f>IFERROR(INDEX(Расходка[Наименование расходного материала],MATCH(Расходка[[#This Row],[№]],Поиск_расходки[Индекс5],0)),"")</f>
        <v>Thunder</v>
      </c>
      <c r="W44" s="115" t="str">
        <f>IFERROR(INDEX(Расходка[Наименование расходного материала],MATCH(Расходка[[#This Row],[№]],Поиск_расходки[Индекс6],0)),"")</f>
        <v>Thunder</v>
      </c>
      <c r="X44" s="115" t="str">
        <f>IFERROR(INDEX(Расходка[Наименование расходного материала],MATCH(Расходка[[#This Row],[№]],Поиск_расходки[Индекс7],0)),"")</f>
        <v>Thunder</v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v>44</v>
      </c>
      <c r="B45" t="s">
        <v>3</v>
      </c>
      <c r="C45" t="s">
        <v>520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44</v>
      </c>
      <c r="G45" s="116">
        <f>IF(ISNUMBER(SEARCH('Карта учёта'!$B$15,Расходка[[#This Row],[Наименование расходного материала]])),MAX($G$1:G44)+1,0)</f>
        <v>44</v>
      </c>
      <c r="H45" s="116">
        <f>IF(ISNUMBER(SEARCH('Карта учёта'!$B$16,Расходка[[#This Row],[Наименование расходного материала]])),MAX($H$1:H44)+1,0)</f>
        <v>44</v>
      </c>
      <c r="I45" s="116">
        <f>IF(ISNUMBER(SEARCH('Карта учёта'!$B$17,Расходка[[#This Row],[Наименование расходного материала]])),MAX($I$1:I44)+1,0)</f>
        <v>44</v>
      </c>
      <c r="J45" s="116">
        <f>IF(ISNUMBER(SEARCH('Карта учёта'!$B$18,Расходка[[#This Row],[Наименование расходного материала]])),MAX($J$1:J44)+1,0)</f>
        <v>44</v>
      </c>
      <c r="K45" s="116">
        <f>IF(ISNUMBER(SEARCH('Карта учёта'!$B$19,Расходка[[#This Row],[Наименование расходного материала]])),MAX($K$1:K44)+1,0)</f>
        <v>44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>Abbot Whisper MS</v>
      </c>
      <c r="T45" s="115" t="str">
        <f>IFERROR(INDEX(Расходка[Наименование расходного материала],MATCH(Расходка[[#This Row],[№]],Поиск_расходки[Индекс3],0)),"")</f>
        <v>Abbot Whisper MS</v>
      </c>
      <c r="U45" s="115" t="str">
        <f>IFERROR(INDEX(Расходка[Наименование расходного материала],MATCH(Расходка[[#This Row],[№]],Поиск_расходки[Индекс4],0)),"")</f>
        <v>Abbot Whisper MS</v>
      </c>
      <c r="V45" s="115" t="str">
        <f>IFERROR(INDEX(Расходка[Наименование расходного материала],MATCH(Расходка[[#This Row],[№]],Поиск_расходки[Индекс5],0)),"")</f>
        <v>Abbot Whisper MS</v>
      </c>
      <c r="W45" s="115" t="str">
        <f>IFERROR(INDEX(Расходка[Наименование расходного материала],MATCH(Расходка[[#This Row],[№]],Поиск_расходки[Индекс6],0)),"")</f>
        <v>Abbot Whisper MS</v>
      </c>
      <c r="X45" s="115" t="str">
        <f>IFERROR(INDEX(Расходка[Наименование расходного материала],MATCH(Расходка[[#This Row],[№]],Поиск_расходки[Индекс7],0)),"")</f>
        <v>Abbot Whisper MS</v>
      </c>
      <c r="Y45" s="115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5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v>45</v>
      </c>
      <c r="B46" t="s">
        <v>3</v>
      </c>
      <c r="C46" t="s">
        <v>521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45</v>
      </c>
      <c r="G46" s="116">
        <f>IF(ISNUMBER(SEARCH('Карта учёта'!$B$15,Расходка[[#This Row],[Наименование расходного материала]])),MAX($G$1:G45)+1,0)</f>
        <v>45</v>
      </c>
      <c r="H46" s="116">
        <f>IF(ISNUMBER(SEARCH('Карта учёта'!$B$16,Расходка[[#This Row],[Наименование расходного материала]])),MAX($H$1:H45)+1,0)</f>
        <v>45</v>
      </c>
      <c r="I46" s="116">
        <f>IF(ISNUMBER(SEARCH('Карта учёта'!$B$17,Расходка[[#This Row],[Наименование расходного материала]])),MAX($I$1:I45)+1,0)</f>
        <v>45</v>
      </c>
      <c r="J46" s="116">
        <f>IF(ISNUMBER(SEARCH('Карта учёта'!$B$18,Расходка[[#This Row],[Наименование расходного материала]])),MAX($J$1:J45)+1,0)</f>
        <v>45</v>
      </c>
      <c r="K46" s="116">
        <f>IF(ISNUMBER(SEARCH('Карта учёта'!$B$19,Расходка[[#This Row],[Наименование расходного материала]])),MAX($K$1:K45)+1,0)</f>
        <v>45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>Abbot Whisper LS</v>
      </c>
      <c r="T46" s="115" t="str">
        <f>IFERROR(INDEX(Расходка[Наименование расходного материала],MATCH(Расходка[[#This Row],[№]],Поиск_расходки[Индекс3],0)),"")</f>
        <v>Abbot Whisper LS</v>
      </c>
      <c r="U46" s="115" t="str">
        <f>IFERROR(INDEX(Расходка[Наименование расходного материала],MATCH(Расходка[[#This Row],[№]],Поиск_расходки[Индекс4],0)),"")</f>
        <v>Abbot Whisper LS</v>
      </c>
      <c r="V46" s="115" t="str">
        <f>IFERROR(INDEX(Расходка[Наименование расходного материала],MATCH(Расходка[[#This Row],[№]],Поиск_расходки[Индекс5],0)),"")</f>
        <v>Abbot Whisper LS</v>
      </c>
      <c r="W46" s="115" t="str">
        <f>IFERROR(INDEX(Расходка[Наименование расходного материала],MATCH(Расходка[[#This Row],[№]],Поиск_расходки[Индекс6],0)),"")</f>
        <v>Abbot Whisper LS</v>
      </c>
      <c r="X46" s="115" t="str">
        <f>IFERROR(INDEX(Расходка[Наименование расходного материала],MATCH(Расходка[[#This Row],[№]],Поиск_расходки[Индекс7],0)),"")</f>
        <v>Abbot Whisper LS</v>
      </c>
      <c r="Y46" s="115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5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v>46</v>
      </c>
      <c r="B47" t="s">
        <v>3</v>
      </c>
      <c r="C47" t="s">
        <v>362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46</v>
      </c>
      <c r="G47" s="116">
        <f>IF(ISNUMBER(SEARCH('Карта учёта'!$B$15,Расходка[[#This Row],[Наименование расходного материала]])),MAX($G$1:G46)+1,0)</f>
        <v>46</v>
      </c>
      <c r="H47" s="116">
        <f>IF(ISNUMBER(SEARCH('Карта учёта'!$B$16,Расходка[[#This Row],[Наименование расходного материала]])),MAX($H$1:H46)+1,0)</f>
        <v>46</v>
      </c>
      <c r="I47" s="116">
        <f>IF(ISNUMBER(SEARCH('Карта учёта'!$B$17,Расходка[[#This Row],[Наименование расходного материала]])),MAX($I$1:I46)+1,0)</f>
        <v>46</v>
      </c>
      <c r="J47" s="116">
        <f>IF(ISNUMBER(SEARCH('Карта учёта'!$B$18,Расходка[[#This Row],[Наименование расходного материала]])),MAX($J$1:J46)+1,0)</f>
        <v>46</v>
      </c>
      <c r="K47" s="116">
        <f>IF(ISNUMBER(SEARCH('Карта учёта'!$B$19,Расходка[[#This Row],[Наименование расходного материала]])),MAX($K$1:K46)+1,0)</f>
        <v>46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>Winn 200T</v>
      </c>
      <c r="T47" s="115" t="str">
        <f>IFERROR(INDEX(Расходка[Наименование расходного материала],MATCH(Расходка[[#This Row],[№]],Поиск_расходки[Индекс3],0)),"")</f>
        <v>Winn 200T</v>
      </c>
      <c r="U47" s="115" t="str">
        <f>IFERROR(INDEX(Расходка[Наименование расходного материала],MATCH(Расходка[[#This Row],[№]],Поиск_расходки[Индекс4],0)),"")</f>
        <v>Winn 200T</v>
      </c>
      <c r="V47" s="115" t="str">
        <f>IFERROR(INDEX(Расходка[Наименование расходного материала],MATCH(Расходка[[#This Row],[№]],Поиск_расходки[Индекс5],0)),"")</f>
        <v>Winn 200T</v>
      </c>
      <c r="W47" s="115" t="str">
        <f>IFERROR(INDEX(Расходка[Наименование расходного материала],MATCH(Расходка[[#This Row],[№]],Поиск_расходки[Индекс6],0)),"")</f>
        <v>Winn 200T</v>
      </c>
      <c r="X47" s="115" t="str">
        <f>IFERROR(INDEX(Расходка[Наименование расходного материала],MATCH(Расходка[[#This Row],[№]],Поиск_расходки[Индекс7],0)),"")</f>
        <v>Winn 200T</v>
      </c>
      <c r="Y47" s="115" t="str">
        <f>IFERROR(INDEX(Расходка[Наименование расходного материала],MATCH(Расходка[[#This Row],[№]],Поиск_расходки[Индекс8],0)),"")</f>
        <v>Winn 200T</v>
      </c>
      <c r="Z47" s="115" t="str">
        <f>IFERROR(INDEX(Расходка[Наименование расходного материала],MATCH(Расходка[[#This Row],[№]],Поиск_расходки[Индекс9],0)),"")</f>
        <v>Winn 200T</v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v>47</v>
      </c>
      <c r="B48" t="s">
        <v>3</v>
      </c>
      <c r="C48" t="s">
        <v>347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47</v>
      </c>
      <c r="G48" s="116">
        <f>IF(ISNUMBER(SEARCH('Карта учёта'!$B$15,Расходка[[#This Row],[Наименование расходного материала]])),MAX($G$1:G47)+1,0)</f>
        <v>47</v>
      </c>
      <c r="H48" s="116">
        <f>IF(ISNUMBER(SEARCH('Карта учёта'!$B$16,Расходка[[#This Row],[Наименование расходного материала]])),MAX($H$1:H47)+1,0)</f>
        <v>47</v>
      </c>
      <c r="I48" s="116">
        <f>IF(ISNUMBER(SEARCH('Карта учёта'!$B$17,Расходка[[#This Row],[Наименование расходного материала]])),MAX($I$1:I47)+1,0)</f>
        <v>47</v>
      </c>
      <c r="J48" s="116">
        <f>IF(ISNUMBER(SEARCH('Карта учёта'!$B$18,Расходка[[#This Row],[Наименование расходного материала]])),MAX($J$1:J47)+1,0)</f>
        <v>47</v>
      </c>
      <c r="K48" s="116">
        <f>IF(ISNUMBER(SEARCH('Карта учёта'!$B$19,Расходка[[#This Row],[Наименование расходного материала]])),MAX($K$1:K47)+1,0)</f>
        <v>47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>Проводник коронарный  1g, Angioline</v>
      </c>
      <c r="T48" s="115" t="str">
        <f>IFERROR(INDEX(Расходка[Наименование расходного материала],MATCH(Расходка[[#This Row],[№]],Поиск_расходки[Индекс3],0)),"")</f>
        <v>Проводник коронарный  1g, Angioline</v>
      </c>
      <c r="U48" s="115" t="str">
        <f>IFERROR(INDEX(Расходка[Наименование расходного материала],MATCH(Расходка[[#This Row],[№]],Поиск_расходки[Индекс4],0)),"")</f>
        <v>Проводник коронарный  1g, Angioline</v>
      </c>
      <c r="V48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8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8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v>48</v>
      </c>
      <c r="B49" t="s">
        <v>3</v>
      </c>
      <c r="C49" t="s">
        <v>510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48</v>
      </c>
      <c r="G49" s="116">
        <f>IF(ISNUMBER(SEARCH('Карта учёта'!$B$15,Расходка[[#This Row],[Наименование расходного материала]])),MAX($G$1:G48)+1,0)</f>
        <v>48</v>
      </c>
      <c r="H49" s="116">
        <f>IF(ISNUMBER(SEARCH('Карта учёта'!$B$16,Расходка[[#This Row],[Наименование расходного материала]])),MAX($H$1:H48)+1,0)</f>
        <v>48</v>
      </c>
      <c r="I49" s="116">
        <f>IF(ISNUMBER(SEARCH('Карта учёта'!$B$17,Расходка[[#This Row],[Наименование расходного материала]])),MAX($I$1:I48)+1,0)</f>
        <v>48</v>
      </c>
      <c r="J49" s="116">
        <f>IF(ISNUMBER(SEARCH('Карта учёта'!$B$18,Расходка[[#This Row],[Наименование расходного материала]])),MAX($J$1:J48)+1,0)</f>
        <v>48</v>
      </c>
      <c r="K49" s="116">
        <f>IF(ISNUMBER(SEARCH('Карта учёта'!$B$19,Расходка[[#This Row],[Наименование расходного материала]])),MAX($K$1:K48)+1,0)</f>
        <v>48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>Проводник коронарный  0,8g, Angioline</v>
      </c>
      <c r="T49" s="115" t="str">
        <f>IFERROR(INDEX(Расходка[Наименование расходного материала],MATCH(Расходка[[#This Row],[№]],Поиск_расходки[Индекс3],0)),"")</f>
        <v>Проводник коронарный  0,8g, Angioline</v>
      </c>
      <c r="U49" s="115" t="str">
        <f>IFERROR(INDEX(Расходка[Наименование расходного материала],MATCH(Расходка[[#This Row],[№]],Поиск_расходки[Индекс4],0)),"")</f>
        <v>Проводник коронарный  0,8g, Angioline</v>
      </c>
      <c r="V49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9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9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49</v>
      </c>
      <c r="G50" s="116">
        <f>IF(ISNUMBER(SEARCH('Карта учёта'!$B$15,Расходка[[#This Row],[Наименование расходного материала]])),MAX($G$1:G49)+1,0)</f>
        <v>49</v>
      </c>
      <c r="H50" s="116">
        <f>IF(ISNUMBER(SEARCH('Карта учёта'!$B$16,Расходка[[#This Row],[Наименование расходного материала]])),MAX($H$1:H49)+1,0)</f>
        <v>49</v>
      </c>
      <c r="I50" s="116">
        <f>IF(ISNUMBER(SEARCH('Карта учёта'!$B$17,Расходка[[#This Row],[Наименование расходного материала]])),MAX($I$1:I49)+1,0)</f>
        <v>49</v>
      </c>
      <c r="J50" s="116">
        <f>IF(ISNUMBER(SEARCH('Карта учёта'!$B$18,Расходка[[#This Row],[Наименование расходного материала]])),MAX($J$1:J49)+1,0)</f>
        <v>49</v>
      </c>
      <c r="K50" s="116">
        <f>IF(ISNUMBER(SEARCH('Карта учёта'!$B$19,Расходка[[#This Row],[Наименование расходного материала]])),MAX($K$1:K49)+1,0)</f>
        <v>49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>Проводник коронарный  3g, Angioline</v>
      </c>
      <c r="T50" s="115" t="str">
        <f>IFERROR(INDEX(Расходка[Наименование расходного материала],MATCH(Расходка[[#This Row],[№]],Поиск_расходки[Индекс3],0)),"")</f>
        <v>Проводник коронарный  3g, Angioline</v>
      </c>
      <c r="U50" s="115" t="str">
        <f>IFERROR(INDEX(Расходка[Наименование расходного материала],MATCH(Расходка[[#This Row],[№]],Поиск_расходки[Индекс4],0)),"")</f>
        <v>Проводник коронарный  3g, Angioline</v>
      </c>
      <c r="V50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50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50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0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v>50</v>
      </c>
      <c r="B51" t="s">
        <v>3</v>
      </c>
      <c r="C51" t="s">
        <v>508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50</v>
      </c>
      <c r="G51" s="116">
        <f>IF(ISNUMBER(SEARCH('Карта учёта'!$B$15,Расходка[[#This Row],[Наименование расходного материала]])),MAX($G$1:G50)+1,0)</f>
        <v>50</v>
      </c>
      <c r="H51" s="116">
        <f>IF(ISNUMBER(SEARCH('Карта учёта'!$B$16,Расходка[[#This Row],[Наименование расходного материала]])),MAX($H$1:H50)+1,0)</f>
        <v>50</v>
      </c>
      <c r="I51" s="116">
        <f>IF(ISNUMBER(SEARCH('Карта учёта'!$B$17,Расходка[[#This Row],[Наименование расходного материала]])),MAX($I$1:I50)+1,0)</f>
        <v>50</v>
      </c>
      <c r="J51" s="116">
        <f>IF(ISNUMBER(SEARCH('Карта учёта'!$B$18,Расходка[[#This Row],[Наименование расходного материала]])),MAX($J$1:J50)+1,0)</f>
        <v>50</v>
      </c>
      <c r="K51" s="116">
        <f>IF(ISNUMBER(SEARCH('Карта учёта'!$B$19,Расходка[[#This Row],[Наименование расходного материала]])),MAX($K$1:K50)+1,0)</f>
        <v>50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 xml:space="preserve">Balancium </v>
      </c>
      <c r="T51" s="115" t="str">
        <f>IFERROR(INDEX(Расходка[Наименование расходного материала],MATCH(Расходка[[#This Row],[№]],Поиск_расходки[Индекс3],0)),"")</f>
        <v xml:space="preserve">Balancium </v>
      </c>
      <c r="U51" s="115" t="str">
        <f>IFERROR(INDEX(Расходка[Наименование расходного материала],MATCH(Расходка[[#This Row],[№]],Поиск_расходки[Индекс4],0)),"")</f>
        <v xml:space="preserve">Balancium </v>
      </c>
      <c r="V51" s="115" t="str">
        <f>IFERROR(INDEX(Расходка[Наименование расходного материала],MATCH(Расходка[[#This Row],[№]],Поиск_расходки[Индекс5],0)),"")</f>
        <v xml:space="preserve">Balancium </v>
      </c>
      <c r="W51" s="115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51" s="115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1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v>51</v>
      </c>
      <c r="B52" t="s">
        <v>3</v>
      </c>
      <c r="C52" t="s">
        <v>519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51</v>
      </c>
      <c r="G52" s="116">
        <f>IF(ISNUMBER(SEARCH('Карта учёта'!$B$15,Расходка[[#This Row],[Наименование расходного материала]])),MAX($G$1:G51)+1,0)</f>
        <v>51</v>
      </c>
      <c r="H52" s="116">
        <f>IF(ISNUMBER(SEARCH('Карта учёта'!$B$16,Расходка[[#This Row],[Наименование расходного материала]])),MAX($H$1:H51)+1,0)</f>
        <v>51</v>
      </c>
      <c r="I52" s="116">
        <f>IF(ISNUMBER(SEARCH('Карта учёта'!$B$17,Расходка[[#This Row],[Наименование расходного материала]])),MAX($I$1:I51)+1,0)</f>
        <v>51</v>
      </c>
      <c r="J52" s="116">
        <f>IF(ISNUMBER(SEARCH('Карта учёта'!$B$18,Расходка[[#This Row],[Наименование расходного материала]])),MAX($J$1:J51)+1,0)</f>
        <v>51</v>
      </c>
      <c r="K52" s="116">
        <f>IF(ISNUMBER(SEARCH('Карта учёта'!$B$19,Расходка[[#This Row],[Наименование расходного материала]])),MAX($K$1:K51)+1,0)</f>
        <v>51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>Shunmei</v>
      </c>
      <c r="T52" s="115" t="str">
        <f>IFERROR(INDEX(Расходка[Наименование расходного материала],MATCH(Расходка[[#This Row],[№]],Поиск_расходки[Индекс3],0)),"")</f>
        <v>Shunmei</v>
      </c>
      <c r="U52" s="115" t="str">
        <f>IFERROR(INDEX(Расходка[Наименование расходного материала],MATCH(Расходка[[#This Row],[№]],Поиск_расходки[Индекс4],0)),"")</f>
        <v>Shunmei</v>
      </c>
      <c r="V52" s="115" t="str">
        <f>IFERROR(INDEX(Расходка[Наименование расходного материала],MATCH(Расходка[[#This Row],[№]],Поиск_расходки[Индекс5],0)),"")</f>
        <v>Shunmei</v>
      </c>
      <c r="W52" s="115" t="str">
        <f>IFERROR(INDEX(Расходка[Наименование расходного материала],MATCH(Расходка[[#This Row],[№]],Поиск_расходки[Индекс6],0)),"")</f>
        <v>Shunmei</v>
      </c>
      <c r="X52" s="115" t="str">
        <f>IFERROR(INDEX(Расходка[Наименование расходного материала],MATCH(Расходка[[#This Row],[№]],Поиск_расходки[Индекс7],0)),"")</f>
        <v>Shunmei</v>
      </c>
      <c r="Y52" s="115" t="str">
        <f>IFERROR(INDEX(Расходка[Наименование расходного материала],MATCH(Расходка[[#This Row],[№]],Поиск_расходки[Индекс8],0)),"")</f>
        <v>Shunmei</v>
      </c>
      <c r="Z52" s="115" t="str">
        <f>IFERROR(INDEX(Расходка[Наименование расходного материала],MATCH(Расходка[[#This Row],[№]],Поиск_расходки[Индекс9],0)),"")</f>
        <v>Shunmei</v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446</v>
      </c>
    </row>
    <row r="53" spans="1:33">
      <c r="A53">
        <v>52</v>
      </c>
      <c r="B53" t="s">
        <v>6</v>
      </c>
      <c r="C53" s="1" t="s">
        <v>278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52</v>
      </c>
      <c r="G53" s="116">
        <f>IF(ISNUMBER(SEARCH('Карта учёта'!$B$15,Расходка[[#This Row],[Наименование расходного материала]])),MAX($G$1:G52)+1,0)</f>
        <v>52</v>
      </c>
      <c r="H53" s="116">
        <f>IF(ISNUMBER(SEARCH('Карта учёта'!$B$16,Расходка[[#This Row],[Наименование расходного материала]])),MAX($H$1:H52)+1,0)</f>
        <v>52</v>
      </c>
      <c r="I53" s="116">
        <f>IF(ISNUMBER(SEARCH('Карта учёта'!$B$17,Расходка[[#This Row],[Наименование расходного материала]])),MAX($I$1:I52)+1,0)</f>
        <v>52</v>
      </c>
      <c r="J53" s="116">
        <f>IF(ISNUMBER(SEARCH('Карта учёта'!$B$18,Расходка[[#This Row],[Наименование расходного материала]])),MAX($J$1:J52)+1,0)</f>
        <v>52</v>
      </c>
      <c r="K53" s="116">
        <f>IF(ISNUMBER(SEARCH('Карта учёта'!$B$19,Расходка[[#This Row],[Наименование расходного материала]])),MAX($K$1:K52)+1,0)</f>
        <v>52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>BMS, Integtity</v>
      </c>
      <c r="T53" s="115" t="str">
        <f>IFERROR(INDEX(Расходка[Наименование расходного материала],MATCH(Расходка[[#This Row],[№]],Поиск_расходки[Индекс3],0)),"")</f>
        <v>BMS, Integtity</v>
      </c>
      <c r="U53" s="115" t="str">
        <f>IFERROR(INDEX(Расходка[Наименование расходного материала],MATCH(Расходка[[#This Row],[№]],Поиск_расходки[Индекс4],0)),"")</f>
        <v>BMS, Integtity</v>
      </c>
      <c r="V53" s="115" t="str">
        <f>IFERROR(INDEX(Расходка[Наименование расходного материала],MATCH(Расходка[[#This Row],[№]],Поиск_расходки[Индекс5],0)),"")</f>
        <v>BMS, Integtity</v>
      </c>
      <c r="W53" s="115" t="str">
        <f>IFERROR(INDEX(Расходка[Наименование расходного материала],MATCH(Расходка[[#This Row],[№]],Поиск_расходки[Индекс6],0)),"")</f>
        <v>BMS, Integtity</v>
      </c>
      <c r="X53" s="115" t="str">
        <f>IFERROR(INDEX(Расходка[Наименование расходного материала],MATCH(Расходка[[#This Row],[№]],Поиск_расходки[Индекс7],0)),"")</f>
        <v>BMS, Integtity</v>
      </c>
      <c r="Y53" s="115" t="str">
        <f>IFERROR(INDEX(Расходка[Наименование расходного материала],MATCH(Расходка[[#This Row],[№]],Поиск_расходки[Индекс8],0)),"")</f>
        <v>BMS, Integtity</v>
      </c>
      <c r="Z53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3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3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3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3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3" s="4" t="s">
        <v>6</v>
      </c>
      <c r="AG53" s="4" t="s">
        <v>447</v>
      </c>
    </row>
    <row r="54" spans="1:33">
      <c r="A54">
        <v>53</v>
      </c>
      <c r="B54" t="s">
        <v>6</v>
      </c>
      <c r="C54" s="155" t="s">
        <v>346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53</v>
      </c>
      <c r="G54" s="116">
        <f>IF(ISNUMBER(SEARCH('Карта учёта'!$B$15,Расходка[[#This Row],[Наименование расходного материала]])),MAX($G$1:G53)+1,0)</f>
        <v>53</v>
      </c>
      <c r="H54" s="116">
        <f>IF(ISNUMBER(SEARCH('Карта учёта'!$B$16,Расходка[[#This Row],[Наименование расходного материала]])),MAX($H$1:H53)+1,0)</f>
        <v>53</v>
      </c>
      <c r="I54" s="116">
        <f>IF(ISNUMBER(SEARCH('Карта учёта'!$B$17,Расходка[[#This Row],[Наименование расходного материала]])),MAX($I$1:I53)+1,0)</f>
        <v>53</v>
      </c>
      <c r="J54" s="116">
        <f>IF(ISNUMBER(SEARCH('Карта учёта'!$B$18,Расходка[[#This Row],[Наименование расходного материала]])),MAX($J$1:J53)+1,0)</f>
        <v>53</v>
      </c>
      <c r="K54" s="116">
        <f>IF(ISNUMBER(SEARCH('Карта учёта'!$B$19,Расходка[[#This Row],[Наименование расходного материала]])),MAX($K$1:K53)+1,0)</f>
        <v>53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>DES, Calipso</v>
      </c>
      <c r="T54" s="115" t="str">
        <f>IFERROR(INDEX(Расходка[Наименование расходного материала],MATCH(Расходка[[#This Row],[№]],Поиск_расходки[Индекс3],0)),"")</f>
        <v>DES, Calipso</v>
      </c>
      <c r="U54" s="115" t="str">
        <f>IFERROR(INDEX(Расходка[Наименование расходного материала],MATCH(Расходка[[#This Row],[№]],Поиск_расходки[Индекс4],0)),"")</f>
        <v>DES, Calipso</v>
      </c>
      <c r="V54" s="115" t="str">
        <f>IFERROR(INDEX(Расходка[Наименование расходного материала],MATCH(Расходка[[#This Row],[№]],Поиск_расходки[Индекс5],0)),"")</f>
        <v>DES, Calipso</v>
      </c>
      <c r="W54" s="115" t="str">
        <f>IFERROR(INDEX(Расходка[Наименование расходного материала],MATCH(Расходка[[#This Row],[№]],Поиск_расходки[Индекс6],0)),"")</f>
        <v>DES, Calipso</v>
      </c>
      <c r="X54" s="115" t="str">
        <f>IFERROR(INDEX(Расходка[Наименование расходного материала],MATCH(Расходка[[#This Row],[№]],Поиск_расходки[Индекс7],0)),"")</f>
        <v>DES, Calipso</v>
      </c>
      <c r="Y54" s="115" t="str">
        <f>IFERROR(INDEX(Расходка[Наименование расходного материала],MATCH(Расходка[[#This Row],[№]],Поиск_расходки[Индекс8],0)),"")</f>
        <v>DES, Calipso</v>
      </c>
      <c r="Z54" s="115" t="str">
        <f>IFERROR(INDEX(Расходка[Наименование расходного материала],MATCH(Расходка[[#This Row],[№]],Поиск_расходки[Индекс9],0)),"")</f>
        <v>DES, Calipso</v>
      </c>
      <c r="AA54" s="115" t="str">
        <f>IFERROR(INDEX(Расходка[Наименование расходного материала],MATCH(Расходка[[#This Row],[№]],Поиск_расходки[Индекс10],0)),"")</f>
        <v>DES, Calipso</v>
      </c>
      <c r="AB54" s="115" t="str">
        <f>IFERROR(INDEX(Расходка[Наименование расходного материала],MATCH(Расходка[[#This Row],[№]],Поиск_расходки[Индекс11],0)),"")</f>
        <v>DES, Calipso</v>
      </c>
      <c r="AC54" s="115" t="str">
        <f>IFERROR(INDEX(Расходка[Наименование расходного материала],MATCH(Расходка[[#This Row],[№]],Поиск_расходки[Индекс12],0)),"")</f>
        <v>DES, Calipso</v>
      </c>
      <c r="AD54" s="115" t="str">
        <f>IFERROR(INDEX(Расходка[Наименование расходного материала],MATCH(Расходка[[#This Row],[№]],Поиск_расходки[Индекс13],0)),"")</f>
        <v>DES, Calipso</v>
      </c>
      <c r="AF54" s="4" t="s">
        <v>6</v>
      </c>
      <c r="AG54" s="4" t="s">
        <v>448</v>
      </c>
    </row>
    <row r="55" spans="1:33">
      <c r="A55">
        <v>54</v>
      </c>
      <c r="B55" t="s">
        <v>6</v>
      </c>
      <c r="C55" s="155" t="s">
        <v>345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54</v>
      </c>
      <c r="G55" s="116">
        <f>IF(ISNUMBER(SEARCH('Карта учёта'!$B$15,Расходка[[#This Row],[Наименование расходного материала]])),MAX($G$1:G54)+1,0)</f>
        <v>54</v>
      </c>
      <c r="H55" s="116">
        <f>IF(ISNUMBER(SEARCH('Карта учёта'!$B$16,Расходка[[#This Row],[Наименование расходного материала]])),MAX($H$1:H54)+1,0)</f>
        <v>54</v>
      </c>
      <c r="I55" s="116">
        <f>IF(ISNUMBER(SEARCH('Карта учёта'!$B$17,Расходка[[#This Row],[Наименование расходного материала]])),MAX($I$1:I54)+1,0)</f>
        <v>54</v>
      </c>
      <c r="J55" s="116">
        <f>IF(ISNUMBER(SEARCH('Карта учёта'!$B$18,Расходка[[#This Row],[Наименование расходного материала]])),MAX($J$1:J54)+1,0)</f>
        <v>54</v>
      </c>
      <c r="K55" s="116">
        <f>IF(ISNUMBER(SEARCH('Карта учёта'!$B$19,Расходка[[#This Row],[Наименование расходного материала]])),MAX($K$1:K54)+1,0)</f>
        <v>54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>DES, NanoMed</v>
      </c>
      <c r="T55" s="115" t="str">
        <f>IFERROR(INDEX(Расходка[Наименование расходного материала],MATCH(Расходка[[#This Row],[№]],Поиск_расходки[Индекс3],0)),"")</f>
        <v>DES, NanoMed</v>
      </c>
      <c r="U55" s="115" t="str">
        <f>IFERROR(INDEX(Расходка[Наименование расходного материала],MATCH(Расходка[[#This Row],[№]],Поиск_расходки[Индекс4],0)),"")</f>
        <v>DES, NanoMed</v>
      </c>
      <c r="V55" s="115" t="str">
        <f>IFERROR(INDEX(Расходка[Наименование расходного материала],MATCH(Расходка[[#This Row],[№]],Поиск_расходки[Индекс5],0)),"")</f>
        <v>DES, NanoMed</v>
      </c>
      <c r="W55" s="115" t="str">
        <f>IFERROR(INDEX(Расходка[Наименование расходного материала],MATCH(Расходка[[#This Row],[№]],Поиск_расходки[Индекс6],0)),"")</f>
        <v>DES, NanoMed</v>
      </c>
      <c r="X55" s="115" t="str">
        <f>IFERROR(INDEX(Расходка[Наименование расходного материала],MATCH(Расходка[[#This Row],[№]],Поиск_расходки[Индекс7],0)),"")</f>
        <v>DES, NanoMed</v>
      </c>
      <c r="Y55" s="115" t="str">
        <f>IFERROR(INDEX(Расходка[Наименование расходного материала],MATCH(Расходка[[#This Row],[№]],Поиск_расходки[Индекс8],0)),"")</f>
        <v>DES, NanoMed</v>
      </c>
      <c r="Z55" s="115" t="str">
        <f>IFERROR(INDEX(Расходка[Наименование расходного материала],MATCH(Расходка[[#This Row],[№]],Поиск_расходки[Индекс9],0)),"")</f>
        <v>DES, NanoMed</v>
      </c>
      <c r="AA55" s="115" t="str">
        <f>IFERROR(INDEX(Расходка[Наименование расходного материала],MATCH(Расходка[[#This Row],[№]],Поиск_расходки[Индекс10],0)),"")</f>
        <v>DES, NanoMed</v>
      </c>
      <c r="AB55" s="115" t="str">
        <f>IFERROR(INDEX(Расходка[Наименование расходного материала],MATCH(Расходка[[#This Row],[№]],Поиск_расходки[Индекс11],0)),"")</f>
        <v>DES, NanoMed</v>
      </c>
      <c r="AC55" s="115" t="str">
        <f>IFERROR(INDEX(Расходка[Наименование расходного материала],MATCH(Расходка[[#This Row],[№]],Поиск_расходки[Индекс12],0)),"")</f>
        <v>DES, NanoMed</v>
      </c>
      <c r="AD55" s="115" t="str">
        <f>IFERROR(INDEX(Расходка[Наименование расходного материала],MATCH(Расходка[[#This Row],[№]],Поиск_расходки[Индекс13],0)),"")</f>
        <v>DES, NanoMed</v>
      </c>
      <c r="AF55" s="4" t="s">
        <v>6</v>
      </c>
      <c r="AG55" s="4" t="s">
        <v>449</v>
      </c>
    </row>
    <row r="56" spans="1:33">
      <c r="A56">
        <v>55</v>
      </c>
      <c r="B56" t="s">
        <v>6</v>
      </c>
      <c r="C56" s="130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55</v>
      </c>
      <c r="G56" s="116">
        <f>IF(ISNUMBER(SEARCH('Карта учёта'!$B$15,Расходка[[#This Row],[Наименование расходного материала]])),MAX($G$1:G55)+1,0)</f>
        <v>55</v>
      </c>
      <c r="H56" s="116">
        <f>IF(ISNUMBER(SEARCH('Карта учёта'!$B$16,Расходка[[#This Row],[Наименование расходного материала]])),MAX($H$1:H55)+1,0)</f>
        <v>55</v>
      </c>
      <c r="I56" s="116">
        <f>IF(ISNUMBER(SEARCH('Карта учёта'!$B$17,Расходка[[#This Row],[Наименование расходного материала]])),MAX($I$1:I55)+1,0)</f>
        <v>55</v>
      </c>
      <c r="J56" s="116">
        <f>IF(ISNUMBER(SEARCH('Карта учёта'!$B$18,Расходка[[#This Row],[Наименование расходного материала]])),MAX($J$1:J55)+1,0)</f>
        <v>55</v>
      </c>
      <c r="K56" s="116">
        <f>IF(ISNUMBER(SEARCH('Карта учёта'!$B$19,Расходка[[#This Row],[Наименование расходного материала]])),MAX($K$1:K55)+1,0)</f>
        <v>55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>DES, Resolute Integtity</v>
      </c>
      <c r="T56" s="115" t="str">
        <f>IFERROR(INDEX(Расходка[Наименование расходного материала],MATCH(Расходка[[#This Row],[№]],Поиск_расходки[Индекс3],0)),"")</f>
        <v>DES, Resolute Integtity</v>
      </c>
      <c r="U56" s="115" t="str">
        <f>IFERROR(INDEX(Расходка[Наименование расходного материала],MATCH(Расходка[[#This Row],[№]],Поиск_расходки[Индекс4],0)),"")</f>
        <v>DES, Resolute Integtity</v>
      </c>
      <c r="V56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6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6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6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6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6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6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6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6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6" s="4" t="s">
        <v>6</v>
      </c>
      <c r="AG56" s="4" t="s">
        <v>450</v>
      </c>
    </row>
    <row r="57" spans="1:33">
      <c r="A57">
        <v>56</v>
      </c>
      <c r="B57" t="s">
        <v>6</v>
      </c>
      <c r="C57" t="s">
        <v>358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56</v>
      </c>
      <c r="G57" s="116">
        <f>IF(ISNUMBER(SEARCH('Карта учёта'!$B$15,Расходка[[#This Row],[Наименование расходного материала]])),MAX($G$1:G56)+1,0)</f>
        <v>56</v>
      </c>
      <c r="H57" s="116">
        <f>IF(ISNUMBER(SEARCH('Карта учёта'!$B$16,Расходка[[#This Row],[Наименование расходного материала]])),MAX($H$1:H56)+1,0)</f>
        <v>56</v>
      </c>
      <c r="I57" s="116">
        <f>IF(ISNUMBER(SEARCH('Карта учёта'!$B$17,Расходка[[#This Row],[Наименование расходного материала]])),MAX($I$1:I56)+1,0)</f>
        <v>56</v>
      </c>
      <c r="J57" s="116">
        <f>IF(ISNUMBER(SEARCH('Карта учёта'!$B$18,Расходка[[#This Row],[Наименование расходного материала]])),MAX($J$1:J56)+1,0)</f>
        <v>56</v>
      </c>
      <c r="K57" s="116">
        <f>IF(ISNUMBER(SEARCH('Карта учёта'!$B$19,Расходка[[#This Row],[Наименование расходного материала]])),MAX($K$1:K56)+1,0)</f>
        <v>56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>DES, Yukon Chrome PC</v>
      </c>
      <c r="T57" s="115" t="str">
        <f>IFERROR(INDEX(Расходка[Наименование расходного материала],MATCH(Расходка[[#This Row],[№]],Поиск_расходки[Индекс3],0)),"")</f>
        <v>DES, Yukon Chrome PC</v>
      </c>
      <c r="U57" s="115" t="str">
        <f>IFERROR(INDEX(Расходка[Наименование расходного материала],MATCH(Расходка[[#This Row],[№]],Поиск_расходки[Индекс4],0)),"")</f>
        <v>DES, Yukon Chrome PC</v>
      </c>
      <c r="V57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7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7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7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7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7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7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7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7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7" s="4" t="s">
        <v>6</v>
      </c>
      <c r="AG57" s="4" t="s">
        <v>451</v>
      </c>
    </row>
    <row r="58" spans="1:33">
      <c r="A58">
        <v>57</v>
      </c>
      <c r="B58" t="s">
        <v>6</v>
      </c>
      <c r="C58" s="159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57</v>
      </c>
      <c r="G58" s="116">
        <f>IF(ISNUMBER(SEARCH('Карта учёта'!$B$15,Расходка[[#This Row],[Наименование расходного материала]])),MAX($G$1:G57)+1,0)</f>
        <v>57</v>
      </c>
      <c r="H58" s="116">
        <f>IF(ISNUMBER(SEARCH('Карта учёта'!$B$16,Расходка[[#This Row],[Наименование расходного материала]])),MAX($H$1:H57)+1,0)</f>
        <v>57</v>
      </c>
      <c r="I58" s="116">
        <f>IF(ISNUMBER(SEARCH('Карта учёта'!$B$17,Расходка[[#This Row],[Наименование расходного материала]])),MAX($I$1:I57)+1,0)</f>
        <v>57</v>
      </c>
      <c r="J58" s="116">
        <f>IF(ISNUMBER(SEARCH('Карта учёта'!$B$18,Расходка[[#This Row],[Наименование расходного материала]])),MAX($J$1:J57)+1,0)</f>
        <v>57</v>
      </c>
      <c r="K58" s="116">
        <f>IF(ISNUMBER(SEARCH('Карта учёта'!$B$19,Расходка[[#This Row],[Наименование расходного материала]])),MAX($K$1:K57)+1,0)</f>
        <v>57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>DES, Firehawk</v>
      </c>
      <c r="T58" s="115" t="str">
        <f>IFERROR(INDEX(Расходка[Наименование расходного материала],MATCH(Расходка[[#This Row],[№]],Поиск_расходки[Индекс3],0)),"")</f>
        <v>DES, Firehawk</v>
      </c>
      <c r="U58" s="115" t="str">
        <f>IFERROR(INDEX(Расходка[Наименование расходного материала],MATCH(Расходка[[#This Row],[№]],Поиск_расходки[Индекс4],0)),"")</f>
        <v>DES, Firehawk</v>
      </c>
      <c r="V58" s="115" t="str">
        <f>IFERROR(INDEX(Расходка[Наименование расходного материала],MATCH(Расходка[[#This Row],[№]],Поиск_расходки[Индекс5],0)),"")</f>
        <v>DES, Firehawk</v>
      </c>
      <c r="W58" s="115" t="str">
        <f>IFERROR(INDEX(Расходка[Наименование расходного материала],MATCH(Расходка[[#This Row],[№]],Поиск_расходки[Индекс6],0)),"")</f>
        <v>DES, Firehawk</v>
      </c>
      <c r="X58" s="115" t="str">
        <f>IFERROR(INDEX(Расходка[Наименование расходного материала],MATCH(Расходка[[#This Row],[№]],Поиск_расходки[Индекс7],0)),"")</f>
        <v>DES, Firehawk</v>
      </c>
      <c r="Y58" s="115" t="str">
        <f>IFERROR(INDEX(Расходка[Наименование расходного материала],MATCH(Расходка[[#This Row],[№]],Поиск_расходки[Индекс8],0)),"")</f>
        <v>DES, Firehawk</v>
      </c>
      <c r="Z58" s="115" t="str">
        <f>IFERROR(INDEX(Расходка[Наименование расходного материала],MATCH(Расходка[[#This Row],[№]],Поиск_расходки[Индекс9],0)),"")</f>
        <v>DES, Firehawk</v>
      </c>
      <c r="AA58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8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8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8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8" s="4" t="s">
        <v>6</v>
      </c>
      <c r="AG58" s="4" t="s">
        <v>452</v>
      </c>
    </row>
    <row r="59" spans="1:33">
      <c r="A59">
        <v>58</v>
      </c>
      <c r="B59" t="s">
        <v>6</v>
      </c>
      <c r="C59" t="s">
        <v>385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58</v>
      </c>
      <c r="G59" s="116">
        <f>IF(ISNUMBER(SEARCH('Карта учёта'!$B$15,Расходка[[#This Row],[Наименование расходного материала]])),MAX($G$1:G58)+1,0)</f>
        <v>58</v>
      </c>
      <c r="H59" s="116">
        <f>IF(ISNUMBER(SEARCH('Карта учёта'!$B$16,Расходка[[#This Row],[Наименование расходного материала]])),MAX($H$1:H58)+1,0)</f>
        <v>58</v>
      </c>
      <c r="I59" s="116">
        <f>IF(ISNUMBER(SEARCH('Карта учёта'!$B$17,Расходка[[#This Row],[Наименование расходного материала]])),MAX($I$1:I58)+1,0)</f>
        <v>58</v>
      </c>
      <c r="J59" s="116">
        <f>IF(ISNUMBER(SEARCH('Карта учёта'!$B$18,Расходка[[#This Row],[Наименование расходного материала]])),MAX($J$1:J58)+1,0)</f>
        <v>58</v>
      </c>
      <c r="K59" s="116">
        <f>IF(ISNUMBER(SEARCH('Карта учёта'!$B$19,Расходка[[#This Row],[Наименование расходного материала]])),MAX($K$1:K58)+1,0)</f>
        <v>58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>DES, Resolute Onyx</v>
      </c>
      <c r="T59" s="115" t="str">
        <f>IFERROR(INDEX(Расходка[Наименование расходного материала],MATCH(Расходка[[#This Row],[№]],Поиск_расходки[Индекс3],0)),"")</f>
        <v>DES, Resolute Onyx</v>
      </c>
      <c r="U59" s="115" t="str">
        <f>IFERROR(INDEX(Расходка[Наименование расходного материала],MATCH(Расходка[[#This Row],[№]],Поиск_расходки[Индекс4],0)),"")</f>
        <v>DES, Resolute Onyx</v>
      </c>
      <c r="V59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9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9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59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9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9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9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9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9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9" s="4" t="s">
        <v>6</v>
      </c>
      <c r="AG59" s="4" t="s">
        <v>453</v>
      </c>
    </row>
    <row r="60" spans="1:33">
      <c r="A60">
        <v>59</v>
      </c>
      <c r="B60" t="s">
        <v>6</v>
      </c>
      <c r="C60" t="s">
        <v>517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59</v>
      </c>
      <c r="G60" s="116">
        <f>IF(ISNUMBER(SEARCH('Карта учёта'!$B$15,Расходка[[#This Row],[Наименование расходного материала]])),MAX($G$1:G59)+1,0)</f>
        <v>59</v>
      </c>
      <c r="H60" s="116">
        <f>IF(ISNUMBER(SEARCH('Карта учёта'!$B$16,Расходка[[#This Row],[Наименование расходного материала]])),MAX($H$1:H59)+1,0)</f>
        <v>59</v>
      </c>
      <c r="I60" s="116">
        <f>IF(ISNUMBER(SEARCH('Карта учёта'!$B$17,Расходка[[#This Row],[Наименование расходного материала]])),MAX($I$1:I59)+1,0)</f>
        <v>59</v>
      </c>
      <c r="J60" s="116">
        <f>IF(ISNUMBER(SEARCH('Карта учёта'!$B$18,Расходка[[#This Row],[Наименование расходного материала]])),MAX($J$1:J59)+1,0)</f>
        <v>59</v>
      </c>
      <c r="K60" s="116">
        <f>IF(ISNUMBER(SEARCH('Карта учёта'!$B$19,Расходка[[#This Row],[Наименование расходного материала]])),MAX($K$1:K59)+1,0)</f>
        <v>59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>DES, Калипсо</v>
      </c>
      <c r="T60" s="115" t="str">
        <f>IFERROR(INDEX(Расходка[Наименование расходного материала],MATCH(Расходка[[#This Row],[№]],Поиск_расходки[Индекс3],0)),"")</f>
        <v>DES, Калипсо</v>
      </c>
      <c r="U60" s="115" t="str">
        <f>IFERROR(INDEX(Расходка[Наименование расходного материала],MATCH(Расходка[[#This Row],[№]],Поиск_расходки[Индекс4],0)),"")</f>
        <v>DES, Калипсо</v>
      </c>
      <c r="V60" s="115" t="str">
        <f>IFERROR(INDEX(Расходка[Наименование расходного материала],MATCH(Расходка[[#This Row],[№]],Поиск_расходки[Индекс5],0)),"")</f>
        <v>DES, Калипсо</v>
      </c>
      <c r="W60" s="115" t="str">
        <f>IFERROR(INDEX(Расходка[Наименование расходного материала],MATCH(Расходка[[#This Row],[№]],Поиск_расходки[Индекс6],0)),"")</f>
        <v>DES, Калипсо</v>
      </c>
      <c r="X60" s="115" t="str">
        <f>IFERROR(INDEX(Расходка[Наименование расходного материала],MATCH(Расходка[[#This Row],[№]],Поиск_расходки[Индекс7],0)),"")</f>
        <v>DES, Калипсо</v>
      </c>
      <c r="Y60" s="115" t="str">
        <f>IFERROR(INDEX(Расходка[Наименование расходного материала],MATCH(Расходка[[#This Row],[№]],Поиск_расходки[Индекс8],0)),"")</f>
        <v>DES, Калипсо</v>
      </c>
      <c r="Z60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60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0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0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0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0" s="4" t="s">
        <v>6</v>
      </c>
      <c r="AG60" s="4" t="s">
        <v>454</v>
      </c>
    </row>
    <row r="61" spans="1:33">
      <c r="A61">
        <v>60</v>
      </c>
      <c r="B61" t="s">
        <v>6</v>
      </c>
      <c r="C61" t="s">
        <v>518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60</v>
      </c>
      <c r="G61" s="116">
        <f>IF(ISNUMBER(SEARCH('Карта учёта'!$B$15,Расходка[[#This Row],[Наименование расходного материала]])),MAX($G$1:G60)+1,0)</f>
        <v>60</v>
      </c>
      <c r="H61" s="116">
        <f>IF(ISNUMBER(SEARCH('Карта учёта'!$B$16,Расходка[[#This Row],[Наименование расходного материала]])),MAX($H$1:H60)+1,0)</f>
        <v>60</v>
      </c>
      <c r="I61" s="116">
        <f>IF(ISNUMBER(SEARCH('Карта учёта'!$B$17,Расходка[[#This Row],[Наименование расходного материала]])),MAX($I$1:I60)+1,0)</f>
        <v>60</v>
      </c>
      <c r="J61" s="116">
        <f>IF(ISNUMBER(SEARCH('Карта учёта'!$B$18,Расходка[[#This Row],[Наименование расходного материала]])),MAX($J$1:J60)+1,0)</f>
        <v>60</v>
      </c>
      <c r="K61" s="116">
        <f>IF(ISNUMBER(SEARCH('Карта учёта'!$B$19,Расходка[[#This Row],[Наименование расходного материала]])),MAX($K$1:K60)+1,0)</f>
        <v>60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>Meril Evermine50™</v>
      </c>
      <c r="T61" s="115" t="str">
        <f>IFERROR(INDEX(Расходка[Наименование расходного материала],MATCH(Расходка[[#This Row],[№]],Поиск_расходки[Индекс3],0)),"")</f>
        <v>Meril Evermine50™</v>
      </c>
      <c r="U61" s="115" t="str">
        <f>IFERROR(INDEX(Расходка[Наименование расходного материала],MATCH(Расходка[[#This Row],[№]],Поиск_расходки[Индекс4],0)),"")</f>
        <v>Meril Evermine50™</v>
      </c>
      <c r="V61" s="115" t="str">
        <f>IFERROR(INDEX(Расходка[Наименование расходного материала],MATCH(Расходка[[#This Row],[№]],Поиск_расходки[Индекс5],0)),"")</f>
        <v>Meril Evermine50™</v>
      </c>
      <c r="W61" s="115" t="str">
        <f>IFERROR(INDEX(Расходка[Наименование расходного материала],MATCH(Расходка[[#This Row],[№]],Поиск_расходки[Индекс6],0)),"")</f>
        <v>Meril Evermine50™</v>
      </c>
      <c r="X61" s="115" t="str">
        <f>IFERROR(INDEX(Расходка[Наименование расходного материала],MATCH(Расходка[[#This Row],[№]],Поиск_расходки[Индекс7],0)),"")</f>
        <v>Meril Evermine50™</v>
      </c>
      <c r="Y61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61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1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1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1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1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1" s="4" t="s">
        <v>6</v>
      </c>
      <c r="AG61" s="4" t="s">
        <v>415</v>
      </c>
    </row>
    <row r="62" spans="1:33">
      <c r="A62">
        <v>61</v>
      </c>
      <c r="B62" t="s">
        <v>95</v>
      </c>
      <c r="C62" s="1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61</v>
      </c>
      <c r="G62" s="116">
        <f>IF(ISNUMBER(SEARCH('Карта учёта'!$B$15,Расходка[[#This Row],[Наименование расходного материала]])),MAX($G$1:G61)+1,0)</f>
        <v>61</v>
      </c>
      <c r="H62" s="116">
        <f>IF(ISNUMBER(SEARCH('Карта учёта'!$B$16,Расходка[[#This Row],[Наименование расходного материала]])),MAX($H$1:H61)+1,0)</f>
        <v>61</v>
      </c>
      <c r="I62" s="116">
        <f>IF(ISNUMBER(SEARCH('Карта учёта'!$B$17,Расходка[[#This Row],[Наименование расходного материала]])),MAX($I$1:I61)+1,0)</f>
        <v>61</v>
      </c>
      <c r="J62" s="116">
        <f>IF(ISNUMBER(SEARCH('Карта учёта'!$B$18,Расходка[[#This Row],[Наименование расходного материала]])),MAX($J$1:J61)+1,0)</f>
        <v>61</v>
      </c>
      <c r="K62" s="116">
        <f>IF(ISNUMBER(SEARCH('Карта учёта'!$B$19,Расходка[[#This Row],[Наименование расходного материала]])),MAX($K$1:K61)+1,0)</f>
        <v>61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>Guidezilla™ II 6F</v>
      </c>
      <c r="T62" s="115" t="str">
        <f>IFERROR(INDEX(Расходка[Наименование расходного материала],MATCH(Расходка[[#This Row],[№]],Поиск_расходки[Индекс3],0)),"")</f>
        <v>Guidezilla™ II 6F</v>
      </c>
      <c r="U62" s="115" t="str">
        <f>IFERROR(INDEX(Расходка[Наименование расходного материала],MATCH(Расходка[[#This Row],[№]],Поиск_расходки[Индекс4],0)),"")</f>
        <v>Guidezilla™ II 6F</v>
      </c>
      <c r="V62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62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62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62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62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2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2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2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2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2" s="4" t="s">
        <v>6</v>
      </c>
      <c r="AG62" s="4" t="s">
        <v>455</v>
      </c>
    </row>
    <row r="63" spans="1:33">
      <c r="A63">
        <v>62</v>
      </c>
      <c r="B63" t="s">
        <v>95</v>
      </c>
      <c r="C63" s="1" t="s">
        <v>344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62</v>
      </c>
      <c r="G63" s="116">
        <f>IF(ISNUMBER(SEARCH('Карта учёта'!$B$15,Расходка[[#This Row],[Наименование расходного материала]])),MAX($G$1:G62)+1,0)</f>
        <v>62</v>
      </c>
      <c r="H63" s="116">
        <f>IF(ISNUMBER(SEARCH('Карта учёта'!$B$16,Расходка[[#This Row],[Наименование расходного материала]])),MAX($H$1:H62)+1,0)</f>
        <v>62</v>
      </c>
      <c r="I63" s="116">
        <f>IF(ISNUMBER(SEARCH('Карта учёта'!$B$17,Расходка[[#This Row],[Наименование расходного материала]])),MAX($I$1:I62)+1,0)</f>
        <v>62</v>
      </c>
      <c r="J63" s="116">
        <f>IF(ISNUMBER(SEARCH('Карта учёта'!$B$18,Расходка[[#This Row],[Наименование расходного материала]])),MAX($J$1:J62)+1,0)</f>
        <v>62</v>
      </c>
      <c r="K63" s="116">
        <f>IF(ISNUMBER(SEARCH('Карта учёта'!$B$19,Расходка[[#This Row],[Наименование расходного материала]])),MAX($K$1:K62)+1,0)</f>
        <v>62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>Telescope ™ II 6F</v>
      </c>
      <c r="T63" s="115" t="str">
        <f>IFERROR(INDEX(Расходка[Наименование расходного материала],MATCH(Расходка[[#This Row],[№]],Поиск_расходки[Индекс3],0)),"")</f>
        <v>Telescope ™ II 6F</v>
      </c>
      <c r="U63" s="115" t="str">
        <f>IFERROR(INDEX(Расходка[Наименование расходного материала],MATCH(Расходка[[#This Row],[№]],Поиск_расходки[Индекс4],0)),"")</f>
        <v>Telescope ™ II 6F</v>
      </c>
      <c r="V63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63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63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63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63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3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3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3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3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3" s="4" t="s">
        <v>6</v>
      </c>
      <c r="AG63" s="4" t="s">
        <v>456</v>
      </c>
    </row>
    <row r="64" spans="1:33">
      <c r="A64">
        <v>63</v>
      </c>
      <c r="B64" t="s">
        <v>4</v>
      </c>
      <c r="C64" t="s">
        <v>351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63</v>
      </c>
      <c r="G64" s="116">
        <f>IF(ISNUMBER(SEARCH('Карта учёта'!$B$15,Расходка[[#This Row],[Наименование расходного материала]])),MAX($G$1:G63)+1,0)</f>
        <v>63</v>
      </c>
      <c r="H64" s="116">
        <f>IF(ISNUMBER(SEARCH('Карта учёта'!$B$16,Расходка[[#This Row],[Наименование расходного материала]])),MAX($H$1:H63)+1,0)</f>
        <v>63</v>
      </c>
      <c r="I64" s="116">
        <f>IF(ISNUMBER(SEARCH('Карта учёта'!$B$17,Расходка[[#This Row],[Наименование расходного материала]])),MAX($I$1:I63)+1,0)</f>
        <v>63</v>
      </c>
      <c r="J64" s="116">
        <f>IF(ISNUMBER(SEARCH('Карта учёта'!$B$18,Расходка[[#This Row],[Наименование расходного материала]])),MAX($J$1:J63)+1,0)</f>
        <v>63</v>
      </c>
      <c r="K64" s="116">
        <f>IF(ISNUMBER(SEARCH('Карта учёта'!$B$19,Расходка[[#This Row],[Наименование расходного материала]])),MAX($K$1:K63)+1,0)</f>
        <v>63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>Launcher 6F AL 1</v>
      </c>
      <c r="T64" s="115" t="str">
        <f>IFERROR(INDEX(Расходка[Наименование расходного материала],MATCH(Расходка[[#This Row],[№]],Поиск_расходки[Индекс3],0)),"")</f>
        <v>Launcher 6F AL 1</v>
      </c>
      <c r="U64" s="115" t="str">
        <f>IFERROR(INDEX(Расходка[Наименование расходного материала],MATCH(Расходка[[#This Row],[№]],Поиск_расходки[Индекс4],0)),"")</f>
        <v>Launcher 6F AL 1</v>
      </c>
      <c r="V64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64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64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64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4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4" s="4" t="s">
        <v>6</v>
      </c>
      <c r="AG64" s="4" t="s">
        <v>457</v>
      </c>
    </row>
    <row r="65" spans="1:33">
      <c r="A65">
        <v>64</v>
      </c>
      <c r="B65" t="s">
        <v>4</v>
      </c>
      <c r="C65" t="s">
        <v>352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64</v>
      </c>
      <c r="G65" s="116">
        <f>IF(ISNUMBER(SEARCH('Карта учёта'!$B$15,Расходка[[#This Row],[Наименование расходного материала]])),MAX($G$1:G64)+1,0)</f>
        <v>64</v>
      </c>
      <c r="H65" s="116">
        <f>IF(ISNUMBER(SEARCH('Карта учёта'!$B$16,Расходка[[#This Row],[Наименование расходного материала]])),MAX($H$1:H64)+1,0)</f>
        <v>64</v>
      </c>
      <c r="I65" s="116">
        <f>IF(ISNUMBER(SEARCH('Карта учёта'!$B$17,Расходка[[#This Row],[Наименование расходного материала]])),MAX($I$1:I64)+1,0)</f>
        <v>64</v>
      </c>
      <c r="J65" s="116">
        <f>IF(ISNUMBER(SEARCH('Карта учёта'!$B$18,Расходка[[#This Row],[Наименование расходного материала]])),MAX($J$1:J64)+1,0)</f>
        <v>64</v>
      </c>
      <c r="K65" s="116">
        <f>IF(ISNUMBER(SEARCH('Карта учёта'!$B$19,Расходка[[#This Row],[Наименование расходного материала]])),MAX($K$1:K64)+1,0)</f>
        <v>64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>Launcher 6F AL 2</v>
      </c>
      <c r="T65" s="115" t="str">
        <f>IFERROR(INDEX(Расходка[Наименование расходного материала],MATCH(Расходка[[#This Row],[№]],Поиск_расходки[Индекс3],0)),"")</f>
        <v>Launcher 6F AL 2</v>
      </c>
      <c r="U65" s="115" t="str">
        <f>IFERROR(INDEX(Расходка[Наименование расходного материала],MATCH(Расходка[[#This Row],[№]],Поиск_расходки[Индекс4],0)),"")</f>
        <v>Launcher 6F AL 2</v>
      </c>
      <c r="V65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65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65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65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5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5" s="4" t="s">
        <v>6</v>
      </c>
      <c r="AG65" s="4" t="s">
        <v>458</v>
      </c>
    </row>
    <row r="66" spans="1:33">
      <c r="A66">
        <v>65</v>
      </c>
      <c r="B66" t="s">
        <v>4</v>
      </c>
      <c r="C66" t="s">
        <v>326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65</v>
      </c>
      <c r="G66" s="116">
        <f>IF(ISNUMBER(SEARCH('Карта учёта'!$B$15,Расходка[[#This Row],[Наименование расходного материала]])),MAX($G$1:G65)+1,0)</f>
        <v>65</v>
      </c>
      <c r="H66" s="116">
        <f>IF(ISNUMBER(SEARCH('Карта учёта'!$B$16,Расходка[[#This Row],[Наименование расходного материала]])),MAX($H$1:H65)+1,0)</f>
        <v>65</v>
      </c>
      <c r="I66" s="116">
        <f>IF(ISNUMBER(SEARCH('Карта учёта'!$B$17,Расходка[[#This Row],[Наименование расходного материала]])),MAX($I$1:I65)+1,0)</f>
        <v>65</v>
      </c>
      <c r="J66" s="116">
        <f>IF(ISNUMBER(SEARCH('Карта учёта'!$B$18,Расходка[[#This Row],[Наименование расходного материала]])),MAX($J$1:J65)+1,0)</f>
        <v>65</v>
      </c>
      <c r="K66" s="116">
        <f>IF(ISNUMBER(SEARCH('Карта учёта'!$B$19,Расходка[[#This Row],[Наименование расходного материала]])),MAX($K$1:K65)+1,0)</f>
        <v>65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66" s="115" t="str">
        <f>IFERROR(INDEX(Расходка[Наименование расходного материала],MATCH(Расходка[[#This Row],[№]],Поиск_расходки[Индекс3],0)),"")</f>
        <v>Launcher 6F EBU 3.5</v>
      </c>
      <c r="U66" s="115" t="str">
        <f>IFERROR(INDEX(Расходка[Наименование расходного материала],MATCH(Расходка[[#This Row],[№]],Поиск_расходки[Индекс4],0)),"")</f>
        <v>Launcher 6F EBU 3.5</v>
      </c>
      <c r="V66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6" s="115" t="str">
        <f>IFERROR(INDEX(Расходка[Наименование расходного материала],MATCH(Расходка[[#This Row],[№]],Поиск_расходки[Индекс7],0)),"")</f>
        <v>Launcher 6F EBU 3.5</v>
      </c>
      <c r="Y66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6" s="4" t="s">
        <v>6</v>
      </c>
      <c r="AG66" s="4" t="s">
        <v>459</v>
      </c>
    </row>
    <row r="67" spans="1:33">
      <c r="A67">
        <v>66</v>
      </c>
      <c r="B67" t="s">
        <v>4</v>
      </c>
      <c r="C67" t="s">
        <v>327</v>
      </c>
      <c r="E67" s="195">
        <f>IF(ISNUMBER(SEARCH('Карта учёта'!$B$13,Расходка[[#This Row],[Наименование расходного материала]])),MAX($E$1:E66)+1,0)</f>
        <v>0</v>
      </c>
      <c r="F67" s="195">
        <f>IF(ISNUMBER(SEARCH('Карта учёта'!$B$14,Расходка[[#This Row],[Наименование расходного материала]])),MAX($F$1:F66)+1,0)</f>
        <v>66</v>
      </c>
      <c r="G67" s="195">
        <f>IF(ISNUMBER(SEARCH('Карта учёта'!$B$15,Расходка[[#This Row],[Наименование расходного материала]])),MAX($G$1:G66)+1,0)</f>
        <v>66</v>
      </c>
      <c r="H67" s="195">
        <f>IF(ISNUMBER(SEARCH('Карта учёта'!$B$16,Расходка[[#This Row],[Наименование расходного материала]])),MAX($H$1:H66)+1,0)</f>
        <v>66</v>
      </c>
      <c r="I67" s="195">
        <f>IF(ISNUMBER(SEARCH('Карта учёта'!$B$17,Расходка[[#This Row],[Наименование расходного материала]])),MAX($I$1:I66)+1,0)</f>
        <v>66</v>
      </c>
      <c r="J67" s="195">
        <f>IF(ISNUMBER(SEARCH('Карта учёта'!$B$18,Расходка[[#This Row],[Наименование расходного материала]])),MAX($J$1:J66)+1,0)</f>
        <v>66</v>
      </c>
      <c r="K67" s="195">
        <f>IF(ISNUMBER(SEARCH('Карта учёта'!$B$19,Расходка[[#This Row],[Наименование расходного материала]])),MAX($K$1:K66)+1,0)</f>
        <v>66</v>
      </c>
      <c r="L67" s="195">
        <f>IF(ISNUMBER(SEARCH('Карта учёта'!$B$20,Расходка[[#This Row],[Наименование расходного материала]])),MAX($L$1:L66)+1,0)</f>
        <v>66</v>
      </c>
      <c r="M67" s="195">
        <f>IF(ISNUMBER(SEARCH('Карта учёта'!$B$21,Расходка[[#This Row],[Наименование расходного материала]])),MAX($M$1:M66)+1,0)</f>
        <v>66</v>
      </c>
      <c r="N67" s="195">
        <f>IF(ISNUMBER(SEARCH('Карта учёта'!$B$22,Расходка[[#This Row],[Наименование расходного материала]])),MAX($N$1:N66)+1,0)</f>
        <v>66</v>
      </c>
      <c r="O67" s="195">
        <f>IF(ISNUMBER(SEARCH('Карта учёта'!$B$23,Расходка[[#This Row],[Наименование расходного материала]])),MAX($O$1:O66)+1,0)</f>
        <v>66</v>
      </c>
      <c r="P67" s="195">
        <f>IF(ISNUMBER(SEARCH('Карта учёта'!$B$24,Расходка[[#This Row],[Наименование расходного материала]])),MAX($P$1:P66)+1,0)</f>
        <v>66</v>
      </c>
      <c r="Q67" s="195">
        <f>IF(ISNUMBER(SEARCH('Карта учёта'!$B$25,Расходка[[#This Row],[Наименование расходного материала]])),MAX($Q$1:Q66)+1,0)</f>
        <v>66</v>
      </c>
      <c r="R67" s="196" t="str">
        <f>IFERROR(INDEX(Расходка[Наименование расходного материала],MATCH(Расходка[[#This Row],[№]],Поиск_расходки[Индекс1],0)),"")</f>
        <v/>
      </c>
      <c r="S67" s="196" t="str">
        <f>IFERROR(INDEX(Расходка[Наименование расходного материала],MATCH(Расходка[[#This Row],[№]],Поиск_расходки[Индекс2],0)),"")</f>
        <v>Launcher 6F EBU 4.0</v>
      </c>
      <c r="T67" s="196" t="str">
        <f>IFERROR(INDEX(Расходка[Наименование расходного материала],MATCH(Расходка[[#This Row],[№]],Поиск_расходки[Индекс3],0)),"")</f>
        <v>Launcher 6F EBU 4.0</v>
      </c>
      <c r="U67" s="196" t="str">
        <f>IFERROR(INDEX(Расходка[Наименование расходного материала],MATCH(Расходка[[#This Row],[№]],Поиск_расходки[Индекс4],0)),"")</f>
        <v>Launcher 6F EBU 4.0</v>
      </c>
      <c r="V67" s="196" t="str">
        <f>IFERROR(INDEX(Расходка[Наименование расходного материала],MATCH(Расходка[[#This Row],[№]],Поиск_расходки[Индекс5],0)),"")</f>
        <v>Launcher 6F EBU 4.0</v>
      </c>
      <c r="W67" s="196" t="str">
        <f>IFERROR(INDEX(Расходка[Наименование расходного материала],MATCH(Расходка[[#This Row],[№]],Поиск_расходки[Индекс6],0)),"")</f>
        <v>Launcher 6F EBU 4.0</v>
      </c>
      <c r="X67" s="196" t="str">
        <f>IFERROR(INDEX(Расходка[Наименование расходного материала],MATCH(Расходка[[#This Row],[№]],Поиск_расходки[Индекс7],0)),"")</f>
        <v>Launcher 6F EBU 4.0</v>
      </c>
      <c r="Y67" s="196" t="str">
        <f>IFERROR(INDEX(Расходка[Наименование расходного материала],MATCH(Расходка[[#This Row],[№]],Поиск_расходки[Индекс8],0)),"")</f>
        <v>Launcher 6F EBU 4.0</v>
      </c>
      <c r="Z67" s="196" t="str">
        <f>IFERROR(INDEX(Расходка[Наименование расходного материала],MATCH(Расходка[[#This Row],[№]],Поиск_расходки[Индекс9],0)),"")</f>
        <v>Launcher 6F EBU 4.0</v>
      </c>
      <c r="AA67" s="196" t="str">
        <f>IFERROR(INDEX(Расходка[Наименование расходного материала],MATCH(Расходка[[#This Row],[№]],Поиск_расходки[Индекс10],0)),"")</f>
        <v>Launcher 6F EBU 4.0</v>
      </c>
      <c r="AB67" s="196" t="str">
        <f>IFERROR(INDEX(Расходка[Наименование расходного материала],MATCH(Расходка[[#This Row],[№]],Поиск_расходки[Индекс11],0)),"")</f>
        <v>Launcher 6F EBU 4.0</v>
      </c>
      <c r="AC67" s="196" t="str">
        <f>IFERROR(INDEX(Расходка[Наименование расходного материала],MATCH(Расходка[[#This Row],[№]],Поиск_расходки[Индекс12],0)),"")</f>
        <v>Launcher 6F EBU 4.0</v>
      </c>
      <c r="AD67" s="196" t="str">
        <f>IFERROR(INDEX(Расходка[Наименование расходного материала],MATCH(Расходка[[#This Row],[№]],Поиск_расходки[Индекс13],0)),"")</f>
        <v>Launcher 6F EBU 4.0</v>
      </c>
      <c r="AF67" s="4" t="s">
        <v>6</v>
      </c>
      <c r="AG67" s="4" t="s">
        <v>460</v>
      </c>
    </row>
    <row r="68" spans="1:33">
      <c r="A68">
        <v>67</v>
      </c>
      <c r="B68" t="s">
        <v>4</v>
      </c>
      <c r="C68" t="s">
        <v>328</v>
      </c>
      <c r="E68" s="195">
        <f>IF(ISNUMBER(SEARCH('Карта учёта'!$B$13,Расходка[[#This Row],[Наименование расходного материала]])),MAX($E$1:E67)+1,0)</f>
        <v>0</v>
      </c>
      <c r="F68" s="195">
        <f>IF(ISNUMBER(SEARCH('Карта учёта'!$B$14,Расходка[[#This Row],[Наименование расходного материала]])),MAX($F$1:F67)+1,0)</f>
        <v>67</v>
      </c>
      <c r="G68" s="195">
        <f>IF(ISNUMBER(SEARCH('Карта учёта'!$B$15,Расходка[[#This Row],[Наименование расходного материала]])),MAX($G$1:G67)+1,0)</f>
        <v>67</v>
      </c>
      <c r="H68" s="195">
        <f>IF(ISNUMBER(SEARCH('Карта учёта'!$B$16,Расходка[[#This Row],[Наименование расходного материала]])),MAX($H$1:H67)+1,0)</f>
        <v>67</v>
      </c>
      <c r="I68" s="195">
        <f>IF(ISNUMBER(SEARCH('Карта учёта'!$B$17,Расходка[[#This Row],[Наименование расходного материала]])),MAX($I$1:I67)+1,0)</f>
        <v>67</v>
      </c>
      <c r="J68" s="195">
        <f>IF(ISNUMBER(SEARCH('Карта учёта'!$B$18,Расходка[[#This Row],[Наименование расходного материала]])),MAX($J$1:J67)+1,0)</f>
        <v>67</v>
      </c>
      <c r="K68" s="195">
        <f>IF(ISNUMBER(SEARCH('Карта учёта'!$B$19,Расходка[[#This Row],[Наименование расходного материала]])),MAX($K$1:K67)+1,0)</f>
        <v>67</v>
      </c>
      <c r="L68" s="195">
        <f>IF(ISNUMBER(SEARCH('Карта учёта'!$B$20,Расходка[[#This Row],[Наименование расходного материала]])),MAX($L$1:L67)+1,0)</f>
        <v>67</v>
      </c>
      <c r="M68" s="195">
        <f>IF(ISNUMBER(SEARCH('Карта учёта'!$B$21,Расходка[[#This Row],[Наименование расходного материала]])),MAX($M$1:M67)+1,0)</f>
        <v>67</v>
      </c>
      <c r="N68" s="195">
        <f>IF(ISNUMBER(SEARCH('Карта учёта'!$B$22,Расходка[[#This Row],[Наименование расходного материала]])),MAX($N$1:N67)+1,0)</f>
        <v>67</v>
      </c>
      <c r="O68" s="195">
        <f>IF(ISNUMBER(SEARCH('Карта учёта'!$B$23,Расходка[[#This Row],[Наименование расходного материала]])),MAX($O$1:O67)+1,0)</f>
        <v>67</v>
      </c>
      <c r="P68" s="195">
        <f>IF(ISNUMBER(SEARCH('Карта учёта'!$B$24,Расходка[[#This Row],[Наименование расходного материала]])),MAX($P$1:P67)+1,0)</f>
        <v>67</v>
      </c>
      <c r="Q68" s="195">
        <f>IF(ISNUMBER(SEARCH('Карта учёта'!$B$25,Расходка[[#This Row],[Наименование расходного материала]])),MAX($Q$1:Q67)+1,0)</f>
        <v>67</v>
      </c>
      <c r="R68" s="196" t="str">
        <f>IFERROR(INDEX(Расходка[Наименование расходного материала],MATCH(Расходка[[#This Row],[№]],Поиск_расходки[Индекс1],0)),"")</f>
        <v/>
      </c>
      <c r="S68" s="196" t="str">
        <f>IFERROR(INDEX(Расходка[Наименование расходного материала],MATCH(Расходка[[#This Row],[№]],Поиск_расходки[Индекс2],0)),"")</f>
        <v>Launcher 6F JL 3.5</v>
      </c>
      <c r="T68" s="196" t="str">
        <f>IFERROR(INDEX(Расходка[Наименование расходного материала],MATCH(Расходка[[#This Row],[№]],Поиск_расходки[Индекс3],0)),"")</f>
        <v>Launcher 6F JL 3.5</v>
      </c>
      <c r="U68" s="196" t="str">
        <f>IFERROR(INDEX(Расходка[Наименование расходного материала],MATCH(Расходка[[#This Row],[№]],Поиск_расходки[Индекс4],0)),"")</f>
        <v>Launcher 6F JL 3.5</v>
      </c>
      <c r="V68" s="196" t="str">
        <f>IFERROR(INDEX(Расходка[Наименование расходного материала],MATCH(Расходка[[#This Row],[№]],Поиск_расходки[Индекс5],0)),"")</f>
        <v>Launcher 6F JL 3.5</v>
      </c>
      <c r="W68" s="196" t="str">
        <f>IFERROR(INDEX(Расходка[Наименование расходного материала],MATCH(Расходка[[#This Row],[№]],Поиск_расходки[Индекс6],0)),"")</f>
        <v>Launcher 6F JL 3.5</v>
      </c>
      <c r="X68" s="196" t="str">
        <f>IFERROR(INDEX(Расходка[Наименование расходного материала],MATCH(Расходка[[#This Row],[№]],Поиск_расходки[Индекс7],0)),"")</f>
        <v>Launcher 6F JL 3.5</v>
      </c>
      <c r="Y68" s="196" t="str">
        <f>IFERROR(INDEX(Расходка[Наименование расходного материала],MATCH(Расходка[[#This Row],[№]],Поиск_расходки[Индекс8],0)),"")</f>
        <v>Launcher 6F JL 3.5</v>
      </c>
      <c r="Z68" s="196" t="str">
        <f>IFERROR(INDEX(Расходка[Наименование расходного материала],MATCH(Расходка[[#This Row],[№]],Поиск_расходки[Индекс9],0)),"")</f>
        <v>Launcher 6F JL 3.5</v>
      </c>
      <c r="AA68" s="196" t="str">
        <f>IFERROR(INDEX(Расходка[Наименование расходного материала],MATCH(Расходка[[#This Row],[№]],Поиск_расходки[Индекс10],0)),"")</f>
        <v>Launcher 6F JL 3.5</v>
      </c>
      <c r="AB68" s="196" t="str">
        <f>IFERROR(INDEX(Расходка[Наименование расходного материала],MATCH(Расходка[[#This Row],[№]],Поиск_расходки[Индекс11],0)),"")</f>
        <v>Launcher 6F JL 3.5</v>
      </c>
      <c r="AC68" s="196" t="str">
        <f>IFERROR(INDEX(Расходка[Наименование расходного материала],MATCH(Расходка[[#This Row],[№]],Поиск_расходки[Индекс12],0)),"")</f>
        <v>Launcher 6F JL 3.5</v>
      </c>
      <c r="AD68" s="196" t="str">
        <f>IFERROR(INDEX(Расходка[Наименование расходного материала],MATCH(Расходка[[#This Row],[№]],Поиск_расходки[Индекс13],0)),"")</f>
        <v>Launcher 6F JL 3.5</v>
      </c>
      <c r="AF68" s="4" t="s">
        <v>6</v>
      </c>
      <c r="AG68" s="4" t="s">
        <v>461</v>
      </c>
    </row>
    <row r="69" spans="1:33">
      <c r="A69">
        <v>68</v>
      </c>
      <c r="B69" t="s">
        <v>4</v>
      </c>
      <c r="C69" t="s">
        <v>329</v>
      </c>
      <c r="E69" s="195">
        <f>IF(ISNUMBER(SEARCH('Карта учёта'!$B$13,Расходка[[#This Row],[Наименование расходного материала]])),MAX($E$1:E68)+1,0)</f>
        <v>0</v>
      </c>
      <c r="F69" s="195">
        <f>IF(ISNUMBER(SEARCH('Карта учёта'!$B$14,Расходка[[#This Row],[Наименование расходного материала]])),MAX($F$1:F68)+1,0)</f>
        <v>68</v>
      </c>
      <c r="G69" s="195">
        <f>IF(ISNUMBER(SEARCH('Карта учёта'!$B$15,Расходка[[#This Row],[Наименование расходного материала]])),MAX($G$1:G68)+1,0)</f>
        <v>68</v>
      </c>
      <c r="H69" s="195">
        <f>IF(ISNUMBER(SEARCH('Карта учёта'!$B$16,Расходка[[#This Row],[Наименование расходного материала]])),MAX($H$1:H68)+1,0)</f>
        <v>68</v>
      </c>
      <c r="I69" s="195">
        <f>IF(ISNUMBER(SEARCH('Карта учёта'!$B$17,Расходка[[#This Row],[Наименование расходного материала]])),MAX($I$1:I68)+1,0)</f>
        <v>68</v>
      </c>
      <c r="J69" s="195">
        <f>IF(ISNUMBER(SEARCH('Карта учёта'!$B$18,Расходка[[#This Row],[Наименование расходного материала]])),MAX($J$1:J68)+1,0)</f>
        <v>68</v>
      </c>
      <c r="K69" s="195">
        <f>IF(ISNUMBER(SEARCH('Карта учёта'!$B$19,Расходка[[#This Row],[Наименование расходного материала]])),MAX($K$1:K68)+1,0)</f>
        <v>68</v>
      </c>
      <c r="L69" s="195">
        <f>IF(ISNUMBER(SEARCH('Карта учёта'!$B$20,Расходка[[#This Row],[Наименование расходного материала]])),MAX($L$1:L68)+1,0)</f>
        <v>68</v>
      </c>
      <c r="M69" s="195">
        <f>IF(ISNUMBER(SEARCH('Карта учёта'!$B$21,Расходка[[#This Row],[Наименование расходного материала]])),MAX($M$1:M68)+1,0)</f>
        <v>68</v>
      </c>
      <c r="N69" s="195">
        <f>IF(ISNUMBER(SEARCH('Карта учёта'!$B$22,Расходка[[#This Row],[Наименование расходного материала]])),MAX($N$1:N68)+1,0)</f>
        <v>68</v>
      </c>
      <c r="O69" s="195">
        <f>IF(ISNUMBER(SEARCH('Карта учёта'!$B$23,Расходка[[#This Row],[Наименование расходного материала]])),MAX($O$1:O68)+1,0)</f>
        <v>68</v>
      </c>
      <c r="P69" s="195">
        <f>IF(ISNUMBER(SEARCH('Карта учёта'!$B$24,Расходка[[#This Row],[Наименование расходного материала]])),MAX($P$1:P68)+1,0)</f>
        <v>68</v>
      </c>
      <c r="Q69" s="195">
        <f>IF(ISNUMBER(SEARCH('Карта учёта'!$B$25,Расходка[[#This Row],[Наименование расходного материала]])),MAX($Q$1:Q68)+1,0)</f>
        <v>68</v>
      </c>
      <c r="R69" s="196" t="str">
        <f>IFERROR(INDEX(Расходка[Наименование расходного материала],MATCH(Расходка[[#This Row],[№]],Поиск_расходки[Индекс1],0)),"")</f>
        <v/>
      </c>
      <c r="S69" s="196" t="str">
        <f>IFERROR(INDEX(Расходка[Наименование расходного материала],MATCH(Расходка[[#This Row],[№]],Поиск_расходки[Индекс2],0)),"")</f>
        <v>Launcher 6F JL 4.0</v>
      </c>
      <c r="T69" s="196" t="str">
        <f>IFERROR(INDEX(Расходка[Наименование расходного материала],MATCH(Расходка[[#This Row],[№]],Поиск_расходки[Индекс3],0)),"")</f>
        <v>Launcher 6F JL 4.0</v>
      </c>
      <c r="U69" s="196" t="str">
        <f>IFERROR(INDEX(Расходка[Наименование расходного материала],MATCH(Расходка[[#This Row],[№]],Поиск_расходки[Индекс4],0)),"")</f>
        <v>Launcher 6F JL 4.0</v>
      </c>
      <c r="V69" s="196" t="str">
        <f>IFERROR(INDEX(Расходка[Наименование расходного материала],MATCH(Расходка[[#This Row],[№]],Поиск_расходки[Индекс5],0)),"")</f>
        <v>Launcher 6F JL 4.0</v>
      </c>
      <c r="W69" s="196" t="str">
        <f>IFERROR(INDEX(Расходка[Наименование расходного материала],MATCH(Расходка[[#This Row],[№]],Поиск_расходки[Индекс6],0)),"")</f>
        <v>Launcher 6F JL 4.0</v>
      </c>
      <c r="X69" s="196" t="str">
        <f>IFERROR(INDEX(Расходка[Наименование расходного материала],MATCH(Расходка[[#This Row],[№]],Поиск_расходки[Индекс7],0)),"")</f>
        <v>Launcher 6F JL 4.0</v>
      </c>
      <c r="Y69" s="196" t="str">
        <f>IFERROR(INDEX(Расходка[Наименование расходного материала],MATCH(Расходка[[#This Row],[№]],Поиск_расходки[Индекс8],0)),"")</f>
        <v>Launcher 6F JL 4.0</v>
      </c>
      <c r="Z69" s="196" t="str">
        <f>IFERROR(INDEX(Расходка[Наименование расходного материала],MATCH(Расходка[[#This Row],[№]],Поиск_расходки[Индекс9],0)),"")</f>
        <v>Launcher 6F JL 4.0</v>
      </c>
      <c r="AA69" s="196" t="str">
        <f>IFERROR(INDEX(Расходка[Наименование расходного материала],MATCH(Расходка[[#This Row],[№]],Поиск_расходки[Индекс10],0)),"")</f>
        <v>Launcher 6F JL 4.0</v>
      </c>
      <c r="AB69" s="196" t="str">
        <f>IFERROR(INDEX(Расходка[Наименование расходного материала],MATCH(Расходка[[#This Row],[№]],Поиск_расходки[Индекс11],0)),"")</f>
        <v>Launcher 6F JL 4.0</v>
      </c>
      <c r="AC69" s="196" t="str">
        <f>IFERROR(INDEX(Расходка[Наименование расходного материала],MATCH(Расходка[[#This Row],[№]],Поиск_расходки[Индекс12],0)),"")</f>
        <v>Launcher 6F JL 4.0</v>
      </c>
      <c r="AD69" s="196" t="str">
        <f>IFERROR(INDEX(Расходка[Наименование расходного материала],MATCH(Расходка[[#This Row],[№]],Поиск_расходки[Индекс13],0)),"")</f>
        <v>Launcher 6F JL 4.0</v>
      </c>
      <c r="AF69" s="4" t="s">
        <v>6</v>
      </c>
      <c r="AG69" s="4" t="s">
        <v>462</v>
      </c>
    </row>
    <row r="70" spans="1:33">
      <c r="A70">
        <v>69</v>
      </c>
      <c r="B70" t="s">
        <v>4</v>
      </c>
      <c r="C70" t="s">
        <v>335</v>
      </c>
      <c r="E70" s="195">
        <f>IF(ISNUMBER(SEARCH('Карта учёта'!$B$13,Расходка[[#This Row],[Наименование расходного материала]])),MAX($E$1:E69)+1,0)</f>
        <v>0</v>
      </c>
      <c r="F70" s="195">
        <f>IF(ISNUMBER(SEARCH('Карта учёта'!$B$14,Расходка[[#This Row],[Наименование расходного материала]])),MAX($F$1:F69)+1,0)</f>
        <v>69</v>
      </c>
      <c r="G70" s="195">
        <f>IF(ISNUMBER(SEARCH('Карта учёта'!$B$15,Расходка[[#This Row],[Наименование расходного материала]])),MAX($G$1:G69)+1,0)</f>
        <v>69</v>
      </c>
      <c r="H70" s="195">
        <f>IF(ISNUMBER(SEARCH('Карта учёта'!$B$16,Расходка[[#This Row],[Наименование расходного материала]])),MAX($H$1:H69)+1,0)</f>
        <v>69</v>
      </c>
      <c r="I70" s="195">
        <f>IF(ISNUMBER(SEARCH('Карта учёта'!$B$17,Расходка[[#This Row],[Наименование расходного материала]])),MAX($I$1:I69)+1,0)</f>
        <v>69</v>
      </c>
      <c r="J70" s="195">
        <f>IF(ISNUMBER(SEARCH('Карта учёта'!$B$18,Расходка[[#This Row],[Наименование расходного материала]])),MAX($J$1:J69)+1,0)</f>
        <v>69</v>
      </c>
      <c r="K70" s="195">
        <f>IF(ISNUMBER(SEARCH('Карта учёта'!$B$19,Расходка[[#This Row],[Наименование расходного материала]])),MAX($K$1:K69)+1,0)</f>
        <v>69</v>
      </c>
      <c r="L70" s="195">
        <f>IF(ISNUMBER(SEARCH('Карта учёта'!$B$20,Расходка[[#This Row],[Наименование расходного материала]])),MAX($L$1:L69)+1,0)</f>
        <v>69</v>
      </c>
      <c r="M70" s="195">
        <f>IF(ISNUMBER(SEARCH('Карта учёта'!$B$21,Расходка[[#This Row],[Наименование расходного материала]])),MAX($M$1:M69)+1,0)</f>
        <v>69</v>
      </c>
      <c r="N70" s="195">
        <f>IF(ISNUMBER(SEARCH('Карта учёта'!$B$22,Расходка[[#This Row],[Наименование расходного материала]])),MAX($N$1:N69)+1,0)</f>
        <v>69</v>
      </c>
      <c r="O70" s="195">
        <f>IF(ISNUMBER(SEARCH('Карта учёта'!$B$23,Расходка[[#This Row],[Наименование расходного материала]])),MAX($O$1:O69)+1,0)</f>
        <v>69</v>
      </c>
      <c r="P70" s="195">
        <f>IF(ISNUMBER(SEARCH('Карта учёта'!$B$24,Расходка[[#This Row],[Наименование расходного материала]])),MAX($P$1:P69)+1,0)</f>
        <v>69</v>
      </c>
      <c r="Q70" s="195">
        <f>IF(ISNUMBER(SEARCH('Карта учёта'!$B$25,Расходка[[#This Row],[Наименование расходного материала]])),MAX($Q$1:Q69)+1,0)</f>
        <v>69</v>
      </c>
      <c r="R70" s="196" t="str">
        <f>IFERROR(INDEX(Расходка[Наименование расходного материала],MATCH(Расходка[[#This Row],[№]],Поиск_расходки[Индекс1],0)),"")</f>
        <v/>
      </c>
      <c r="S70" s="196" t="str">
        <f>IFERROR(INDEX(Расходка[Наименование расходного материала],MATCH(Расходка[[#This Row],[№]],Поиск_расходки[Индекс2],0)),"")</f>
        <v>Launcher 6F JL 4.5</v>
      </c>
      <c r="T70" s="196" t="str">
        <f>IFERROR(INDEX(Расходка[Наименование расходного материала],MATCH(Расходка[[#This Row],[№]],Поиск_расходки[Индекс3],0)),"")</f>
        <v>Launcher 6F JL 4.5</v>
      </c>
      <c r="U70" s="196" t="str">
        <f>IFERROR(INDEX(Расходка[Наименование расходного материала],MATCH(Расходка[[#This Row],[№]],Поиск_расходки[Индекс4],0)),"")</f>
        <v>Launcher 6F JL 4.5</v>
      </c>
      <c r="V70" s="196" t="str">
        <f>IFERROR(INDEX(Расходка[Наименование расходного материала],MATCH(Расходка[[#This Row],[№]],Поиск_расходки[Индекс5],0)),"")</f>
        <v>Launcher 6F JL 4.5</v>
      </c>
      <c r="W70" s="196" t="str">
        <f>IFERROR(INDEX(Расходка[Наименование расходного материала],MATCH(Расходка[[#This Row],[№]],Поиск_расходки[Индекс6],0)),"")</f>
        <v>Launcher 6F JL 4.5</v>
      </c>
      <c r="X70" s="196" t="str">
        <f>IFERROR(INDEX(Расходка[Наименование расходного материала],MATCH(Расходка[[#This Row],[№]],Поиск_расходки[Индекс7],0)),"")</f>
        <v>Launcher 6F JL 4.5</v>
      </c>
      <c r="Y70" s="196" t="str">
        <f>IFERROR(INDEX(Расходка[Наименование расходного материала],MATCH(Расходка[[#This Row],[№]],Поиск_расходки[Индекс8],0)),"")</f>
        <v>Launcher 6F JL 4.5</v>
      </c>
      <c r="Z70" s="196" t="str">
        <f>IFERROR(INDEX(Расходка[Наименование расходного материала],MATCH(Расходка[[#This Row],[№]],Поиск_расходки[Индекс9],0)),"")</f>
        <v>Launcher 6F JL 4.5</v>
      </c>
      <c r="AA70" s="196" t="str">
        <f>IFERROR(INDEX(Расходка[Наименование расходного материала],MATCH(Расходка[[#This Row],[№]],Поиск_расходки[Индекс10],0)),"")</f>
        <v>Launcher 6F JL 4.5</v>
      </c>
      <c r="AB70" s="196" t="str">
        <f>IFERROR(INDEX(Расходка[Наименование расходного материала],MATCH(Расходка[[#This Row],[№]],Поиск_расходки[Индекс11],0)),"")</f>
        <v>Launcher 6F JL 4.5</v>
      </c>
      <c r="AC70" s="196" t="str">
        <f>IFERROR(INDEX(Расходка[Наименование расходного материала],MATCH(Расходка[[#This Row],[№]],Поиск_расходки[Индекс12],0)),"")</f>
        <v>Launcher 6F JL 4.5</v>
      </c>
      <c r="AD70" s="196" t="str">
        <f>IFERROR(INDEX(Расходка[Наименование расходного материала],MATCH(Расходка[[#This Row],[№]],Поиск_расходки[Индекс13],0)),"")</f>
        <v>Launcher 6F JL 4.5</v>
      </c>
      <c r="AF70" s="4" t="s">
        <v>6</v>
      </c>
      <c r="AG70" s="4" t="s">
        <v>463</v>
      </c>
    </row>
    <row r="71" spans="1:33">
      <c r="A71">
        <v>70</v>
      </c>
      <c r="B71" t="s">
        <v>4</v>
      </c>
      <c r="C71" t="s">
        <v>330</v>
      </c>
      <c r="E71" s="195">
        <f>IF(ISNUMBER(SEARCH('Карта учёта'!$B$13,Расходка[[#This Row],[Наименование расходного материала]])),MAX($E$1:E70)+1,0)</f>
        <v>0</v>
      </c>
      <c r="F71" s="195">
        <f>IF(ISNUMBER(SEARCH('Карта учёта'!$B$14,Расходка[[#This Row],[Наименование расходного материала]])),MAX($F$1:F70)+1,0)</f>
        <v>70</v>
      </c>
      <c r="G71" s="195">
        <f>IF(ISNUMBER(SEARCH('Карта учёта'!$B$15,Расходка[[#This Row],[Наименование расходного материала]])),MAX($G$1:G70)+1,0)</f>
        <v>70</v>
      </c>
      <c r="H71" s="195">
        <f>IF(ISNUMBER(SEARCH('Карта учёта'!$B$16,Расходка[[#This Row],[Наименование расходного материала]])),MAX($H$1:H70)+1,0)</f>
        <v>70</v>
      </c>
      <c r="I71" s="195">
        <f>IF(ISNUMBER(SEARCH('Карта учёта'!$B$17,Расходка[[#This Row],[Наименование расходного материала]])),MAX($I$1:I70)+1,0)</f>
        <v>70</v>
      </c>
      <c r="J71" s="195">
        <f>IF(ISNUMBER(SEARCH('Карта учёта'!$B$18,Расходка[[#This Row],[Наименование расходного материала]])),MAX($J$1:J70)+1,0)</f>
        <v>70</v>
      </c>
      <c r="K71" s="195">
        <f>IF(ISNUMBER(SEARCH('Карта учёта'!$B$19,Расходка[[#This Row],[Наименование расходного материала]])),MAX($K$1:K70)+1,0)</f>
        <v>70</v>
      </c>
      <c r="L71" s="195">
        <f>IF(ISNUMBER(SEARCH('Карта учёта'!$B$20,Расходка[[#This Row],[Наименование расходного материала]])),MAX($L$1:L70)+1,0)</f>
        <v>70</v>
      </c>
      <c r="M71" s="195">
        <f>IF(ISNUMBER(SEARCH('Карта учёта'!$B$21,Расходка[[#This Row],[Наименование расходного материала]])),MAX($M$1:M70)+1,0)</f>
        <v>70</v>
      </c>
      <c r="N71" s="195">
        <f>IF(ISNUMBER(SEARCH('Карта учёта'!$B$22,Расходка[[#This Row],[Наименование расходного материала]])),MAX($N$1:N70)+1,0)</f>
        <v>70</v>
      </c>
      <c r="O71" s="195">
        <f>IF(ISNUMBER(SEARCH('Карта учёта'!$B$23,Расходка[[#This Row],[Наименование расходного материала]])),MAX($O$1:O70)+1,0)</f>
        <v>70</v>
      </c>
      <c r="P71" s="195">
        <f>IF(ISNUMBER(SEARCH('Карта учёта'!$B$24,Расходка[[#This Row],[Наименование расходного материала]])),MAX($P$1:P70)+1,0)</f>
        <v>70</v>
      </c>
      <c r="Q71" s="195">
        <f>IF(ISNUMBER(SEARCH('Карта учёта'!$B$25,Расходка[[#This Row],[Наименование расходного материала]])),MAX($Q$1:Q70)+1,0)</f>
        <v>70</v>
      </c>
      <c r="R71" s="196" t="str">
        <f>IFERROR(INDEX(Расходка[Наименование расходного материала],MATCH(Расходка[[#This Row],[№]],Поиск_расходки[Индекс1],0)),"")</f>
        <v/>
      </c>
      <c r="S71" s="196" t="str">
        <f>IFERROR(INDEX(Расходка[Наименование расходного материала],MATCH(Расходка[[#This Row],[№]],Поиск_расходки[Индекс2],0)),"")</f>
        <v>Launcher 6F JR 3.5</v>
      </c>
      <c r="T71" s="196" t="str">
        <f>IFERROR(INDEX(Расходка[Наименование расходного материала],MATCH(Расходка[[#This Row],[№]],Поиск_расходки[Индекс3],0)),"")</f>
        <v>Launcher 6F JR 3.5</v>
      </c>
      <c r="U71" s="196" t="str">
        <f>IFERROR(INDEX(Расходка[Наименование расходного материала],MATCH(Расходка[[#This Row],[№]],Поиск_расходки[Индекс4],0)),"")</f>
        <v>Launcher 6F JR 3.5</v>
      </c>
      <c r="V71" s="196" t="str">
        <f>IFERROR(INDEX(Расходка[Наименование расходного материала],MATCH(Расходка[[#This Row],[№]],Поиск_расходки[Индекс5],0)),"")</f>
        <v>Launcher 6F JR 3.5</v>
      </c>
      <c r="W71" s="196" t="str">
        <f>IFERROR(INDEX(Расходка[Наименование расходного материала],MATCH(Расходка[[#This Row],[№]],Поиск_расходки[Индекс6],0)),"")</f>
        <v>Launcher 6F JR 3.5</v>
      </c>
      <c r="X71" s="196" t="str">
        <f>IFERROR(INDEX(Расходка[Наименование расходного материала],MATCH(Расходка[[#This Row],[№]],Поиск_расходки[Индекс7],0)),"")</f>
        <v>Launcher 6F JR 3.5</v>
      </c>
      <c r="Y71" s="196" t="str">
        <f>IFERROR(INDEX(Расходка[Наименование расходного материала],MATCH(Расходка[[#This Row],[№]],Поиск_расходки[Индекс8],0)),"")</f>
        <v>Launcher 6F JR 3.5</v>
      </c>
      <c r="Z71" s="196" t="str">
        <f>IFERROR(INDEX(Расходка[Наименование расходного материала],MATCH(Расходка[[#This Row],[№]],Поиск_расходки[Индекс9],0)),"")</f>
        <v>Launcher 6F JR 3.5</v>
      </c>
      <c r="AA71" s="196" t="str">
        <f>IFERROR(INDEX(Расходка[Наименование расходного материала],MATCH(Расходка[[#This Row],[№]],Поиск_расходки[Индекс10],0)),"")</f>
        <v>Launcher 6F JR 3.5</v>
      </c>
      <c r="AB71" s="196" t="str">
        <f>IFERROR(INDEX(Расходка[Наименование расходного материала],MATCH(Расходка[[#This Row],[№]],Поиск_расходки[Индекс11],0)),"")</f>
        <v>Launcher 6F JR 3.5</v>
      </c>
      <c r="AC71" s="196" t="str">
        <f>IFERROR(INDEX(Расходка[Наименование расходного материала],MATCH(Расходка[[#This Row],[№]],Поиск_расходки[Индекс12],0)),"")</f>
        <v>Launcher 6F JR 3.5</v>
      </c>
      <c r="AD71" s="196" t="str">
        <f>IFERROR(INDEX(Расходка[Наименование расходного материала],MATCH(Расходка[[#This Row],[№]],Поиск_расходки[Индекс13],0)),"")</f>
        <v>Launcher 6F JR 3.5</v>
      </c>
      <c r="AF71" s="4" t="s">
        <v>6</v>
      </c>
      <c r="AG71" s="4" t="s">
        <v>418</v>
      </c>
    </row>
    <row r="72" spans="1:33">
      <c r="A72">
        <v>71</v>
      </c>
      <c r="B72" t="s">
        <v>4</v>
      </c>
      <c r="C72" t="s">
        <v>331</v>
      </c>
      <c r="E72" s="195">
        <f>IF(ISNUMBER(SEARCH('Карта учёта'!$B$13,Расходка[[#This Row],[Наименование расходного материала]])),MAX($E$1:E71)+1,0)</f>
        <v>0</v>
      </c>
      <c r="F72" s="195">
        <f>IF(ISNUMBER(SEARCH('Карта учёта'!$B$14,Расходка[[#This Row],[Наименование расходного материала]])),MAX($F$1:F71)+1,0)</f>
        <v>71</v>
      </c>
      <c r="G72" s="195">
        <f>IF(ISNUMBER(SEARCH('Карта учёта'!$B$15,Расходка[[#This Row],[Наименование расходного материала]])),MAX($G$1:G71)+1,0)</f>
        <v>71</v>
      </c>
      <c r="H72" s="195">
        <f>IF(ISNUMBER(SEARCH('Карта учёта'!$B$16,Расходка[[#This Row],[Наименование расходного материала]])),MAX($H$1:H71)+1,0)</f>
        <v>71</v>
      </c>
      <c r="I72" s="195">
        <f>IF(ISNUMBER(SEARCH('Карта учёта'!$B$17,Расходка[[#This Row],[Наименование расходного материала]])),MAX($I$1:I71)+1,0)</f>
        <v>71</v>
      </c>
      <c r="J72" s="195">
        <f>IF(ISNUMBER(SEARCH('Карта учёта'!$B$18,Расходка[[#This Row],[Наименование расходного материала]])),MAX($J$1:J71)+1,0)</f>
        <v>71</v>
      </c>
      <c r="K72" s="195">
        <f>IF(ISNUMBER(SEARCH('Карта учёта'!$B$19,Расходка[[#This Row],[Наименование расходного материала]])),MAX($K$1:K71)+1,0)</f>
        <v>71</v>
      </c>
      <c r="L72" s="195">
        <f>IF(ISNUMBER(SEARCH('Карта учёта'!$B$20,Расходка[[#This Row],[Наименование расходного материала]])),MAX($L$1:L71)+1,0)</f>
        <v>71</v>
      </c>
      <c r="M72" s="195">
        <f>IF(ISNUMBER(SEARCH('Карта учёта'!$B$21,Расходка[[#This Row],[Наименование расходного материала]])),MAX($M$1:M71)+1,0)</f>
        <v>71</v>
      </c>
      <c r="N72" s="195">
        <f>IF(ISNUMBER(SEARCH('Карта учёта'!$B$22,Расходка[[#This Row],[Наименование расходного материала]])),MAX($N$1:N71)+1,0)</f>
        <v>71</v>
      </c>
      <c r="O72" s="195">
        <f>IF(ISNUMBER(SEARCH('Карта учёта'!$B$23,Расходка[[#This Row],[Наименование расходного материала]])),MAX($O$1:O71)+1,0)</f>
        <v>71</v>
      </c>
      <c r="P72" s="195">
        <f>IF(ISNUMBER(SEARCH('Карта учёта'!$B$24,Расходка[[#This Row],[Наименование расходного материала]])),MAX($P$1:P71)+1,0)</f>
        <v>71</v>
      </c>
      <c r="Q72" s="195">
        <f>IF(ISNUMBER(SEARCH('Карта учёта'!$B$25,Расходка[[#This Row],[Наименование расходного материала]])),MAX($Q$1:Q71)+1,0)</f>
        <v>71</v>
      </c>
      <c r="R72" s="196" t="str">
        <f>IFERROR(INDEX(Расходка[Наименование расходного материала],MATCH(Расходка[[#This Row],[№]],Поиск_расходки[Индекс1],0)),"")</f>
        <v/>
      </c>
      <c r="S72" s="196" t="str">
        <f>IFERROR(INDEX(Расходка[Наименование расходного материала],MATCH(Расходка[[#This Row],[№]],Поиск_расходки[Индекс2],0)),"")</f>
        <v>Launcher 6F JR 4.0</v>
      </c>
      <c r="T72" s="196" t="str">
        <f>IFERROR(INDEX(Расходка[Наименование расходного материала],MATCH(Расходка[[#This Row],[№]],Поиск_расходки[Индекс3],0)),"")</f>
        <v>Launcher 6F JR 4.0</v>
      </c>
      <c r="U72" s="196" t="str">
        <f>IFERROR(INDEX(Расходка[Наименование расходного материала],MATCH(Расходка[[#This Row],[№]],Поиск_расходки[Индекс4],0)),"")</f>
        <v>Launcher 6F JR 4.0</v>
      </c>
      <c r="V72" s="196" t="str">
        <f>IFERROR(INDEX(Расходка[Наименование расходного материала],MATCH(Расходка[[#This Row],[№]],Поиск_расходки[Индекс5],0)),"")</f>
        <v>Launcher 6F JR 4.0</v>
      </c>
      <c r="W72" s="196" t="str">
        <f>IFERROR(INDEX(Расходка[Наименование расходного материала],MATCH(Расходка[[#This Row],[№]],Поиск_расходки[Индекс6],0)),"")</f>
        <v>Launcher 6F JR 4.0</v>
      </c>
      <c r="X72" s="196" t="str">
        <f>IFERROR(INDEX(Расходка[Наименование расходного материала],MATCH(Расходка[[#This Row],[№]],Поиск_расходки[Индекс7],0)),"")</f>
        <v>Launcher 6F JR 4.0</v>
      </c>
      <c r="Y72" s="196" t="str">
        <f>IFERROR(INDEX(Расходка[Наименование расходного материала],MATCH(Расходка[[#This Row],[№]],Поиск_расходки[Индекс8],0)),"")</f>
        <v>Launcher 6F JR 4.0</v>
      </c>
      <c r="Z72" s="196" t="str">
        <f>IFERROR(INDEX(Расходка[Наименование расходного материала],MATCH(Расходка[[#This Row],[№]],Поиск_расходки[Индекс9],0)),"")</f>
        <v>Launcher 6F JR 4.0</v>
      </c>
      <c r="AA72" s="196" t="str">
        <f>IFERROR(INDEX(Расходка[Наименование расходного материала],MATCH(Расходка[[#This Row],[№]],Поиск_расходки[Индекс10],0)),"")</f>
        <v>Launcher 6F JR 4.0</v>
      </c>
      <c r="AB72" s="196" t="str">
        <f>IFERROR(INDEX(Расходка[Наименование расходного материала],MATCH(Расходка[[#This Row],[№]],Поиск_расходки[Индекс11],0)),"")</f>
        <v>Launcher 6F JR 4.0</v>
      </c>
      <c r="AC72" s="196" t="str">
        <f>IFERROR(INDEX(Расходка[Наименование расходного материала],MATCH(Расходка[[#This Row],[№]],Поиск_расходки[Индекс12],0)),"")</f>
        <v>Launcher 6F JR 4.0</v>
      </c>
      <c r="AD72" s="196" t="str">
        <f>IFERROR(INDEX(Расходка[Наименование расходного материала],MATCH(Расходка[[#This Row],[№]],Поиск_расходки[Индекс13],0)),"")</f>
        <v>Launcher 6F JR 4.0</v>
      </c>
      <c r="AF72" s="4" t="s">
        <v>6</v>
      </c>
      <c r="AG72" s="4" t="s">
        <v>464</v>
      </c>
    </row>
    <row r="73" spans="1:33">
      <c r="A73">
        <v>72</v>
      </c>
      <c r="B73" t="s">
        <v>4</v>
      </c>
      <c r="C73" t="s">
        <v>341</v>
      </c>
      <c r="E73" s="195">
        <f>IF(ISNUMBER(SEARCH('Карта учёта'!$B$13,Расходка[[#This Row],[Наименование расходного материала]])),MAX($E$1:E72)+1,0)</f>
        <v>0</v>
      </c>
      <c r="F73" s="195">
        <f>IF(ISNUMBER(SEARCH('Карта учёта'!$B$14,Расходка[[#This Row],[Наименование расходного материала]])),MAX($F$1:F72)+1,0)</f>
        <v>72</v>
      </c>
      <c r="G73" s="195">
        <f>IF(ISNUMBER(SEARCH('Карта учёта'!$B$15,Расходка[[#This Row],[Наименование расходного материала]])),MAX($G$1:G72)+1,0)</f>
        <v>72</v>
      </c>
      <c r="H73" s="195">
        <f>IF(ISNUMBER(SEARCH('Карта учёта'!$B$16,Расходка[[#This Row],[Наименование расходного материала]])),MAX($H$1:H72)+1,0)</f>
        <v>72</v>
      </c>
      <c r="I73" s="195">
        <f>IF(ISNUMBER(SEARCH('Карта учёта'!$B$17,Расходка[[#This Row],[Наименование расходного материала]])),MAX($I$1:I72)+1,0)</f>
        <v>72</v>
      </c>
      <c r="J73" s="195">
        <f>IF(ISNUMBER(SEARCH('Карта учёта'!$B$18,Расходка[[#This Row],[Наименование расходного материала]])),MAX($J$1:J72)+1,0)</f>
        <v>72</v>
      </c>
      <c r="K73" s="195">
        <f>IF(ISNUMBER(SEARCH('Карта учёта'!$B$19,Расходка[[#This Row],[Наименование расходного материала]])),MAX($K$1:K72)+1,0)</f>
        <v>72</v>
      </c>
      <c r="L73" s="195">
        <f>IF(ISNUMBER(SEARCH('Карта учёта'!$B$20,Расходка[[#This Row],[Наименование расходного материала]])),MAX($L$1:L72)+1,0)</f>
        <v>72</v>
      </c>
      <c r="M73" s="195">
        <f>IF(ISNUMBER(SEARCH('Карта учёта'!$B$21,Расходка[[#This Row],[Наименование расходного материала]])),MAX($M$1:M72)+1,0)</f>
        <v>72</v>
      </c>
      <c r="N73" s="195">
        <f>IF(ISNUMBER(SEARCH('Карта учёта'!$B$22,Расходка[[#This Row],[Наименование расходного материала]])),MAX($N$1:N72)+1,0)</f>
        <v>72</v>
      </c>
      <c r="O73" s="195">
        <f>IF(ISNUMBER(SEARCH('Карта учёта'!$B$23,Расходка[[#This Row],[Наименование расходного материала]])),MAX($O$1:O72)+1,0)</f>
        <v>72</v>
      </c>
      <c r="P73" s="195">
        <f>IF(ISNUMBER(SEARCH('Карта учёта'!$B$24,Расходка[[#This Row],[Наименование расходного материала]])),MAX($P$1:P72)+1,0)</f>
        <v>72</v>
      </c>
      <c r="Q73" s="195">
        <f>IF(ISNUMBER(SEARCH('Карта учёта'!$B$25,Расходка[[#This Row],[Наименование расходного материала]])),MAX($Q$1:Q72)+1,0)</f>
        <v>72</v>
      </c>
      <c r="R73" s="196" t="str">
        <f>IFERROR(INDEX(Расходка[Наименование расходного материала],MATCH(Расходка[[#This Row],[№]],Поиск_расходки[Индекс1],0)),"")</f>
        <v/>
      </c>
      <c r="S73" s="196" t="str">
        <f>IFERROR(INDEX(Расходка[Наименование расходного материала],MATCH(Расходка[[#This Row],[№]],Поиск_расходки[Индекс2],0)),"")</f>
        <v>Launcher 7F JL 3.5</v>
      </c>
      <c r="T73" s="196" t="str">
        <f>IFERROR(INDEX(Расходка[Наименование расходного материала],MATCH(Расходка[[#This Row],[№]],Поиск_расходки[Индекс3],0)),"")</f>
        <v>Launcher 7F JL 3.5</v>
      </c>
      <c r="U73" s="196" t="str">
        <f>IFERROR(INDEX(Расходка[Наименование расходного материала],MATCH(Расходка[[#This Row],[№]],Поиск_расходки[Индекс4],0)),"")</f>
        <v>Launcher 7F JL 3.5</v>
      </c>
      <c r="V73" s="196" t="str">
        <f>IFERROR(INDEX(Расходка[Наименование расходного материала],MATCH(Расходка[[#This Row],[№]],Поиск_расходки[Индекс5],0)),"")</f>
        <v>Launcher 7F JL 3.5</v>
      </c>
      <c r="W73" s="196" t="str">
        <f>IFERROR(INDEX(Расходка[Наименование расходного материала],MATCH(Расходка[[#This Row],[№]],Поиск_расходки[Индекс6],0)),"")</f>
        <v>Launcher 7F JL 3.5</v>
      </c>
      <c r="X73" s="196" t="str">
        <f>IFERROR(INDEX(Расходка[Наименование расходного материала],MATCH(Расходка[[#This Row],[№]],Поиск_расходки[Индекс7],0)),"")</f>
        <v>Launcher 7F JL 3.5</v>
      </c>
      <c r="Y73" s="196" t="str">
        <f>IFERROR(INDEX(Расходка[Наименование расходного материала],MATCH(Расходка[[#This Row],[№]],Поиск_расходки[Индекс8],0)),"")</f>
        <v>Launcher 7F JL 3.5</v>
      </c>
      <c r="Z73" s="196" t="str">
        <f>IFERROR(INDEX(Расходка[Наименование расходного материала],MATCH(Расходка[[#This Row],[№]],Поиск_расходки[Индекс9],0)),"")</f>
        <v>Launcher 7F JL 3.5</v>
      </c>
      <c r="AA73" s="196" t="str">
        <f>IFERROR(INDEX(Расходка[Наименование расходного материала],MATCH(Расходка[[#This Row],[№]],Поиск_расходки[Индекс10],0)),"")</f>
        <v>Launcher 7F JL 3.5</v>
      </c>
      <c r="AB73" s="196" t="str">
        <f>IFERROR(INDEX(Расходка[Наименование расходного материала],MATCH(Расходка[[#This Row],[№]],Поиск_расходки[Индекс11],0)),"")</f>
        <v>Launcher 7F JL 3.5</v>
      </c>
      <c r="AC73" s="196" t="str">
        <f>IFERROR(INDEX(Расходка[Наименование расходного материала],MATCH(Расходка[[#This Row],[№]],Поиск_расходки[Индекс12],0)),"")</f>
        <v>Launcher 7F JL 3.5</v>
      </c>
      <c r="AD73" s="196" t="str">
        <f>IFERROR(INDEX(Расходка[Наименование расходного материала],MATCH(Расходка[[#This Row],[№]],Поиск_расходки[Индекс13],0)),"")</f>
        <v>Launcher 7F JL 3.5</v>
      </c>
      <c r="AF73" s="4" t="s">
        <v>6</v>
      </c>
      <c r="AG73" s="4" t="s">
        <v>419</v>
      </c>
    </row>
    <row r="74" spans="1:33">
      <c r="A74">
        <v>73</v>
      </c>
      <c r="B74" t="s">
        <v>4</v>
      </c>
      <c r="C74" t="s">
        <v>340</v>
      </c>
      <c r="E74" s="195">
        <f>IF(ISNUMBER(SEARCH('Карта учёта'!$B$13,Расходка[[#This Row],[Наименование расходного материала]])),MAX($E$1:E73)+1,0)</f>
        <v>0</v>
      </c>
      <c r="F74" s="195">
        <f>IF(ISNUMBER(SEARCH('Карта учёта'!$B$14,Расходка[[#This Row],[Наименование расходного материала]])),MAX($F$1:F73)+1,0)</f>
        <v>73</v>
      </c>
      <c r="G74" s="195">
        <f>IF(ISNUMBER(SEARCH('Карта учёта'!$B$15,Расходка[[#This Row],[Наименование расходного материала]])),MAX($G$1:G73)+1,0)</f>
        <v>73</v>
      </c>
      <c r="H74" s="195">
        <f>IF(ISNUMBER(SEARCH('Карта учёта'!$B$16,Расходка[[#This Row],[Наименование расходного материала]])),MAX($H$1:H73)+1,0)</f>
        <v>73</v>
      </c>
      <c r="I74" s="195">
        <f>IF(ISNUMBER(SEARCH('Карта учёта'!$B$17,Расходка[[#This Row],[Наименование расходного материала]])),MAX($I$1:I73)+1,0)</f>
        <v>73</v>
      </c>
      <c r="J74" s="195">
        <f>IF(ISNUMBER(SEARCH('Карта учёта'!$B$18,Расходка[[#This Row],[Наименование расходного материала]])),MAX($J$1:J73)+1,0)</f>
        <v>73</v>
      </c>
      <c r="K74" s="195">
        <f>IF(ISNUMBER(SEARCH('Карта учёта'!$B$19,Расходка[[#This Row],[Наименование расходного материала]])),MAX($K$1:K73)+1,0)</f>
        <v>73</v>
      </c>
      <c r="L74" s="195">
        <f>IF(ISNUMBER(SEARCH('Карта учёта'!$B$20,Расходка[[#This Row],[Наименование расходного материала]])),MAX($L$1:L73)+1,0)</f>
        <v>73</v>
      </c>
      <c r="M74" s="195">
        <f>IF(ISNUMBER(SEARCH('Карта учёта'!$B$21,Расходка[[#This Row],[Наименование расходного материала]])),MAX($M$1:M73)+1,0)</f>
        <v>73</v>
      </c>
      <c r="N74" s="195">
        <f>IF(ISNUMBER(SEARCH('Карта учёта'!$B$22,Расходка[[#This Row],[Наименование расходного материала]])),MAX($N$1:N73)+1,0)</f>
        <v>73</v>
      </c>
      <c r="O74" s="195">
        <f>IF(ISNUMBER(SEARCH('Карта учёта'!$B$23,Расходка[[#This Row],[Наименование расходного материала]])),MAX($O$1:O73)+1,0)</f>
        <v>73</v>
      </c>
      <c r="P74" s="195">
        <f>IF(ISNUMBER(SEARCH('Карта учёта'!$B$24,Расходка[[#This Row],[Наименование расходного материала]])),MAX($P$1:P73)+1,0)</f>
        <v>73</v>
      </c>
      <c r="Q74" s="195">
        <f>IF(ISNUMBER(SEARCH('Карта учёта'!$B$25,Расходка[[#This Row],[Наименование расходного материала]])),MAX($Q$1:Q73)+1,0)</f>
        <v>73</v>
      </c>
      <c r="R74" s="196" t="str">
        <f>IFERROR(INDEX(Расходка[Наименование расходного материала],MATCH(Расходка[[#This Row],[№]],Поиск_расходки[Индекс1],0)),"")</f>
        <v/>
      </c>
      <c r="S74" s="196" t="str">
        <f>IFERROR(INDEX(Расходка[Наименование расходного материала],MATCH(Расходка[[#This Row],[№]],Поиск_расходки[Индекс2],0)),"")</f>
        <v>Launcher 7F JL 4.0</v>
      </c>
      <c r="T74" s="196" t="str">
        <f>IFERROR(INDEX(Расходка[Наименование расходного материала],MATCH(Расходка[[#This Row],[№]],Поиск_расходки[Индекс3],0)),"")</f>
        <v>Launcher 7F JL 4.0</v>
      </c>
      <c r="U74" s="196" t="str">
        <f>IFERROR(INDEX(Расходка[Наименование расходного материала],MATCH(Расходка[[#This Row],[№]],Поиск_расходки[Индекс4],0)),"")</f>
        <v>Launcher 7F JL 4.0</v>
      </c>
      <c r="V74" s="196" t="str">
        <f>IFERROR(INDEX(Расходка[Наименование расходного материала],MATCH(Расходка[[#This Row],[№]],Поиск_расходки[Индекс5],0)),"")</f>
        <v>Launcher 7F JL 4.0</v>
      </c>
      <c r="W74" s="196" t="str">
        <f>IFERROR(INDEX(Расходка[Наименование расходного материала],MATCH(Расходка[[#This Row],[№]],Поиск_расходки[Индекс6],0)),"")</f>
        <v>Launcher 7F JL 4.0</v>
      </c>
      <c r="X74" s="196" t="str">
        <f>IFERROR(INDEX(Расходка[Наименование расходного материала],MATCH(Расходка[[#This Row],[№]],Поиск_расходки[Индекс7],0)),"")</f>
        <v>Launcher 7F JL 4.0</v>
      </c>
      <c r="Y74" s="196" t="str">
        <f>IFERROR(INDEX(Расходка[Наименование расходного материала],MATCH(Расходка[[#This Row],[№]],Поиск_расходки[Индекс8],0)),"")</f>
        <v>Launcher 7F JL 4.0</v>
      </c>
      <c r="Z74" s="196" t="str">
        <f>IFERROR(INDEX(Расходка[Наименование расходного материала],MATCH(Расходка[[#This Row],[№]],Поиск_расходки[Индекс9],0)),"")</f>
        <v>Launcher 7F JL 4.0</v>
      </c>
      <c r="AA74" s="196" t="str">
        <f>IFERROR(INDEX(Расходка[Наименование расходного материала],MATCH(Расходка[[#This Row],[№]],Поиск_расходки[Индекс10],0)),"")</f>
        <v>Launcher 7F JL 4.0</v>
      </c>
      <c r="AB74" s="196" t="str">
        <f>IFERROR(INDEX(Расходка[Наименование расходного материала],MATCH(Расходка[[#This Row],[№]],Поиск_расходки[Индекс11],0)),"")</f>
        <v>Launcher 7F JL 4.0</v>
      </c>
      <c r="AC74" s="196" t="str">
        <f>IFERROR(INDEX(Расходка[Наименование расходного материала],MATCH(Расходка[[#This Row],[№]],Поиск_расходки[Индекс12],0)),"")</f>
        <v>Launcher 7F JL 4.0</v>
      </c>
      <c r="AD74" s="196" t="str">
        <f>IFERROR(INDEX(Расходка[Наименование расходного материала],MATCH(Расходка[[#This Row],[№]],Поиск_расходки[Индекс13],0)),"")</f>
        <v>Launcher 7F JL 4.0</v>
      </c>
      <c r="AF74" s="4" t="s">
        <v>6</v>
      </c>
      <c r="AG74" s="4" t="s">
        <v>465</v>
      </c>
    </row>
    <row r="75" spans="1:33">
      <c r="A75">
        <v>74</v>
      </c>
      <c r="B75" t="s">
        <v>301</v>
      </c>
      <c r="C75" s="1" t="s">
        <v>332</v>
      </c>
      <c r="E75" s="195">
        <f>IF(ISNUMBER(SEARCH('Карта учёта'!$B$13,Расходка[[#This Row],[Наименование расходного материала]])),MAX($E$1:E74)+1,0)</f>
        <v>1</v>
      </c>
      <c r="F75" s="195">
        <f>IF(ISNUMBER(SEARCH('Карта учёта'!$B$14,Расходка[[#This Row],[Наименование расходного материала]])),MAX($F$1:F74)+1,0)</f>
        <v>74</v>
      </c>
      <c r="G75" s="195">
        <f>IF(ISNUMBER(SEARCH('Карта учёта'!$B$15,Расходка[[#This Row],[Наименование расходного материала]])),MAX($G$1:G74)+1,0)</f>
        <v>74</v>
      </c>
      <c r="H75" s="195">
        <f>IF(ISNUMBER(SEARCH('Карта учёта'!$B$16,Расходка[[#This Row],[Наименование расходного материала]])),MAX($H$1:H74)+1,0)</f>
        <v>74</v>
      </c>
      <c r="I75" s="195">
        <f>IF(ISNUMBER(SEARCH('Карта учёта'!$B$17,Расходка[[#This Row],[Наименование расходного материала]])),MAX($I$1:I74)+1,0)</f>
        <v>74</v>
      </c>
      <c r="J75" s="195">
        <f>IF(ISNUMBER(SEARCH('Карта учёта'!$B$18,Расходка[[#This Row],[Наименование расходного материала]])),MAX($J$1:J74)+1,0)</f>
        <v>74</v>
      </c>
      <c r="K75" s="195">
        <f>IF(ISNUMBER(SEARCH('Карта учёта'!$B$19,Расходка[[#This Row],[Наименование расходного материала]])),MAX($K$1:K74)+1,0)</f>
        <v>74</v>
      </c>
      <c r="L75" s="195">
        <f>IF(ISNUMBER(SEARCH('Карта учёта'!$B$20,Расходка[[#This Row],[Наименование расходного материала]])),MAX($L$1:L74)+1,0)</f>
        <v>74</v>
      </c>
      <c r="M75" s="195">
        <f>IF(ISNUMBER(SEARCH('Карта учёта'!$B$21,Расходка[[#This Row],[Наименование расходного материала]])),MAX($M$1:M74)+1,0)</f>
        <v>74</v>
      </c>
      <c r="N75" s="195">
        <f>IF(ISNUMBER(SEARCH('Карта учёта'!$B$22,Расходка[[#This Row],[Наименование расходного материала]])),MAX($N$1:N74)+1,0)</f>
        <v>74</v>
      </c>
      <c r="O75" s="195">
        <f>IF(ISNUMBER(SEARCH('Карта учёта'!$B$23,Расходка[[#This Row],[Наименование расходного материала]])),MAX($O$1:O74)+1,0)</f>
        <v>74</v>
      </c>
      <c r="P75" s="195">
        <f>IF(ISNUMBER(SEARCH('Карта учёта'!$B$24,Расходка[[#This Row],[Наименование расходного материала]])),MAX($P$1:P74)+1,0)</f>
        <v>74</v>
      </c>
      <c r="Q75" s="195">
        <f>IF(ISNUMBER(SEARCH('Карта учёта'!$B$25,Расходка[[#This Row],[Наименование расходного материала]])),MAX($Q$1:Q74)+1,0)</f>
        <v>74</v>
      </c>
      <c r="R75" s="196" t="str">
        <f>IFERROR(INDEX(Расходка[Наименование расходного материала],MATCH(Расходка[[#This Row],[№]],Поиск_расходки[Индекс1],0)),"")</f>
        <v/>
      </c>
      <c r="S75" s="196" t="str">
        <f>IFERROR(INDEX(Расходка[Наименование расходного материала],MATCH(Расходка[[#This Row],[№]],Поиск_расходки[Индекс2],0)),"")</f>
        <v>Angio-Seal™ VIP</v>
      </c>
      <c r="T75" s="196" t="str">
        <f>IFERROR(INDEX(Расходка[Наименование расходного материала],MATCH(Расходка[[#This Row],[№]],Поиск_расходки[Индекс3],0)),"")</f>
        <v>Angio-Seal™ VIP</v>
      </c>
      <c r="U75" s="196" t="str">
        <f>IFERROR(INDEX(Расходка[Наименование расходного материала],MATCH(Расходка[[#This Row],[№]],Поиск_расходки[Индекс4],0)),"")</f>
        <v>Angio-Seal™ VIP</v>
      </c>
      <c r="V75" s="196" t="str">
        <f>IFERROR(INDEX(Расходка[Наименование расходного материала],MATCH(Расходка[[#This Row],[№]],Поиск_расходки[Индекс5],0)),"")</f>
        <v>Angio-Seal™ VIP</v>
      </c>
      <c r="W75" s="196" t="str">
        <f>IFERROR(INDEX(Расходка[Наименование расходного материала],MATCH(Расходка[[#This Row],[№]],Поиск_расходки[Индекс6],0)),"")</f>
        <v>Angio-Seal™ VIP</v>
      </c>
      <c r="X75" s="196" t="str">
        <f>IFERROR(INDEX(Расходка[Наименование расходного материала],MATCH(Расходка[[#This Row],[№]],Поиск_расходки[Индекс7],0)),"")</f>
        <v>Angio-Seal™ VIP</v>
      </c>
      <c r="Y75" s="196" t="str">
        <f>IFERROR(INDEX(Расходка[Наименование расходного материала],MATCH(Расходка[[#This Row],[№]],Поиск_расходки[Индекс8],0)),"")</f>
        <v>Angio-Seal™ VIP</v>
      </c>
      <c r="Z75" s="196" t="str">
        <f>IFERROR(INDEX(Расходка[Наименование расходного материала],MATCH(Расходка[[#This Row],[№]],Поиск_расходки[Индекс9],0)),"")</f>
        <v>Angio-Seal™ VIP</v>
      </c>
      <c r="AA75" s="196" t="str">
        <f>IFERROR(INDEX(Расходка[Наименование расходного материала],MATCH(Расходка[[#This Row],[№]],Поиск_расходки[Индекс10],0)),"")</f>
        <v>Angio-Seal™ VIP</v>
      </c>
      <c r="AB75" s="196" t="str">
        <f>IFERROR(INDEX(Расходка[Наименование расходного материала],MATCH(Расходка[[#This Row],[№]],Поиск_расходки[Индекс11],0)),"")</f>
        <v>Angio-Seal™ VIP</v>
      </c>
      <c r="AC75" s="196" t="str">
        <f>IFERROR(INDEX(Расходка[Наименование расходного материала],MATCH(Расходка[[#This Row],[№]],Поиск_расходки[Индекс12],0)),"")</f>
        <v>Angio-Seal™ VIP</v>
      </c>
      <c r="AD75" s="196" t="str">
        <f>IFERROR(INDEX(Расходка[Наименование расходного материала],MATCH(Расходка[[#This Row],[№]],Поиск_расходки[Индекс13],0)),"")</f>
        <v>Angio-Seal™ VIP</v>
      </c>
      <c r="AF75" s="4" t="s">
        <v>6</v>
      </c>
      <c r="AG75" s="4" t="s">
        <v>466</v>
      </c>
    </row>
    <row r="76" spans="1:33">
      <c r="E76" s="195">
        <f>IF(ISNUMBER(SEARCH('Карта учёта'!$B$13,Расходка[[#This Row],[Наименование расходного материала]])),MAX($E$1:E75)+1,0)</f>
        <v>0</v>
      </c>
      <c r="F76" s="195">
        <f>IF(ISNUMBER(SEARCH('Карта учёта'!$B$14,Расходка[[#This Row],[Наименование расходного материала]])),MAX($F$1:F75)+1,0)</f>
        <v>0</v>
      </c>
      <c r="G76" s="195">
        <f>IF(ISNUMBER(SEARCH('Карта учёта'!$B$15,Расходка[[#This Row],[Наименование расходного материала]])),MAX($G$1:G75)+1,0)</f>
        <v>0</v>
      </c>
      <c r="H76" s="195">
        <f>IF(ISNUMBER(SEARCH('Карта учёта'!$B$16,Расходка[[#This Row],[Наименование расходного материала]])),MAX($H$1:H75)+1,0)</f>
        <v>0</v>
      </c>
      <c r="I76" s="195">
        <f>IF(ISNUMBER(SEARCH('Карта учёта'!$B$17,Расходка[[#This Row],[Наименование расходного материала]])),MAX($I$1:I75)+1,0)</f>
        <v>0</v>
      </c>
      <c r="J76" s="195">
        <f>IF(ISNUMBER(SEARCH('Карта учёта'!$B$18,Расходка[[#This Row],[Наименование расходного материала]])),MAX($J$1:J75)+1,0)</f>
        <v>0</v>
      </c>
      <c r="K76" s="195">
        <f>IF(ISNUMBER(SEARCH('Карта учёта'!$B$19,Расходка[[#This Row],[Наименование расходного материала]])),MAX($K$1:K75)+1,0)</f>
        <v>0</v>
      </c>
      <c r="L76" s="195">
        <f>IF(ISNUMBER(SEARCH('Карта учёта'!$B$20,Расходка[[#This Row],[Наименование расходного материала]])),MAX($L$1:L75)+1,0)</f>
        <v>0</v>
      </c>
      <c r="M76" s="195">
        <f>IF(ISNUMBER(SEARCH('Карта учёта'!$B$21,Расходка[[#This Row],[Наименование расходного материала]])),MAX($M$1:M75)+1,0)</f>
        <v>0</v>
      </c>
      <c r="N76" s="195">
        <f>IF(ISNUMBER(SEARCH('Карта учёта'!$B$22,Расходка[[#This Row],[Наименование расходного материала]])),MAX($N$1:N75)+1,0)</f>
        <v>0</v>
      </c>
      <c r="O76" s="195">
        <f>IF(ISNUMBER(SEARCH('Карта учёта'!$B$23,Расходка[[#This Row],[Наименование расходного материала]])),MAX($O$1:O75)+1,0)</f>
        <v>0</v>
      </c>
      <c r="P76" s="195">
        <f>IF(ISNUMBER(SEARCH('Карта учёта'!$B$24,Расходка[[#This Row],[Наименование расходного материала]])),MAX($P$1:P75)+1,0)</f>
        <v>0</v>
      </c>
      <c r="Q76" s="195">
        <f>IF(ISNUMBER(SEARCH('Карта учёта'!$B$25,Расходка[[#This Row],[Наименование расходного материала]])),MAX($Q$1:Q75)+1,0)</f>
        <v>0</v>
      </c>
      <c r="R76" s="196" t="str">
        <f>IFERROR(INDEX(Расходка[Наименование расходного материала],MATCH(Расходка[[#This Row],[№]],Поиск_расходки[Индекс1],0)),"")</f>
        <v/>
      </c>
      <c r="S76" s="196" t="str">
        <f>IFERROR(INDEX(Расходка[Наименование расходного материала],MATCH(Расходка[[#This Row],[№]],Поиск_расходки[Индекс2],0)),"")</f>
        <v/>
      </c>
      <c r="T76" s="196" t="str">
        <f>IFERROR(INDEX(Расходка[Наименование расходного материала],MATCH(Расходка[[#This Row],[№]],Поиск_расходки[Индекс3],0)),"")</f>
        <v/>
      </c>
      <c r="U76" s="196" t="str">
        <f>IFERROR(INDEX(Расходка[Наименование расходного материала],MATCH(Расходка[[#This Row],[№]],Поиск_расходки[Индекс4],0)),"")</f>
        <v/>
      </c>
      <c r="V76" s="196" t="str">
        <f>IFERROR(INDEX(Расходка[Наименование расходного материала],MATCH(Расходка[[#This Row],[№]],Поиск_расходки[Индекс5],0)),"")</f>
        <v/>
      </c>
      <c r="W76" s="196" t="str">
        <f>IFERROR(INDEX(Расходка[Наименование расходного материала],MATCH(Расходка[[#This Row],[№]],Поиск_расходки[Индекс6],0)),"")</f>
        <v/>
      </c>
      <c r="X76" s="196" t="str">
        <f>IFERROR(INDEX(Расходка[Наименование расходного материала],MATCH(Расходка[[#This Row],[№]],Поиск_расходки[Индекс7],0)),"")</f>
        <v/>
      </c>
      <c r="Y76" s="196" t="str">
        <f>IFERROR(INDEX(Расходка[Наименование расходного материала],MATCH(Расходка[[#This Row],[№]],Поиск_расходки[Индекс8],0)),"")</f>
        <v/>
      </c>
      <c r="Z76" s="196" t="str">
        <f>IFERROR(INDEX(Расходка[Наименование расходного материала],MATCH(Расходка[[#This Row],[№]],Поиск_расходки[Индекс9],0)),"")</f>
        <v/>
      </c>
      <c r="AA76" s="196" t="str">
        <f>IFERROR(INDEX(Расходка[Наименование расходного материала],MATCH(Расходка[[#This Row],[№]],Поиск_расходки[Индекс10],0)),"")</f>
        <v/>
      </c>
      <c r="AB76" s="196" t="str">
        <f>IFERROR(INDEX(Расходка[Наименование расходного материала],MATCH(Расходка[[#This Row],[№]],Поиск_расходки[Индекс11],0)),"")</f>
        <v/>
      </c>
      <c r="AC76" s="196" t="str">
        <f>IFERROR(INDEX(Расходка[Наименование расходного материала],MATCH(Расходка[[#This Row],[№]],Поиск_расходки[Индекс12],0)),"")</f>
        <v/>
      </c>
      <c r="AD76" s="196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467</v>
      </c>
    </row>
    <row r="77" spans="1:33">
      <c r="E77" s="195">
        <f>IF(ISNUMBER(SEARCH('Карта учёта'!$B$13,Расходка[[#This Row],[Наименование расходного материала]])),MAX($E$1:E76)+1,0)</f>
        <v>0</v>
      </c>
      <c r="F77" s="195">
        <f>IF(ISNUMBER(SEARCH('Карта учёта'!$B$14,Расходка[[#This Row],[Наименование расходного материала]])),MAX($F$1:F76)+1,0)</f>
        <v>0</v>
      </c>
      <c r="G77" s="195">
        <f>IF(ISNUMBER(SEARCH('Карта учёта'!$B$15,Расходка[[#This Row],[Наименование расходного материала]])),MAX($G$1:G76)+1,0)</f>
        <v>0</v>
      </c>
      <c r="H77" s="195">
        <f>IF(ISNUMBER(SEARCH('Карта учёта'!$B$16,Расходка[[#This Row],[Наименование расходного материала]])),MAX($H$1:H76)+1,0)</f>
        <v>0</v>
      </c>
      <c r="I77" s="195">
        <f>IF(ISNUMBER(SEARCH('Карта учёта'!$B$17,Расходка[[#This Row],[Наименование расходного материала]])),MAX($I$1:I76)+1,0)</f>
        <v>0</v>
      </c>
      <c r="J77" s="195">
        <f>IF(ISNUMBER(SEARCH('Карта учёта'!$B$18,Расходка[[#This Row],[Наименование расходного материала]])),MAX($J$1:J76)+1,0)</f>
        <v>0</v>
      </c>
      <c r="K77" s="195">
        <f>IF(ISNUMBER(SEARCH('Карта учёта'!$B$19,Расходка[[#This Row],[Наименование расходного материала]])),MAX($K$1:K76)+1,0)</f>
        <v>0</v>
      </c>
      <c r="L77" s="195">
        <f>IF(ISNUMBER(SEARCH('Карта учёта'!$B$20,Расходка[[#This Row],[Наименование расходного материала]])),MAX($L$1:L76)+1,0)</f>
        <v>0</v>
      </c>
      <c r="M77" s="195">
        <f>IF(ISNUMBER(SEARCH('Карта учёта'!$B$21,Расходка[[#This Row],[Наименование расходного материала]])),MAX($M$1:M76)+1,0)</f>
        <v>0</v>
      </c>
      <c r="N77" s="195">
        <f>IF(ISNUMBER(SEARCH('Карта учёта'!$B$22,Расходка[[#This Row],[Наименование расходного материала]])),MAX($N$1:N76)+1,0)</f>
        <v>0</v>
      </c>
      <c r="O77" s="195">
        <f>IF(ISNUMBER(SEARCH('Карта учёта'!$B$23,Расходка[[#This Row],[Наименование расходного материала]])),MAX($O$1:O76)+1,0)</f>
        <v>0</v>
      </c>
      <c r="P77" s="195">
        <f>IF(ISNUMBER(SEARCH('Карта учёта'!$B$24,Расходка[[#This Row],[Наименование расходного материала]])),MAX($P$1:P76)+1,0)</f>
        <v>0</v>
      </c>
      <c r="Q77" s="195">
        <f>IF(ISNUMBER(SEARCH('Карта учёта'!$B$25,Расходка[[#This Row],[Наименование расходного материала]])),MAX($Q$1:Q76)+1,0)</f>
        <v>0</v>
      </c>
      <c r="R77" s="196" t="str">
        <f>IFERROR(INDEX(Расходка[Наименование расходного материала],MATCH(Расходка[[#This Row],[№]],Поиск_расходки[Индекс1],0)),"")</f>
        <v/>
      </c>
      <c r="S77" s="196" t="str">
        <f>IFERROR(INDEX(Расходка[Наименование расходного материала],MATCH(Расходка[[#This Row],[№]],Поиск_расходки[Индекс2],0)),"")</f>
        <v/>
      </c>
      <c r="T77" s="196" t="str">
        <f>IFERROR(INDEX(Расходка[Наименование расходного материала],MATCH(Расходка[[#This Row],[№]],Поиск_расходки[Индекс3],0)),"")</f>
        <v/>
      </c>
      <c r="U77" s="196" t="str">
        <f>IFERROR(INDEX(Расходка[Наименование расходного материала],MATCH(Расходка[[#This Row],[№]],Поиск_расходки[Индекс4],0)),"")</f>
        <v/>
      </c>
      <c r="V77" s="196" t="str">
        <f>IFERROR(INDEX(Расходка[Наименование расходного материала],MATCH(Расходка[[#This Row],[№]],Поиск_расходки[Индекс5],0)),"")</f>
        <v/>
      </c>
      <c r="W77" s="196" t="str">
        <f>IFERROR(INDEX(Расходка[Наименование расходного материала],MATCH(Расходка[[#This Row],[№]],Поиск_расходки[Индекс6],0)),"")</f>
        <v/>
      </c>
      <c r="X77" s="196" t="str">
        <f>IFERROR(INDEX(Расходка[Наименование расходного материала],MATCH(Расходка[[#This Row],[№]],Поиск_расходки[Индекс7],0)),"")</f>
        <v/>
      </c>
      <c r="Y77" s="196" t="str">
        <f>IFERROR(INDEX(Расходка[Наименование расходного материала],MATCH(Расходка[[#This Row],[№]],Поиск_расходки[Индекс8],0)),"")</f>
        <v/>
      </c>
      <c r="Z77" s="196" t="str">
        <f>IFERROR(INDEX(Расходка[Наименование расходного материала],MATCH(Расходка[[#This Row],[№]],Поиск_расходки[Индекс9],0)),"")</f>
        <v/>
      </c>
      <c r="AA77" s="196" t="str">
        <f>IFERROR(INDEX(Расходка[Наименование расходного материала],MATCH(Расходка[[#This Row],[№]],Поиск_расходки[Индекс10],0)),"")</f>
        <v/>
      </c>
      <c r="AB77" s="196" t="str">
        <f>IFERROR(INDEX(Расходка[Наименование расходного материала],MATCH(Расходка[[#This Row],[№]],Поиск_расходки[Индекс11],0)),"")</f>
        <v/>
      </c>
      <c r="AC77" s="196" t="str">
        <f>IFERROR(INDEX(Расходка[Наименование расходного материала],MATCH(Расходка[[#This Row],[№]],Поиск_расходки[Индекс12],0)),"")</f>
        <v/>
      </c>
      <c r="AD77" s="196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468</v>
      </c>
    </row>
    <row r="78" spans="1:33">
      <c r="E78" s="195">
        <f>IF(ISNUMBER(SEARCH('Карта учёта'!$B$13,Расходка[[#This Row],[Наименование расходного материала]])),MAX($E$1:E77)+1,0)</f>
        <v>0</v>
      </c>
      <c r="F78" s="195">
        <f>IF(ISNUMBER(SEARCH('Карта учёта'!$B$14,Расходка[[#This Row],[Наименование расходного материала]])),MAX($F$1:F77)+1,0)</f>
        <v>0</v>
      </c>
      <c r="G78" s="195">
        <f>IF(ISNUMBER(SEARCH('Карта учёта'!$B$15,Расходка[[#This Row],[Наименование расходного материала]])),MAX($G$1:G77)+1,0)</f>
        <v>0</v>
      </c>
      <c r="H78" s="195">
        <f>IF(ISNUMBER(SEARCH('Карта учёта'!$B$16,Расходка[[#This Row],[Наименование расходного материала]])),MAX($H$1:H77)+1,0)</f>
        <v>0</v>
      </c>
      <c r="I78" s="195">
        <f>IF(ISNUMBER(SEARCH('Карта учёта'!$B$17,Расходка[[#This Row],[Наименование расходного материала]])),MAX($I$1:I77)+1,0)</f>
        <v>0</v>
      </c>
      <c r="J78" s="195">
        <f>IF(ISNUMBER(SEARCH('Карта учёта'!$B$18,Расходка[[#This Row],[Наименование расходного материала]])),MAX($J$1:J77)+1,0)</f>
        <v>0</v>
      </c>
      <c r="K78" s="195">
        <f>IF(ISNUMBER(SEARCH('Карта учёта'!$B$19,Расходка[[#This Row],[Наименование расходного материала]])),MAX($K$1:K77)+1,0)</f>
        <v>0</v>
      </c>
      <c r="L78" s="195">
        <f>IF(ISNUMBER(SEARCH('Карта учёта'!$B$20,Расходка[[#This Row],[Наименование расходного материала]])),MAX($L$1:L77)+1,0)</f>
        <v>0</v>
      </c>
      <c r="M78" s="195">
        <f>IF(ISNUMBER(SEARCH('Карта учёта'!$B$21,Расходка[[#This Row],[Наименование расходного материала]])),MAX($M$1:M77)+1,0)</f>
        <v>0</v>
      </c>
      <c r="N78" s="195">
        <f>IF(ISNUMBER(SEARCH('Карта учёта'!$B$22,Расходка[[#This Row],[Наименование расходного материала]])),MAX($N$1:N77)+1,0)</f>
        <v>0</v>
      </c>
      <c r="O78" s="195">
        <f>IF(ISNUMBER(SEARCH('Карта учёта'!$B$23,Расходка[[#This Row],[Наименование расходного материала]])),MAX($O$1:O77)+1,0)</f>
        <v>0</v>
      </c>
      <c r="P78" s="195">
        <f>IF(ISNUMBER(SEARCH('Карта учёта'!$B$24,Расходка[[#This Row],[Наименование расходного материала]])),MAX($P$1:P77)+1,0)</f>
        <v>0</v>
      </c>
      <c r="Q78" s="195">
        <f>IF(ISNUMBER(SEARCH('Карта учёта'!$B$25,Расходка[[#This Row],[Наименование расходного материала]])),MAX($Q$1:Q77)+1,0)</f>
        <v>0</v>
      </c>
      <c r="R78" s="196" t="str">
        <f>IFERROR(INDEX(Расходка[Наименование расходного материала],MATCH(Расходка[[#This Row],[№]],Поиск_расходки[Индекс1],0)),"")</f>
        <v/>
      </c>
      <c r="S78" s="196" t="str">
        <f>IFERROR(INDEX(Расходка[Наименование расходного материала],MATCH(Расходка[[#This Row],[№]],Поиск_расходки[Индекс2],0)),"")</f>
        <v/>
      </c>
      <c r="T78" s="196" t="str">
        <f>IFERROR(INDEX(Расходка[Наименование расходного материала],MATCH(Расходка[[#This Row],[№]],Поиск_расходки[Индекс3],0)),"")</f>
        <v/>
      </c>
      <c r="U78" s="196" t="str">
        <f>IFERROR(INDEX(Расходка[Наименование расходного материала],MATCH(Расходка[[#This Row],[№]],Поиск_расходки[Индекс4],0)),"")</f>
        <v/>
      </c>
      <c r="V78" s="196" t="str">
        <f>IFERROR(INDEX(Расходка[Наименование расходного материала],MATCH(Расходка[[#This Row],[№]],Поиск_расходки[Индекс5],0)),"")</f>
        <v/>
      </c>
      <c r="W78" s="196" t="str">
        <f>IFERROR(INDEX(Расходка[Наименование расходного материала],MATCH(Расходка[[#This Row],[№]],Поиск_расходки[Индекс6],0)),"")</f>
        <v/>
      </c>
      <c r="X78" s="196" t="str">
        <f>IFERROR(INDEX(Расходка[Наименование расходного материала],MATCH(Расходка[[#This Row],[№]],Поиск_расходки[Индекс7],0)),"")</f>
        <v/>
      </c>
      <c r="Y78" s="196" t="str">
        <f>IFERROR(INDEX(Расходка[Наименование расходного материала],MATCH(Расходка[[#This Row],[№]],Поиск_расходки[Индекс8],0)),"")</f>
        <v/>
      </c>
      <c r="Z78" s="196" t="str">
        <f>IFERROR(INDEX(Расходка[Наименование расходного материала],MATCH(Расходка[[#This Row],[№]],Поиск_расходки[Индекс9],0)),"")</f>
        <v/>
      </c>
      <c r="AA78" s="196" t="str">
        <f>IFERROR(INDEX(Расходка[Наименование расходного материала],MATCH(Расходка[[#This Row],[№]],Поиск_расходки[Индекс10],0)),"")</f>
        <v/>
      </c>
      <c r="AB78" s="196" t="str">
        <f>IFERROR(INDEX(Расходка[Наименование расходного материала],MATCH(Расходка[[#This Row],[№]],Поиск_расходки[Индекс11],0)),"")</f>
        <v/>
      </c>
      <c r="AC78" s="196" t="str">
        <f>IFERROR(INDEX(Расходка[Наименование расходного материала],MATCH(Расходка[[#This Row],[№]],Поиск_расходки[Индекс12],0)),"")</f>
        <v/>
      </c>
      <c r="AD78" s="196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515</v>
      </c>
      <c r="C15" s="200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0"/>
    </row>
    <row r="20" spans="1:3">
      <c r="C20" s="200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506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9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2024-09-17T15:34:50Z</cp:lastPrinted>
  <dcterms:created xsi:type="dcterms:W3CDTF">2015-06-05T18:19:34Z</dcterms:created>
  <dcterms:modified xsi:type="dcterms:W3CDTF">2024-09-17T15:34:52Z</dcterms:modified>
</cp:coreProperties>
</file>