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9" i="1"/>
  <c r="O10" i="1" s="1"/>
  <c r="O11" i="1" s="1"/>
  <c r="O12" i="1" s="1"/>
  <c r="O13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Q61" i="1"/>
  <c r="H23" i="1"/>
  <c r="K18" i="1"/>
  <c r="K19" i="1" s="1"/>
  <c r="K20" i="1" s="1"/>
  <c r="K21" i="1" s="1"/>
  <c r="K22" i="1" s="1"/>
  <c r="K23" i="1" s="1"/>
  <c r="K24" i="1" s="1"/>
  <c r="I25" i="1"/>
  <c r="I26" i="1" s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Q63" i="1"/>
  <c r="Q64" i="1" s="1"/>
  <c r="Q65" i="1" s="1"/>
  <c r="Q66" i="1" s="1"/>
  <c r="K28" i="1"/>
  <c r="K29" i="1" s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H26" i="1"/>
  <c r="H27" i="1" s="1"/>
  <c r="H28" i="1" s="1"/>
  <c r="H29" i="1" s="1"/>
  <c r="L22" i="1"/>
  <c r="L23" i="1" s="1"/>
  <c r="L24" i="1" s="1"/>
  <c r="M24" i="1"/>
  <c r="K30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O63" i="1"/>
  <c r="P2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R76" i="1" l="1"/>
  <c r="R77" i="1"/>
  <c r="R67" i="1"/>
  <c r="R59" i="1"/>
  <c r="R60" i="1"/>
  <c r="R71" i="1"/>
  <c r="R73" i="1"/>
  <c r="R61" i="1"/>
  <c r="R66" i="1"/>
  <c r="R58" i="1"/>
  <c r="R57" i="1"/>
  <c r="R70" i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J49" i="1"/>
  <c r="L27" i="1"/>
  <c r="L28" i="1" s="1"/>
  <c r="L29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M27" i="1"/>
  <c r="F26" i="1"/>
  <c r="F27" i="1" s="1"/>
  <c r="N26" i="1"/>
  <c r="AB2" i="1"/>
  <c r="O65" i="1" l="1"/>
  <c r="P22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Q73" i="1"/>
  <c r="J52" i="1"/>
  <c r="J53" i="1" s="1"/>
  <c r="I51" i="1"/>
  <c r="H49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O69" i="1" l="1"/>
  <c r="O70" i="1" s="1"/>
  <c r="O71" i="1" s="1"/>
  <c r="O72" i="1" s="1"/>
  <c r="Q74" i="1"/>
  <c r="P24" i="1"/>
  <c r="N29" i="1"/>
  <c r="N30" i="1" s="1"/>
  <c r="J54" i="1"/>
  <c r="I52" i="1"/>
  <c r="H50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M32" i="1"/>
  <c r="M33" i="1" s="1"/>
  <c r="L34" i="1"/>
  <c r="N31" i="1"/>
  <c r="O74" i="1" l="1"/>
  <c r="Q76" i="1"/>
  <c r="O75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Q77" i="1" l="1"/>
  <c r="AD36" i="1" s="1"/>
  <c r="O76" i="1"/>
  <c r="P27" i="1"/>
  <c r="H66" i="1"/>
  <c r="J68" i="1"/>
  <c r="I63" i="1"/>
  <c r="I64" i="1" s="1"/>
  <c r="I65" i="1" s="1"/>
  <c r="I66" i="1" s="1"/>
  <c r="F52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AD72" i="1" l="1"/>
  <c r="AD4" i="1"/>
  <c r="AD76" i="1"/>
  <c r="AD34" i="1"/>
  <c r="AD75" i="1"/>
  <c r="AD74" i="1"/>
  <c r="AD69" i="1"/>
  <c r="AD71" i="1"/>
  <c r="AD17" i="1"/>
  <c r="AD33" i="1"/>
  <c r="AD77" i="1"/>
  <c r="AD2" i="1"/>
  <c r="AD61" i="1"/>
  <c r="AD15" i="1"/>
  <c r="AD60" i="1"/>
  <c r="AD7" i="1"/>
  <c r="AD13" i="1"/>
  <c r="AD62" i="1"/>
  <c r="AD59" i="1"/>
  <c r="AD5" i="1"/>
  <c r="AD6" i="1"/>
  <c r="AD18" i="1"/>
  <c r="AD56" i="1"/>
  <c r="AD26" i="1"/>
  <c r="AD57" i="1"/>
  <c r="AD21" i="1"/>
  <c r="AD63" i="1"/>
  <c r="AD65" i="1"/>
  <c r="AD67" i="1"/>
  <c r="AD66" i="1"/>
  <c r="AD68" i="1"/>
  <c r="AD64" i="1"/>
  <c r="AD19" i="1"/>
  <c r="AD30" i="1"/>
  <c r="AD29" i="1"/>
  <c r="AD25" i="1"/>
  <c r="AD70" i="1"/>
  <c r="AD32" i="1"/>
  <c r="AD58" i="1"/>
  <c r="AD31" i="1"/>
  <c r="AD16" i="1"/>
  <c r="AD73" i="1"/>
  <c r="O77" i="1"/>
  <c r="AB60" i="1" s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AB13" i="1" l="1"/>
  <c r="AB16" i="1"/>
  <c r="AB40" i="1"/>
  <c r="AB66" i="1"/>
  <c r="AB26" i="1"/>
  <c r="AB34" i="1"/>
  <c r="AB69" i="1"/>
  <c r="AB56" i="1"/>
  <c r="AB22" i="1"/>
  <c r="AB37" i="1"/>
  <c r="AB31" i="1"/>
  <c r="AB73" i="1"/>
  <c r="AB36" i="1"/>
  <c r="AB67" i="1"/>
  <c r="AB58" i="1"/>
  <c r="AB21" i="1"/>
  <c r="AB6" i="1"/>
  <c r="AB72" i="1"/>
  <c r="AB19" i="1"/>
  <c r="AB77" i="1"/>
  <c r="AB71" i="1"/>
  <c r="AB29" i="1"/>
  <c r="AB75" i="1"/>
  <c r="AB65" i="1"/>
  <c r="AB59" i="1"/>
  <c r="AB25" i="1"/>
  <c r="AB64" i="1"/>
  <c r="AB30" i="1"/>
  <c r="AB7" i="1"/>
  <c r="AB70" i="1"/>
  <c r="AB15" i="1"/>
  <c r="AB68" i="1"/>
  <c r="AB62" i="1"/>
  <c r="AB5" i="1"/>
  <c r="AB32" i="1"/>
  <c r="AB76" i="1"/>
  <c r="AB63" i="1"/>
  <c r="AB17" i="1"/>
  <c r="AB57" i="1"/>
  <c r="AB18" i="1"/>
  <c r="AB74" i="1"/>
  <c r="AB61" i="1"/>
  <c r="AB4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H75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F76" i="1" l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F77" i="1" l="1"/>
  <c r="S10" i="1" s="1"/>
  <c r="U2" i="1"/>
  <c r="S3" i="1"/>
  <c r="U76" i="1"/>
  <c r="U77" i="1"/>
  <c r="S77" i="1"/>
  <c r="U44" i="1"/>
  <c r="U61" i="1"/>
  <c r="U57" i="1"/>
  <c r="S75" i="1"/>
  <c r="S2" i="1"/>
  <c r="U65" i="1"/>
  <c r="S25" i="1"/>
  <c r="S41" i="1"/>
  <c r="S54" i="1"/>
  <c r="S69" i="1"/>
  <c r="S73" i="1"/>
  <c r="S27" i="1"/>
  <c r="S22" i="1"/>
  <c r="S26" i="1"/>
  <c r="S17" i="1"/>
  <c r="S48" i="1"/>
  <c r="S62" i="1"/>
  <c r="S35" i="1"/>
  <c r="S8" i="1"/>
  <c r="S70" i="1"/>
  <c r="S39" i="1"/>
  <c r="S21" i="1"/>
  <c r="S45" i="1"/>
  <c r="S13" i="1"/>
  <c r="S67" i="1"/>
  <c r="S55" i="1"/>
  <c r="S61" i="1"/>
  <c r="S65" i="1"/>
  <c r="S47" i="1"/>
  <c r="S74" i="1"/>
  <c r="S53" i="1"/>
  <c r="S40" i="1"/>
  <c r="S42" i="1"/>
  <c r="S59" i="1"/>
  <c r="S5" i="1"/>
  <c r="S19" i="1"/>
  <c r="S23" i="1"/>
  <c r="S7" i="1"/>
  <c r="S38" i="1"/>
  <c r="S16" i="1"/>
  <c r="S9" i="1"/>
  <c r="S18" i="1"/>
  <c r="S33" i="1"/>
  <c r="S44" i="1"/>
  <c r="S52" i="1"/>
  <c r="S49" i="1"/>
  <c r="S57" i="1"/>
  <c r="S4" i="1"/>
  <c r="S11" i="1"/>
  <c r="S31" i="1"/>
  <c r="S29" i="1"/>
  <c r="S30" i="1"/>
  <c r="S64" i="1"/>
  <c r="S46" i="1"/>
  <c r="S36" i="1"/>
  <c r="S28" i="1"/>
  <c r="S68" i="1"/>
  <c r="S20" i="1"/>
  <c r="S76" i="1"/>
  <c r="S50" i="1"/>
  <c r="U47" i="1"/>
  <c r="U52" i="1"/>
  <c r="U41" i="1"/>
  <c r="U48" i="1"/>
  <c r="U63" i="1"/>
  <c r="U67" i="1"/>
  <c r="U72" i="1"/>
  <c r="U55" i="1"/>
  <c r="U40" i="1"/>
  <c r="U73" i="1"/>
  <c r="U42" i="1"/>
  <c r="U60" i="1"/>
  <c r="U68" i="1"/>
  <c r="U62" i="1"/>
  <c r="U53" i="1"/>
  <c r="U66" i="1"/>
  <c r="U64" i="1"/>
  <c r="U46" i="1"/>
  <c r="U56" i="1"/>
  <c r="U51" i="1"/>
  <c r="U59" i="1"/>
  <c r="U70" i="1"/>
  <c r="U69" i="1"/>
  <c r="U45" i="1"/>
  <c r="U54" i="1"/>
  <c r="U39" i="1"/>
  <c r="U58" i="1"/>
  <c r="U75" i="1"/>
  <c r="U74" i="1"/>
  <c r="U49" i="1"/>
  <c r="U50" i="1"/>
  <c r="U71" i="1"/>
  <c r="U43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71" i="1" l="1"/>
  <c r="S15" i="1"/>
  <c r="S32" i="1"/>
  <c r="S37" i="1"/>
  <c r="S72" i="1"/>
  <c r="S66" i="1"/>
  <c r="S60" i="1"/>
  <c r="S24" i="1"/>
  <c r="S58" i="1"/>
  <c r="S43" i="1"/>
  <c r="S34" i="1"/>
  <c r="S63" i="1"/>
  <c r="S51" i="1"/>
  <c r="S14" i="1"/>
  <c r="S6" i="1"/>
  <c r="S12" i="1"/>
  <c r="S56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V39" i="1" s="1"/>
  <c r="V59" i="1"/>
  <c r="J77" i="1"/>
  <c r="W53" i="1" s="1"/>
  <c r="V77" i="1"/>
  <c r="V56" i="1"/>
  <c r="V53" i="1"/>
  <c r="V74" i="1"/>
  <c r="V51" i="1"/>
  <c r="V44" i="1"/>
  <c r="V49" i="1"/>
  <c r="V68" i="1"/>
  <c r="V46" i="1"/>
  <c r="V63" i="1"/>
  <c r="V48" i="1"/>
  <c r="V65" i="1"/>
  <c r="V72" i="1"/>
  <c r="V43" i="1"/>
  <c r="V57" i="1"/>
  <c r="V71" i="1"/>
  <c r="W2" i="1"/>
  <c r="W70" i="1"/>
  <c r="W41" i="1"/>
  <c r="W44" i="1"/>
  <c r="W56" i="1"/>
  <c r="W59" i="1"/>
  <c r="W69" i="1"/>
  <c r="W52" i="1"/>
  <c r="W67" i="1"/>
  <c r="W60" i="1"/>
  <c r="W68" i="1"/>
  <c r="W72" i="1"/>
  <c r="W51" i="1"/>
  <c r="W74" i="1"/>
  <c r="V41" i="1"/>
  <c r="V60" i="1"/>
  <c r="V75" i="1"/>
  <c r="V73" i="1"/>
  <c r="V42" i="1"/>
  <c r="V69" i="1"/>
  <c r="V62" i="1"/>
  <c r="V64" i="1"/>
  <c r="V67" i="1"/>
  <c r="V52" i="1"/>
  <c r="V55" i="1"/>
  <c r="V61" i="1"/>
  <c r="V45" i="1"/>
  <c r="V54" i="1"/>
  <c r="V47" i="1"/>
  <c r="V70" i="1"/>
  <c r="V58" i="1"/>
  <c r="V40" i="1"/>
  <c r="V66" i="1"/>
  <c r="W76" i="1"/>
  <c r="W42" i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64" i="1" l="1"/>
  <c r="W47" i="1"/>
  <c r="W39" i="1"/>
  <c r="W62" i="1"/>
  <c r="V76" i="1"/>
  <c r="V50" i="1"/>
  <c r="W48" i="1"/>
  <c r="W66" i="1"/>
  <c r="W40" i="1"/>
  <c r="W73" i="1"/>
  <c r="W61" i="1"/>
  <c r="W63" i="1"/>
  <c r="W77" i="1"/>
  <c r="W75" i="1"/>
  <c r="W58" i="1"/>
  <c r="W50" i="1"/>
  <c r="W49" i="1"/>
  <c r="W46" i="1"/>
  <c r="W71" i="1"/>
  <c r="W43" i="1"/>
  <c r="W45" i="1"/>
  <c r="W65" i="1"/>
  <c r="W57" i="1"/>
  <c r="W55" i="1"/>
  <c r="W54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X2" i="1" l="1"/>
  <c r="K76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M56" i="1"/>
  <c r="M57" i="1" s="1"/>
  <c r="L54" i="1"/>
  <c r="K77" i="1" l="1"/>
  <c r="X4" i="1" s="1"/>
  <c r="X9" i="1"/>
  <c r="X54" i="1"/>
  <c r="X11" i="1"/>
  <c r="X23" i="1"/>
  <c r="X29" i="1"/>
  <c r="X71" i="1"/>
  <c r="X24" i="1"/>
  <c r="X37" i="1"/>
  <c r="X72" i="1"/>
  <c r="G66" i="1"/>
  <c r="G67" i="1" s="1"/>
  <c r="G68" i="1" s="1"/>
  <c r="G69" i="1" s="1"/>
  <c r="G70" i="1" s="1"/>
  <c r="G71" i="1" s="1"/>
  <c r="G72" i="1" s="1"/>
  <c r="AA2" i="1"/>
  <c r="P69" i="1"/>
  <c r="P70" i="1" s="1"/>
  <c r="P71" i="1" s="1"/>
  <c r="P72" i="1" s="1"/>
  <c r="P73" i="1" s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X6" i="1" l="1"/>
  <c r="X77" i="1"/>
  <c r="X34" i="1"/>
  <c r="X59" i="1"/>
  <c r="X41" i="1"/>
  <c r="X16" i="1"/>
  <c r="X66" i="1"/>
  <c r="X67" i="1"/>
  <c r="X3" i="1"/>
  <c r="X63" i="1"/>
  <c r="X12" i="1"/>
  <c r="X20" i="1"/>
  <c r="X28" i="1"/>
  <c r="X36" i="1"/>
  <c r="X64" i="1"/>
  <c r="X49" i="1"/>
  <c r="X19" i="1"/>
  <c r="X60" i="1"/>
  <c r="X48" i="1"/>
  <c r="X38" i="1"/>
  <c r="X75" i="1"/>
  <c r="X8" i="1"/>
  <c r="X52" i="1"/>
  <c r="X65" i="1"/>
  <c r="X73" i="1"/>
  <c r="X25" i="1"/>
  <c r="X47" i="1"/>
  <c r="X43" i="1"/>
  <c r="X32" i="1"/>
  <c r="X35" i="1"/>
  <c r="X57" i="1"/>
  <c r="X55" i="1"/>
  <c r="X7" i="1"/>
  <c r="X5" i="1"/>
  <c r="X22" i="1"/>
  <c r="X62" i="1"/>
  <c r="X70" i="1"/>
  <c r="X69" i="1"/>
  <c r="X44" i="1"/>
  <c r="X50" i="1"/>
  <c r="X18" i="1"/>
  <c r="X21" i="1"/>
  <c r="X58" i="1"/>
  <c r="X45" i="1"/>
  <c r="X13" i="1"/>
  <c r="X39" i="1"/>
  <c r="X26" i="1"/>
  <c r="X74" i="1"/>
  <c r="X42" i="1"/>
  <c r="X53" i="1"/>
  <c r="X30" i="1"/>
  <c r="X40" i="1"/>
  <c r="X68" i="1"/>
  <c r="X46" i="1"/>
  <c r="X14" i="1"/>
  <c r="X31" i="1"/>
  <c r="X15" i="1"/>
  <c r="X61" i="1"/>
  <c r="X33" i="1"/>
  <c r="X56" i="1"/>
  <c r="X27" i="1"/>
  <c r="X51" i="1"/>
  <c r="X17" i="1"/>
  <c r="X76" i="1"/>
  <c r="X10" i="1"/>
  <c r="G73" i="1"/>
  <c r="G74" i="1" s="1"/>
  <c r="P74" i="1"/>
  <c r="N72" i="1"/>
  <c r="N73" i="1" s="1"/>
  <c r="L67" i="1"/>
  <c r="M61" i="1"/>
  <c r="G75" i="1" l="1"/>
  <c r="P75" i="1"/>
  <c r="N74" i="1"/>
  <c r="L68" i="1"/>
  <c r="M62" i="1"/>
  <c r="P76" i="1" l="1"/>
  <c r="G76" i="1"/>
  <c r="G77" i="1" s="1"/>
  <c r="T2" i="1"/>
  <c r="N75" i="1"/>
  <c r="L69" i="1"/>
  <c r="M63" i="1"/>
  <c r="M64" i="1" s="1"/>
  <c r="M65" i="1" s="1"/>
  <c r="M66" i="1" s="1"/>
  <c r="T74" i="1" l="1"/>
  <c r="T77" i="1"/>
  <c r="P77" i="1"/>
  <c r="AC50" i="1" s="1"/>
  <c r="T3" i="1"/>
  <c r="T75" i="1"/>
  <c r="T4" i="1"/>
  <c r="T73" i="1"/>
  <c r="T34" i="1"/>
  <c r="T58" i="1"/>
  <c r="T47" i="1"/>
  <c r="T49" i="1"/>
  <c r="T17" i="1"/>
  <c r="T44" i="1"/>
  <c r="T48" i="1"/>
  <c r="T46" i="1"/>
  <c r="T65" i="1"/>
  <c r="T24" i="1"/>
  <c r="T36" i="1"/>
  <c r="T51" i="1"/>
  <c r="T60" i="1"/>
  <c r="T8" i="1"/>
  <c r="T13" i="1"/>
  <c r="T7" i="1"/>
  <c r="T37" i="1"/>
  <c r="T23" i="1"/>
  <c r="T59" i="1"/>
  <c r="T70" i="1"/>
  <c r="T22" i="1"/>
  <c r="T31" i="1"/>
  <c r="T55" i="1"/>
  <c r="T61" i="1"/>
  <c r="T16" i="1"/>
  <c r="T25" i="1"/>
  <c r="T32" i="1"/>
  <c r="T42" i="1"/>
  <c r="T62" i="1"/>
  <c r="T71" i="1"/>
  <c r="T40" i="1"/>
  <c r="T64" i="1"/>
  <c r="T66" i="1"/>
  <c r="T50" i="1"/>
  <c r="T33" i="1"/>
  <c r="T68" i="1"/>
  <c r="T9" i="1"/>
  <c r="T15" i="1"/>
  <c r="T67" i="1"/>
  <c r="T57" i="1"/>
  <c r="T43" i="1"/>
  <c r="T20" i="1"/>
  <c r="T39" i="1"/>
  <c r="T72" i="1"/>
  <c r="T10" i="1"/>
  <c r="T11" i="1"/>
  <c r="T35" i="1"/>
  <c r="T28" i="1"/>
  <c r="T27" i="1"/>
  <c r="T52" i="1"/>
  <c r="T14" i="1"/>
  <c r="T29" i="1"/>
  <c r="T56" i="1"/>
  <c r="T12" i="1"/>
  <c r="T30" i="1"/>
  <c r="T26" i="1"/>
  <c r="T63" i="1"/>
  <c r="T54" i="1"/>
  <c r="T45" i="1"/>
  <c r="T19" i="1"/>
  <c r="T18" i="1"/>
  <c r="T38" i="1"/>
  <c r="T69" i="1"/>
  <c r="T21" i="1"/>
  <c r="T41" i="1"/>
  <c r="T5" i="1"/>
  <c r="T6" i="1"/>
  <c r="T76" i="1"/>
  <c r="T53" i="1"/>
  <c r="N76" i="1"/>
  <c r="L70" i="1"/>
  <c r="M67" i="1"/>
  <c r="AC47" i="1" l="1"/>
  <c r="AC39" i="1"/>
  <c r="AC61" i="1"/>
  <c r="AC49" i="1"/>
  <c r="AC42" i="1"/>
  <c r="AC66" i="1"/>
  <c r="AC40" i="1"/>
  <c r="AC59" i="1"/>
  <c r="AC77" i="1"/>
  <c r="AC2" i="1"/>
  <c r="AC18" i="1"/>
  <c r="AC7" i="1"/>
  <c r="AC6" i="1"/>
  <c r="AC19" i="1"/>
  <c r="AC4" i="1"/>
  <c r="AC13" i="1"/>
  <c r="AC5" i="1"/>
  <c r="AC15" i="1"/>
  <c r="AC21" i="1"/>
  <c r="AC17" i="1"/>
  <c r="AC25" i="1"/>
  <c r="AC26" i="1"/>
  <c r="AC16" i="1"/>
  <c r="AC22" i="1"/>
  <c r="AC23" i="1"/>
  <c r="AC30" i="1"/>
  <c r="AC29" i="1"/>
  <c r="AC3" i="1"/>
  <c r="AC32" i="1"/>
  <c r="AC33" i="1"/>
  <c r="AC28" i="1"/>
  <c r="AC31" i="1"/>
  <c r="AC14" i="1"/>
  <c r="AC24" i="1"/>
  <c r="AC11" i="1"/>
  <c r="AC27" i="1"/>
  <c r="AC10" i="1"/>
  <c r="AC34" i="1"/>
  <c r="AC12" i="1"/>
  <c r="AC8" i="1"/>
  <c r="AC9" i="1"/>
  <c r="AC20" i="1"/>
  <c r="AC35" i="1"/>
  <c r="AC36" i="1"/>
  <c r="AC38" i="1"/>
  <c r="AC73" i="1"/>
  <c r="AC55" i="1"/>
  <c r="AC65" i="1"/>
  <c r="AC75" i="1"/>
  <c r="AC41" i="1"/>
  <c r="AC53" i="1"/>
  <c r="AC45" i="1"/>
  <c r="AC51" i="1"/>
  <c r="AC72" i="1"/>
  <c r="AC62" i="1"/>
  <c r="AC71" i="1"/>
  <c r="AC46" i="1"/>
  <c r="AC37" i="1"/>
  <c r="AC56" i="1"/>
  <c r="AC54" i="1"/>
  <c r="AC68" i="1"/>
  <c r="AC64" i="1"/>
  <c r="AC57" i="1"/>
  <c r="AC76" i="1"/>
  <c r="AC63" i="1"/>
  <c r="AC43" i="1"/>
  <c r="AC74" i="1"/>
  <c r="AC48" i="1"/>
  <c r="AC69" i="1"/>
  <c r="AC52" i="1"/>
  <c r="AC60" i="1"/>
  <c r="AC70" i="1"/>
  <c r="AC58" i="1"/>
  <c r="AC44" i="1"/>
  <c r="AC67" i="1"/>
  <c r="N77" i="1"/>
  <c r="AA3" i="1" s="1"/>
  <c r="AA61" i="1"/>
  <c r="AA60" i="1"/>
  <c r="AA45" i="1"/>
  <c r="AA40" i="1"/>
  <c r="AA34" i="1"/>
  <c r="AA4" i="1"/>
  <c r="AA11" i="1"/>
  <c r="AA63" i="1"/>
  <c r="AA7" i="1"/>
  <c r="AA73" i="1"/>
  <c r="AA22" i="1"/>
  <c r="AA17" i="1"/>
  <c r="AA18" i="1"/>
  <c r="AA66" i="1"/>
  <c r="AA50" i="1"/>
  <c r="AA35" i="1"/>
  <c r="AA9" i="1"/>
  <c r="AA59" i="1"/>
  <c r="AA70" i="1"/>
  <c r="AA56" i="1"/>
  <c r="AA13" i="1"/>
  <c r="AA8" i="1"/>
  <c r="AA15" i="1"/>
  <c r="AA64" i="1"/>
  <c r="AA55" i="1"/>
  <c r="AA49" i="1"/>
  <c r="AA42" i="1"/>
  <c r="AA36" i="1"/>
  <c r="AA52" i="1"/>
  <c r="AA74" i="1"/>
  <c r="AA58" i="1"/>
  <c r="AA65" i="1"/>
  <c r="AA68" i="1"/>
  <c r="AA46" i="1"/>
  <c r="AA12" i="1"/>
  <c r="AA26" i="1"/>
  <c r="AA44" i="1"/>
  <c r="AA76" i="1"/>
  <c r="AA53" i="1"/>
  <c r="L71" i="1"/>
  <c r="M68" i="1"/>
  <c r="AA47" i="1" l="1"/>
  <c r="AA10" i="1"/>
  <c r="AA77" i="1"/>
  <c r="AA72" i="1"/>
  <c r="AA62" i="1"/>
  <c r="AA54" i="1"/>
  <c r="AA33" i="1"/>
  <c r="AA57" i="1"/>
  <c r="AA48" i="1"/>
  <c r="AA38" i="1"/>
  <c r="AA23" i="1"/>
  <c r="AA51" i="1"/>
  <c r="AA39" i="1"/>
  <c r="AA24" i="1"/>
  <c r="AA20" i="1"/>
  <c r="AA19" i="1"/>
  <c r="AA14" i="1"/>
  <c r="AA75" i="1"/>
  <c r="AA27" i="1"/>
  <c r="AA69" i="1"/>
  <c r="AA67" i="1"/>
  <c r="AA28" i="1"/>
  <c r="AA30" i="1"/>
  <c r="AA71" i="1"/>
  <c r="AA32" i="1"/>
  <c r="AA16" i="1"/>
  <c r="AA37" i="1"/>
  <c r="AA31" i="1"/>
  <c r="AA41" i="1"/>
  <c r="AA6" i="1"/>
  <c r="AA5" i="1"/>
  <c r="AA29" i="1"/>
  <c r="AA25" i="1"/>
  <c r="AA43" i="1"/>
  <c r="AA21" i="1"/>
  <c r="L72" i="1"/>
  <c r="L73" i="1" s="1"/>
  <c r="M69" i="1"/>
  <c r="L74" i="1" l="1"/>
  <c r="L75" i="1" s="1"/>
  <c r="L76" i="1" s="1"/>
  <c r="Y2" i="1"/>
  <c r="M70" i="1"/>
  <c r="L77" i="1" l="1"/>
  <c r="Y3" i="1" s="1"/>
  <c r="Y63" i="1"/>
  <c r="M71" i="1"/>
  <c r="Y75" i="1" l="1"/>
  <c r="Y77" i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51" i="1"/>
  <c r="Y10" i="1"/>
  <c r="Y35" i="1"/>
  <c r="Y34" i="1"/>
  <c r="Y25" i="1"/>
  <c r="Y66" i="1"/>
  <c r="Y33" i="1"/>
  <c r="Y16" i="1"/>
  <c r="Y19" i="1"/>
  <c r="Y37" i="1"/>
  <c r="Y61" i="1"/>
  <c r="Y44" i="1"/>
  <c r="Y21" i="1"/>
  <c r="Y28" i="1"/>
  <c r="Y72" i="1"/>
  <c r="Y57" i="1"/>
  <c r="Y7" i="1"/>
  <c r="Y29" i="1"/>
  <c r="Y32" i="1"/>
  <c r="Y56" i="1"/>
  <c r="Y45" i="1"/>
  <c r="Y24" i="1"/>
  <c r="Y4" i="1"/>
  <c r="Y73" i="1"/>
  <c r="Y47" i="1"/>
  <c r="Y17" i="1"/>
  <c r="Y15" i="1"/>
  <c r="Y9" i="1"/>
  <c r="Y71" i="1"/>
  <c r="Y31" i="1"/>
  <c r="Y20" i="1"/>
  <c r="Y48" i="1"/>
  <c r="Y36" i="1"/>
  <c r="Y60" i="1"/>
  <c r="Y8" i="1"/>
  <c r="Y67" i="1"/>
  <c r="Y11" i="1"/>
  <c r="Y23" i="1"/>
  <c r="Y30" i="1"/>
  <c r="Y74" i="1"/>
  <c r="Y27" i="1"/>
  <c r="Y43" i="1"/>
  <c r="Y14" i="1"/>
  <c r="Y59" i="1"/>
  <c r="Y40" i="1"/>
  <c r="Y52" i="1"/>
  <c r="Y49" i="1"/>
  <c r="Y68" i="1"/>
  <c r="Y62" i="1"/>
  <c r="Y55" i="1"/>
  <c r="Y46" i="1"/>
  <c r="Y41" i="1"/>
  <c r="Y70" i="1"/>
  <c r="Y76" i="1"/>
  <c r="Y69" i="1"/>
  <c r="M72" i="1"/>
  <c r="M73" i="1" l="1"/>
  <c r="M74" i="1" l="1"/>
  <c r="M75" i="1" s="1"/>
  <c r="M76" i="1" l="1"/>
  <c r="Z2" i="1"/>
  <c r="M77" i="1" l="1"/>
  <c r="Z3" i="1" s="1"/>
  <c r="Z77" i="1" l="1"/>
  <c r="Z75" i="1"/>
  <c r="Z48" i="1"/>
  <c r="Z6" i="1"/>
  <c r="Z26" i="1"/>
  <c r="Z36" i="1"/>
  <c r="Z66" i="1"/>
  <c r="Z33" i="1"/>
  <c r="Z50" i="1"/>
  <c r="Z59" i="1"/>
  <c r="Z28" i="1"/>
  <c r="Z30" i="1"/>
  <c r="Z39" i="1"/>
  <c r="Z67" i="1"/>
  <c r="Z5" i="1"/>
  <c r="Z15" i="1"/>
  <c r="Z8" i="1"/>
  <c r="Z47" i="1"/>
  <c r="Z73" i="1"/>
  <c r="Z71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51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12" i="1"/>
  <c r="Z27" i="1"/>
  <c r="Z13" i="1"/>
  <c r="Z46" i="1"/>
  <c r="Z41" i="1"/>
  <c r="Z53" i="1"/>
  <c r="Z25" i="1"/>
  <c r="Z61" i="1"/>
  <c r="Z54" i="1"/>
  <c r="Z62" i="1"/>
  <c r="Z43" i="1"/>
  <c r="Z68" i="1"/>
  <c r="Z55" i="1"/>
  <c r="Z63" i="1"/>
  <c r="Z65" i="1"/>
  <c r="Z22" i="1"/>
  <c r="Z40" i="1"/>
  <c r="Z58" i="1"/>
  <c r="Z72" i="1"/>
  <c r="Z74" i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<sst xmlns="http://schemas.openxmlformats.org/spreadsheetml/2006/main" count="894" uniqueCount="539">
  <si>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</si>
  <si>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</si>
  <si>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</si>
  <si>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</si>
  <si>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</si>
  <si>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</si>
  <si>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</si>
  <si>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</si>
  <si>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</si>
  <si>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</si>
  <si>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</si>
  <si>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</si>
  <si>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</si>
  <si>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</si>
  <si>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</si>
  <si>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</si>
  <si>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</si>
  <si>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</si>
  <si>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</si>
  <si>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</si>
  <si>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</si>
  <si>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</si>
  <si>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</si>
  <si>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</si>
  <si>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</si>
  <si>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</si>
  <si>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</si>
  <si>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</si>
  <si>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</si>
  <si>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</si>
  <si>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</si>
  <si>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</si>
  <si>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</si>
  <si>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</si>
  <si>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</si>
  <si>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</si>
  <si>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</si>
  <si>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</si>
  <si>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</si>
  <si>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</si>
  <si>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</si>
  <si>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</si>
  <si>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</si>
  <si>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</si>
  <si>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</si>
  <si>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</si>
  <si>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</si>
  <si>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</si>
  <si>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</si>
  <si>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</si>
  <si>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</si>
  <si>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</si>
  <si>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</si>
  <si>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</si>
  <si>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</si>
  <si>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</si>
  <si>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</si>
  <si>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</si>
  <si>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</si>
  <si>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</si>
  <si>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</si>
  <si>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</si>
  <si>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</si>
  <si>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</si>
  <si>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</si>
  <si>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</si>
  <si>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</si>
  <si>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</si>
  <si>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</si>
  <si>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</si>
  <si>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</si>
  <si>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</si>
  <si>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</si>
  <si>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</si>
  <si>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</si>
  <si>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</si>
  <si>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</si>
  <si>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</si>
  <si>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</si>
  <si>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</si>
  <si>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</si>
  <si>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</si>
  <si>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</si>
  <si>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</si>
  <si>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</si>
  <si>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</si>
  <si>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</si>
  <si>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</si>
  <si>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</si>
  <si>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</si>
  <si>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</si>
  <si>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</si>
  <si>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</si>
  <si>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</si>
  <si>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</si>
  <si>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</si>
  <si>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</si>
  <si>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</si>
  <si>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</si>
  <si>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</si>
  <si>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</si>
  <si>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</si>
  <si>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</si>
  <si>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</si>
  <si>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</si>
  <si>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</si>
  <si>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</si>
  <si>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</si>
  <si>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</si>
  <si>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</si>
  <si>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</si>
  <si>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</si>
  <si>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</si>
  <si>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</si>
  <si>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</si>
  <si>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</si>
  <si>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</si>
  <si>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</si>
  <si>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</si>
  <si>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</si>
  <si>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</si>
  <si>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</si>
  <si>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</si>
  <si>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</si>
  <si>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</si>
  <si>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</si>
  <si>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</si>
  <si>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</si>
  <si>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</si>
  <si>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</si>
  <si>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</si>
  <si>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</si>
  <si>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</si>
  <si>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</si>
  <si>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</si>
  <si>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</si>
  <si>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</si>
  <si>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</si>
  <si>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</si>
  <si>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</si>
  <si>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</si>
  <si>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</si>
  <si>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</si>
  <si>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</si>
  <si>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</si>
  <si>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</si>
  <si>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</si>
  <si>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</si>
  <si>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</si>
  <si>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</si>
  <si>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</si>
  <si>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</si>
  <si>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</si>
  <si>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</si>
  <si>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</si>
  <si>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</si>
  <si>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</si>
  <si>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</si>
  <si>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</si>
  <si>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</si>
  <si>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</si>
  <si>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</si>
  <si>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</si>
  <si>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</si>
  <si>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</si>
  <si>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</si>
  <si>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</si>
  <si>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</si>
  <si>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</si>
  <si>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</si>
  <si>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</si>
  <si>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</si>
  <si>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</si>
  <si>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</si>
  <si>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</si>
  <si>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</si>
  <si>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</si>
  <si>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</si>
  <si>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</si>
  <si>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</si>
  <si>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</si>
  <si>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</si>
  <si>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</si>
  <si>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</si>
  <si>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</si>
  <si>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</si>
  <si>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</si>
  <si>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</si>
  <si>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</si>
  <si>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</si>
  <si>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</si>
  <si>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</si>
  <si>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</si>
  <si>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</si>
  <si>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</si>
  <si>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</si>
  <si>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</si>
  <si>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</si>
  <si>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</si>
  <si>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</si>
  <si>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</si>
  <si>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</si>
  <si>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</si>
  <si>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</si>
  <si>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</si>
  <si>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</si>
  <si>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</si>
  <si>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</si>
  <si>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</si>
  <si>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</si>
  <si>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</si>
  <si>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</si>
  <si>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</si>
  <si>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</si>
  <si>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</si>
  <si>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</si>
  <si>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</si>
  <si>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</si>
  <si>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</si>
  <si>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</si>
  <si>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</si>
  <si>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</si>
  <si>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</si>
  <si>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</si>
  <si>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</si>
  <si>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</si>
  <si>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</si>
  <si>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</si>
  <si>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</si>
  <si>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</si>
  <si>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</si>
  <si>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</si>
  <si>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</si>
  <si>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</si>
  <si>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</si>
  <si>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</si>
  <si>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</si>
  <si>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</si>
  <si>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</si>
  <si>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</si>
  <si>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</si>
  <si>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</si>
  <si>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</si>
  <si>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</si>
  <si>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</si>
  <si>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</si>
  <si>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</si>
  <si>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</si>
  <si>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</si>
  <si>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</si>
  <si>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</si>
  <si>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</si>
  <si>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</si>
  <si>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</si>
  <si>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</si>
  <si>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</si>
  <si>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</si>
  <si>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</si>
  <si>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</si>
  <si>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</si>
  <si>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</si>
  <si>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</si>
  <si>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</si>
  <si>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</si>
  <si>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</si>
  <si>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</si>
  <si>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</si>
  <si>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</si>
  <si>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</si>
  <si>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</si>
  <si>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</si>
  <si>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</si>
  <si>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</si>
  <si>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</si>
  <si>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</si>
  <si>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</si>
  <si>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</si>
  <si>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</si>
  <si>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</si>
  <si>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</si>
  <si>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</si>
  <si>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</si>
  <si>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</si>
  <si>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</si>
  <si>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</si>
  <si>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</si>
  <si>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</si>
  <si>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</si>
  <si>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</si>
  <si>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</si>
  <si>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</si>
  <si>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</si>
  <si>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</si>
  <si>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</si>
  <si>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</si>
  <si>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</si>
  <si>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</si>
  <si>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</si>
  <si>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</si>
  <si>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</si>
  <si>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</si>
  <si>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</si>
  <si>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</si>
  <si>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</si>
  <si>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</si>
  <si>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</si>
  <si>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</si>
  <si>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</si>
  <si>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</si>
  <si>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</si>
  <si>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</si>
  <si>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</si>
  <si>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</si>
  <si>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</si>
  <si>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</si>
  <si>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</si>
  <si>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</si>
  <si>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</si>
  <si>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</si>
  <si>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</si>
  <si>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</si>
  <si>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</si>
  <si>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</si>
  <si>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</si>
  <si>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</si>
  <si>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</si>
  <si>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</si>
  <si>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</si>
  <si>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</si>
  <si>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</si>
  <si>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</si>
  <si>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</si>
  <si>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</si>
  <si>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</si>
  <si>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</si>
  <si>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</si>
  <si>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</si>
  <si>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</si>
  <si>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</si>
  <si>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</si>
  <si>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</si>
  <si>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</si>
  <si>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</si>
  <si>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</si>
  <si>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</si>
  <si>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</si>
  <si>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</si>
  <si>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</si>
  <si>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</si>
  <si>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</si>
  <si>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</si>
  <si>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</si>
  <si>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</si>
  <si>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</si>
  <si>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</si>
  <si>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</si>
  <si>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</si>
  <si>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</si>
  <si>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</si>
  <si>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</si>
  <si>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</si>
  <si>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</si>
  <si>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</si>
  <si>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</si>
  <si>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</si>
  <si>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</si>
  <si>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</si>
  <si>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</si>
  <si>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</si>
  <si>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</si>
  <si>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</si>
  <si>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</si>
  <si>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</si>
  <si>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</si>
  <si>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</si>
  <si>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</si>
  <si>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</si>
  <si>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</si>
  <si>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</si>
  <si>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</si>
  <si>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</si>
  <si>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</si>
  <si>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</si>
  <si>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</si>
  <si>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</si>
  <si>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</si>
  <si>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</si>
  <si>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</si>
  <si>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</si>
  <si>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</si>
  <si>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</si>
  <si>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</si>
  <si>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</si>
  <si>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</si>
  <si>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</si>
  <si>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</si>
  <si>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</si>
  <si>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</si>
  <si>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</si>
  <si>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</si>
  <si>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</si>
  <si>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</si>
  <si>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</si>
  <si>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</si>
  <si>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</si>
  <si>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</si>
  <si>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</si>
  <si>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</si>
  <si>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</si>
  <si>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</si>
  <si>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</si>
  <si>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</si>
  <si>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</si>
  <si>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</si>
  <si>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</si>
  <si>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</si>
  <si>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</si>
  <si>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</si>
  <si>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</si>
  <si>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</si>
  <si>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</si>
  <si>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</si>
  <si>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</si>
  <si>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</si>
  <si>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</si>
  <si>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</si>
  <si>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</si>
  <si>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</si>
  <si>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</si>
  <si>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</si>
  <si>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</si>
  <si>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</si>
  <si>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</si>
  <si>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</si>
  <si>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</si>
  <si>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</si>
  <si>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</si>
  <si>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</si>
  <si>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</si>
  <si>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</si>
  <si>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</si>
  <si>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</si>
  <si>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</si>
  <si>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</si>
  <si>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</si>
  <si>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</si>
  <si>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</si>
  <si>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</si>
  <si>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</si>
  <si>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</si>
  <si>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</si>
  <si>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</si>
  <si>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</si>
  <si>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</si>
  <si>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</si>
  <si>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</si>
  <si>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</si>
  <si>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</si>
  <si>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</si>
  <si>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</si>
  <si>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</si>
  <si>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</si>
  <si>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</si>
  <si>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</si>
  <si>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</si>
  <si>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</si>
  <si>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</si>
  <si>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</si>
  <si>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</si>
  <si>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</si>
  <si>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</si>
  <si>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</si>
  <si>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</si>
  <si>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</si>
  <si>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</si>
  <si>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</si>
  <si>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</si>
  <si>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</si>
  <si>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</si>
  <si>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</si>
  <si>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</si>
  <si>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</si>
  <si>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</si>
  <si>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</si>
  <si>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</si>
  <si>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</si>
  <si>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</si>
  <si>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</si>
  <si>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</si>
  <si>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</si>
  <si>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</si>
  <si>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</si>
  <si>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</si>
  <si>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</si>
  <si>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</si>
  <si>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</si>
  <si>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</si>
  <si>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</si>
  <si>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</si>
  <si>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</si>
  <si>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</si>
  <si>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</si>
  <si>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</si>
  <si>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</si>
  <si>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</si>
  <si>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</si>
  <si>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</si>
  <si>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</si>
  <si>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</si>
  <si>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</si>
  <si>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</si>
  <si>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</si>
  <si>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</si>
  <si>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</si>
  <si>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</si>
  <si>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</si>
  <si>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</si>
  <si>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</si>
  <si>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</si>
  <si>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</si>
  <si>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</si>
  <si>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50 ml</t>
  </si>
  <si>
    <t>Правый</t>
  </si>
  <si>
    <t>1) Контроль места пункции, повязка  на руке до 6 ч.</t>
  </si>
  <si>
    <t>Pilot 50_300 sm</t>
  </si>
  <si>
    <t>Вольхин М.В.</t>
  </si>
  <si>
    <t>Pilot 150_190 sm</t>
  </si>
  <si>
    <t>11:54</t>
  </si>
  <si>
    <t>Голубев В.Л.</t>
  </si>
  <si>
    <t>кальциноз, стеноз дист/3 30%</t>
  </si>
  <si>
    <r>
      <rPr>
        <sz val="11"/>
        <color theme="1"/>
        <rFont val="Arial Narrow"/>
        <family val="2"/>
        <charset val="204"/>
      </rPr>
      <t xml:space="preserve">кальциноз устья и проксимального сегмента, нестабильный стеноз устья 30%, пролонгированный стеноз проксимального сегмнта 90%, стеноз устья СВ1 70%, выраженная девиация среднего сегмента, стеноз среднего сегмента 40%, за стенозом микардиальный мостик среднего сегмента с компрессией в систолу 30%.  Антеградный  кровоток TIMI </t>
    </r>
    <r>
      <rPr>
        <sz val="12"/>
        <color theme="1"/>
        <rFont val="Arial Narrow"/>
        <family val="2"/>
        <charset val="204"/>
      </rPr>
      <t>III.</t>
    </r>
  </si>
  <si>
    <t>кальциноз проксимального сегмента, стеноз проксимального сегмента 80%, функциональная окклюзия ВТК - TIMI I,  стеноз дистального сегмента ОА 80% (д. веток и арт. Не более 2.25 мм). Антеградный  кровоток по ОА TIMI III.</t>
  </si>
  <si>
    <t>неровности контуров проксималльного сегмента, на границе проксимаьного и среднего сегментов стеноз 60%, стеноз среднего сегмента 50%, стенозы дистального сегмента 30%, стеноз средней трети ЗМЖВ 80%(сегмент с d/ 2.0 мм). Антеградный  кровоток TIMI III.</t>
  </si>
  <si>
    <t>лучевой</t>
  </si>
  <si>
    <t>Извлечён</t>
  </si>
  <si>
    <t>Совместно с д/кардиологом: с учетом клинических данных, ЭКГ и КАГ рекомендована ЧКВ бассейна ПНА.</t>
  </si>
  <si>
    <t>20 ml</t>
  </si>
  <si>
    <t>200 ml</t>
  </si>
  <si>
    <t>Устье ствола лка оптимально катетерезировано EBU 3/5. Коронарный проводник fielder проведен в ПНА. Выполнена ангиопластика субокклюзирующих стенозов ПНА БК Колибри 2.5-15. В зону  проксимального сегмента импантирован  DES Resolute Integrity  3,0-22 мм, давлением 12 атм., далее в сегмент от ср./3 ствола ЛКА - ПНА с оверлаппингом на предыдущий стент имплантирпован DES Resolute Integrity  4,0-15. Постдилатация и оптимизация стентов  БК Аксиома 4.0-8 мм, давлением 12 - 16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TIMI III, кровоток по СВ1  сохранён.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</si>
</sst>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i/>
      <sz val="11"/>
      <color theme="1"/>
      <name val="Aharoni"/>
      <charset val="204"/>
    </font>
    <font>
      <i/>
      <sz val="10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23" fillId="0" borderId="32" xfId="0" applyFont="1" applyBorder="1" applyAlignment="1">
      <alignment horizontal="justify" vertical="center" wrapText="1"/>
    </xf>
    <xf numFmtId="0" fontId="23" fillId="0" borderId="33" xfId="0" applyFont="1" applyBorder="1" applyAlignment="1">
      <alignment horizontal="justify" vertical="center" wrapText="1"/>
    </xf>
    <xf numFmtId="0" fontId="56" fillId="0" borderId="34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5" xfId="6" applyFont="1" applyBorder="1" applyAlignment="1">
      <alignment horizontal="left" vertical="center"/>
    </xf>
    <xf numFmtId="14" fontId="55" fillId="9" borderId="36" xfId="7" applyNumberFormat="1" applyFont="1" applyBorder="1" applyAlignment="1">
      <alignment horizontal="left" vertical="center"/>
    </xf>
    <xf numFmtId="14" fontId="48" fillId="9" borderId="37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8" fillId="0" borderId="38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5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4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1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71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O47" sqref="O4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5" t="s">
        <v>213</v>
      </c>
      <c r="B6" s="216"/>
      <c r="C6" s="216"/>
      <c r="D6" s="216"/>
      <c r="E6" s="216"/>
      <c r="F6" s="216"/>
      <c r="G6" s="216"/>
      <c r="H6" s="217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45568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0.61805555555555558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0.625</v>
      </c>
      <c r="C10" s="55"/>
      <c r="D10" s="95" t="s">
        <v>173</v>
      </c>
      <c r="E10" s="93"/>
      <c r="F10" s="93"/>
      <c r="G10" s="24" t="s">
        <v>156</v>
      </c>
      <c r="H10" s="26"/>
    </row>
    <row r="11" spans="1:8" ht="17.25" thickTop="1" thickBot="1">
      <c r="A11" s="89" t="s">
        <v>192</v>
      </c>
      <c r="B11" s="200" t="s">
        <v>528</v>
      </c>
      <c r="C11" s="8"/>
      <c r="D11" s="95" t="s">
        <v>170</v>
      </c>
      <c r="E11" s="93"/>
      <c r="F11" s="93"/>
      <c r="G11" s="24" t="s">
        <v>252</v>
      </c>
      <c r="H11" s="26"/>
    </row>
    <row r="12" spans="1:8" ht="16.5" thickTop="1">
      <c r="A12" s="81" t="s">
        <v>8</v>
      </c>
      <c r="B12" s="82">
        <v>20645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68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28117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2" t="s">
        <v>398</v>
      </c>
      <c r="H15" s="166" t="s">
        <v>527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3" t="s">
        <v>400</v>
      </c>
      <c r="H16" s="161">
        <v>6850</v>
      </c>
    </row>
    <row r="17" spans="1:8" ht="14.45" customHeight="1">
      <c r="A17" s="40"/>
      <c r="B17" s="31"/>
      <c r="C17" s="31"/>
      <c r="D17" s="88"/>
      <c r="E17" s="88"/>
      <c r="F17" s="88"/>
      <c r="G17" s="164" t="s">
        <v>387</v>
      </c>
      <c r="H17" s="165">
        <f>H16*0.0019</f>
        <v>13.015000000000001</v>
      </c>
    </row>
    <row r="18" spans="1:8" ht="14.45" customHeight="1">
      <c r="A18" s="57" t="s">
        <v>188</v>
      </c>
      <c r="B18" s="87" t="s">
        <v>522</v>
      </c>
      <c r="D18" s="28" t="s">
        <v>210</v>
      </c>
      <c r="E18" s="28"/>
      <c r="F18" s="28"/>
      <c r="G18" s="85" t="s">
        <v>189</v>
      </c>
      <c r="H18" s="86" t="s">
        <v>533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8" t="s">
        <v>529</v>
      </c>
      <c r="C20" s="219"/>
      <c r="D20" s="219"/>
      <c r="E20" s="219"/>
      <c r="F20" s="219"/>
      <c r="G20" s="219"/>
      <c r="H20" s="220"/>
    </row>
    <row r="21" spans="1:8">
      <c r="A21" s="58"/>
      <c r="B21" s="221"/>
      <c r="C21" s="221"/>
      <c r="D21" s="221"/>
      <c r="E21" s="221"/>
      <c r="F21" s="221"/>
      <c r="G21" s="221"/>
      <c r="H21" s="222"/>
    </row>
    <row r="22" spans="1:8" ht="15.6" customHeight="1">
      <c r="A22" s="59" t="s">
        <v>271</v>
      </c>
      <c r="B22" s="223" t="s">
        <v>530</v>
      </c>
      <c r="C22" s="224"/>
      <c r="D22" s="224"/>
      <c r="E22" s="224"/>
      <c r="F22" s="224"/>
      <c r="G22" s="224"/>
      <c r="H22" s="225"/>
    </row>
    <row r="23" spans="1:8" ht="14.45" customHeight="1">
      <c r="A23" s="38"/>
      <c r="B23" s="226"/>
      <c r="C23" s="226"/>
      <c r="D23" s="226"/>
      <c r="E23" s="226"/>
      <c r="F23" s="226"/>
      <c r="G23" s="226"/>
      <c r="H23" s="227"/>
    </row>
    <row r="24" spans="1:8" ht="14.45" customHeight="1">
      <c r="A24" s="60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3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4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59" t="s">
        <v>272</v>
      </c>
      <c r="B27" s="224" t="s">
        <v>531</v>
      </c>
      <c r="C27" s="224"/>
      <c r="D27" s="224"/>
      <c r="E27" s="224"/>
      <c r="F27" s="224"/>
      <c r="G27" s="224"/>
      <c r="H27" s="225"/>
    </row>
    <row r="28" spans="1:8" ht="15.6" customHeight="1">
      <c r="A28" s="3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3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32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33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59" t="s">
        <v>273</v>
      </c>
      <c r="B32" s="224" t="s">
        <v>532</v>
      </c>
      <c r="C32" s="224"/>
      <c r="D32" s="224"/>
      <c r="E32" s="224"/>
      <c r="F32" s="224"/>
      <c r="G32" s="224"/>
      <c r="H32" s="225"/>
    </row>
    <row r="33" spans="1:8" ht="14.45" customHeight="1">
      <c r="A33" s="38"/>
      <c r="B33" s="226"/>
      <c r="C33" s="226"/>
      <c r="D33" s="226"/>
      <c r="E33" s="226"/>
      <c r="F33" s="226"/>
      <c r="G33" s="226"/>
      <c r="H33" s="227"/>
    </row>
    <row r="34" spans="1:8" ht="15.6" customHeight="1">
      <c r="A34" s="3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38"/>
      <c r="B35" s="226"/>
      <c r="C35" s="226"/>
      <c r="D35" s="226"/>
      <c r="E35" s="226"/>
      <c r="F35" s="226"/>
      <c r="G35" s="226"/>
      <c r="H35" s="227"/>
    </row>
    <row r="36" spans="1:8" ht="15.6" customHeight="1">
      <c r="A36" s="3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38"/>
      <c r="D37" s="211" t="str">
        <f>IF($A$6=Вмешательства!$D$3,Вмешательства!$F$18,"")</f>
        <v/>
      </c>
      <c r="E37" s="211"/>
      <c r="F37" s="119"/>
      <c r="G37" s="119"/>
      <c r="H37" s="123"/>
    </row>
    <row r="38" spans="1:8" ht="14.45" customHeight="1">
      <c r="A38" s="38"/>
      <c r="C38" s="124"/>
      <c r="D38" s="212"/>
      <c r="E38" s="213"/>
      <c r="F38" s="213"/>
      <c r="G38" s="213"/>
      <c r="H38" s="214"/>
    </row>
    <row r="39" spans="1:8" ht="14.45" customHeight="1">
      <c r="A39" s="35"/>
      <c r="B39" s="119"/>
      <c r="C39" s="124"/>
      <c r="D39" s="213"/>
      <c r="E39" s="213"/>
      <c r="F39" s="213"/>
      <c r="G39" s="213"/>
      <c r="H39" s="214"/>
    </row>
    <row r="40" spans="1:8" ht="14.45" customHeight="1">
      <c r="A40" s="35"/>
      <c r="B40" s="119"/>
      <c r="C40" s="124"/>
      <c r="D40" s="213"/>
      <c r="E40" s="213"/>
      <c r="F40" s="213"/>
      <c r="G40" s="213"/>
      <c r="H40" s="214"/>
    </row>
    <row r="41" spans="1:8" ht="14.45" customHeight="1">
      <c r="A41" s="35"/>
      <c r="B41" s="119"/>
      <c r="C41" s="124"/>
      <c r="D41" s="213"/>
      <c r="E41" s="213"/>
      <c r="F41" s="213"/>
      <c r="G41" s="213"/>
      <c r="H41" s="214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8" t="s">
        <v>535</v>
      </c>
      <c r="E43" s="209"/>
      <c r="F43" s="209"/>
      <c r="G43" s="209"/>
      <c r="H43" s="210"/>
    </row>
    <row r="44" spans="1:8" ht="14.45" customHeight="1">
      <c r="A44" s="35"/>
      <c r="B44" s="119"/>
      <c r="C44" s="126"/>
      <c r="D44" s="209"/>
      <c r="E44" s="209"/>
      <c r="F44" s="209"/>
      <c r="G44" s="209"/>
      <c r="H44" s="210"/>
    </row>
    <row r="45" spans="1:8" ht="14.45" customHeight="1">
      <c r="A45" s="35"/>
      <c r="B45" s="119"/>
      <c r="C45" s="126"/>
      <c r="D45" s="209"/>
      <c r="E45" s="209"/>
      <c r="F45" s="209"/>
      <c r="G45" s="209"/>
      <c r="H45" s="210"/>
    </row>
    <row r="46" spans="1:8">
      <c r="A46" s="35"/>
      <c r="B46" s="119"/>
      <c r="C46" s="126"/>
      <c r="D46" s="209"/>
      <c r="E46" s="209"/>
      <c r="F46" s="209"/>
      <c r="G46" s="209"/>
      <c r="H46" s="210"/>
    </row>
    <row r="47" spans="1:8">
      <c r="A47" s="38"/>
      <c r="C47" s="126"/>
      <c r="D47" s="209"/>
      <c r="E47" s="209"/>
      <c r="F47" s="209"/>
      <c r="G47" s="209"/>
      <c r="H47" s="210"/>
    </row>
    <row r="48" spans="1:8">
      <c r="A48" s="38"/>
      <c r="C48" s="126"/>
      <c r="D48" s="209"/>
      <c r="E48" s="209"/>
      <c r="F48" s="209"/>
      <c r="G48" s="209"/>
      <c r="H48" s="210"/>
    </row>
    <row r="49" spans="1:13">
      <c r="A49" s="38"/>
      <c r="B49" s="202"/>
      <c r="C49" s="203"/>
      <c r="D49" s="209"/>
      <c r="E49" s="209"/>
      <c r="F49" s="209"/>
      <c r="G49" s="209"/>
      <c r="H49" s="210"/>
    </row>
    <row r="50" spans="1:13">
      <c r="A50" s="38"/>
      <c r="D50" s="209"/>
      <c r="E50" s="209"/>
      <c r="F50" s="209"/>
      <c r="G50" s="209"/>
      <c r="H50" s="210"/>
      <c r="M50" t="s">
        <v>211</v>
      </c>
    </row>
    <row r="51" spans="1:13">
      <c r="A51" s="62" t="s">
        <v>199</v>
      </c>
      <c r="B51" s="63" t="s">
        <v>521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534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6" zoomScaleNormal="100" zoomScaleSheetLayoutView="100" zoomScalePageLayoutView="90" workbookViewId="0">
      <selection activeCell="K32" sqref="K3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0" t="s">
        <v>208</v>
      </c>
      <c r="B6" s="241"/>
      <c r="C6" s="241"/>
      <c r="D6" s="241"/>
      <c r="E6" s="241"/>
      <c r="F6" s="241"/>
      <c r="G6" s="241"/>
      <c r="H6" s="242"/>
    </row>
    <row r="7" spans="1:8" ht="21.6" customHeight="1">
      <c r="A7" s="240"/>
      <c r="B7" s="241"/>
      <c r="C7" s="241"/>
      <c r="D7" s="241"/>
      <c r="E7" s="241"/>
      <c r="F7" s="241"/>
      <c r="G7" s="241"/>
      <c r="H7" s="242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9" t="s">
        <v>218</v>
      </c>
      <c r="D8" s="239"/>
      <c r="E8" s="239"/>
      <c r="F8" s="187">
        <v>2</v>
      </c>
      <c r="G8" s="118" t="s">
        <v>309</v>
      </c>
      <c r="H8" s="155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9"/>
      <c r="D9" s="239"/>
      <c r="E9" s="239"/>
      <c r="F9" s="187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6"/>
      <c r="C10" s="243"/>
      <c r="D10" s="243"/>
      <c r="E10" s="243"/>
      <c r="F10" s="190"/>
      <c r="G10" s="118"/>
      <c r="H10" s="39"/>
    </row>
    <row r="11" spans="1:8">
      <c r="A11" s="189"/>
      <c r="B11" s="193"/>
      <c r="C11" s="196">
        <f>SUM(F8:F10)</f>
        <v>2</v>
      </c>
      <c r="H11" s="39"/>
    </row>
    <row r="12" spans="1:8" ht="18.75">
      <c r="A12" s="75" t="s">
        <v>191</v>
      </c>
      <c r="B12" s="20">
        <f>КАГ!B8</f>
        <v>45568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0.625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0.65972222222222221</v>
      </c>
      <c r="C14" s="12"/>
      <c r="D14" s="95" t="s">
        <v>173</v>
      </c>
      <c r="E14" s="93"/>
      <c r="F14" s="93"/>
      <c r="G14" s="80" t="str">
        <f>КАГ!G10</f>
        <v>Мешалкина И.В.</v>
      </c>
      <c r="H14" s="91" t="str">
        <f>IF(ISBLANK(КАГ!H10),"",КАГ!H10)</f>
        <v/>
      </c>
    </row>
    <row r="15" spans="1:8" ht="16.5" thickBot="1">
      <c r="A15" s="160" t="s">
        <v>386</v>
      </c>
      <c r="B15" s="185">
        <f>IF(B14&lt;B13,B14+1,B14)-B13</f>
        <v>3.472222222222221E-2</v>
      </c>
      <c r="D15" s="95" t="s">
        <v>170</v>
      </c>
      <c r="E15" s="93"/>
      <c r="F15" s="93"/>
      <c r="G15" s="80" t="str">
        <f>КАГ!G11</f>
        <v>Шевьёв В.А.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198" t="str">
        <f>КАГ!B11</f>
        <v>Голубев В.Л.</v>
      </c>
      <c r="C16" s="197">
        <f>LEN(КАГ!B11)</f>
        <v>12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20645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68</v>
      </c>
      <c r="H18" s="39"/>
    </row>
    <row r="19" spans="1:8" ht="14.45" customHeight="1">
      <c r="A19" s="15" t="s">
        <v>12</v>
      </c>
      <c r="B19" s="68">
        <f>КАГ!B14</f>
        <v>28117</v>
      </c>
      <c r="C19" s="69"/>
      <c r="D19" s="69"/>
      <c r="E19" s="69"/>
      <c r="F19" s="69"/>
      <c r="G19" s="162" t="s">
        <v>398</v>
      </c>
      <c r="H19" s="177" t="str">
        <f>КАГ!H15</f>
        <v>11:54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3" t="s">
        <v>400</v>
      </c>
      <c r="H20" s="178">
        <f>КАГ!H16</f>
        <v>6850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4" t="s">
        <v>387</v>
      </c>
      <c r="H21" s="165">
        <f>КАГ!H17</f>
        <v>13.015000000000001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1" t="str">
        <f>IF(B21=Вмешательства!F3,Вмешательства!F19,"")</f>
        <v/>
      </c>
      <c r="H22" s="182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390</v>
      </c>
      <c r="B23" s="169" t="s">
        <v>389</v>
      </c>
      <c r="C23" s="159"/>
      <c r="D23" s="159"/>
      <c r="E23" s="159"/>
      <c r="F23" s="159"/>
      <c r="H23" s="39"/>
    </row>
    <row r="24" spans="1:8" ht="14.45" customHeight="1">
      <c r="A24" s="180" t="s">
        <v>388</v>
      </c>
      <c r="B24" s="167"/>
      <c r="C24" s="167"/>
      <c r="D24" s="167"/>
      <c r="E24" s="167"/>
      <c r="F24" s="167"/>
      <c r="G24" s="167"/>
      <c r="H24" s="168"/>
    </row>
    <row r="25" spans="1:8" ht="14.45" customHeight="1">
      <c r="A25" s="247" t="s">
        <v>538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4" t="s">
        <v>394</v>
      </c>
      <c r="B38" s="172"/>
      <c r="C38" s="173"/>
      <c r="D38" s="173"/>
      <c r="E38" s="183" t="str">
        <f>IF(A6=Вмешательства!D4,Вмешательства!V16,IF(ЧКВ!A6=Вмешательства!D36,Вмешательства!V16,"-----"))</f>
        <v>СТЕНТ/Ы</v>
      </c>
      <c r="F38" s="173"/>
      <c r="G38" s="176"/>
    </row>
    <row r="39" spans="1:12" ht="15.75">
      <c r="A39" s="170" t="s">
        <v>391</v>
      </c>
      <c r="B39" s="70" t="s">
        <v>393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1" t="s">
        <v>392</v>
      </c>
      <c r="B40" s="175" t="s">
        <v>536</v>
      </c>
      <c r="C40" s="120"/>
      <c r="D40" s="244" t="s">
        <v>523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57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537</v>
      </c>
      <c r="H50" s="39"/>
    </row>
    <row r="51" spans="1:8">
      <c r="A51" s="65" t="s">
        <v>206</v>
      </c>
      <c r="B51" s="66" t="s">
        <v>534</v>
      </c>
      <c r="G51" s="74" t="str">
        <f>$G$13</f>
        <v>Щербаков А.С.</v>
      </c>
      <c r="H51" s="64"/>
    </row>
    <row r="52" spans="1:8">
      <c r="A52" s="230" t="s">
        <v>370</v>
      </c>
      <c r="B52" s="231"/>
      <c r="C52" s="231"/>
      <c r="D52" s="231"/>
      <c r="E52" s="231"/>
      <c r="F52" s="232"/>
      <c r="H52" s="39"/>
    </row>
    <row r="53" spans="1:8" ht="15" customHeight="1">
      <c r="A53" s="233"/>
      <c r="B53" s="234"/>
      <c r="C53" s="234"/>
      <c r="D53" s="234"/>
      <c r="E53" s="234"/>
      <c r="F53" s="235"/>
      <c r="G53" s="74" t="str">
        <f>IF(ISBLANK(H13),"",H13)</f>
        <v/>
      </c>
      <c r="H53" s="64"/>
    </row>
    <row r="54" spans="1:8">
      <c r="A54" s="236"/>
      <c r="B54" s="237"/>
      <c r="C54" s="237"/>
      <c r="D54" s="237"/>
      <c r="E54" s="237"/>
      <c r="F54" s="238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K17" sqref="K17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45568</v>
      </c>
      <c r="C2" s="149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4" t="s">
        <v>195</v>
      </c>
      <c r="B4" s="145" t="s">
        <v>105</v>
      </c>
      <c r="C4" s="146" t="s">
        <v>15</v>
      </c>
      <c r="D4" s="201" t="str">
        <f>КАГ!$B$11</f>
        <v>Голубев В.Л.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2">
        <f>КАГ!$B$12</f>
        <v>20645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3">
        <f>DATEDIF(D5,D10,"y")</f>
        <v>68</v>
      </c>
    </row>
    <row r="7" spans="1:4">
      <c r="A7" s="38"/>
      <c r="C7" s="101" t="s">
        <v>12</v>
      </c>
      <c r="D7" s="103">
        <f>КАГ!$B$14</f>
        <v>28117</v>
      </c>
    </row>
    <row r="8" spans="1:4">
      <c r="A8" s="191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1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2"/>
      <c r="B10" s="31"/>
      <c r="C10" s="147" t="s">
        <v>13</v>
      </c>
      <c r="D10" s="148">
        <f>КАГ!$B$8</f>
        <v>45568</v>
      </c>
    </row>
    <row r="11" spans="1:4">
      <c r="A11" s="27"/>
      <c r="B11" s="112"/>
      <c r="C11" s="112"/>
      <c r="D11" s="113"/>
    </row>
    <row r="12" spans="1:4" ht="18.75" customHeight="1">
      <c r="A12" s="135" t="s">
        <v>335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0" t="s">
        <v>306</v>
      </c>
      <c r="C13" s="184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1" t="s">
        <v>325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1" t="s">
        <v>314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1" t="s">
        <v>513</v>
      </c>
      <c r="C16" s="134" t="s">
        <v>422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1" t="s">
        <v>374</v>
      </c>
      <c r="C17" s="134" t="s">
        <v>409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1" t="s">
        <v>323</v>
      </c>
      <c r="C18" s="134" t="s">
        <v>455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1" t="s">
        <v>323</v>
      </c>
      <c r="C19" s="179" t="s">
        <v>425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2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1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1"/>
      <c r="C22" s="134"/>
      <c r="D22" s="139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1"/>
      <c r="C23" s="134"/>
      <c r="D23" s="139"/>
    </row>
    <row r="24" spans="1:4" ht="27.75" customHeight="1">
      <c r="A2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1"/>
      <c r="C24" s="134"/>
      <c r="D24" s="139"/>
    </row>
    <row r="25" spans="1:4" ht="27.75" customHeight="1">
      <c r="A2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3"/>
      <c r="C25" s="143"/>
      <c r="D25" s="139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376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515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485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484</v>
      </c>
      <c r="G3" s="3" t="s">
        <v>485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485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399</v>
      </c>
      <c r="F5" t="s">
        <v>131</v>
      </c>
      <c r="G5" s="3" t="s">
        <v>485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485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485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485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485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486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484</v>
      </c>
      <c r="G13" s="3" t="s">
        <v>486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486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486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394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395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487</v>
      </c>
      <c r="V17" t="s">
        <v>396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502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4" zoomScaleNormal="100" workbookViewId="0">
      <selection activeCell="AM56" sqref="AM56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499</v>
      </c>
      <c r="AN1" s="2" t="s">
        <v>493</v>
      </c>
      <c r="AO1" t="s">
        <v>356</v>
      </c>
      <c r="AP1" s="156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NC АКСИОМА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401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4">
        <v>155800</v>
      </c>
      <c r="AN2" s="205" t="s">
        <v>309</v>
      </c>
      <c r="AO2" s="206" t="s">
        <v>495</v>
      </c>
      <c r="AP2" s="128"/>
    </row>
    <row r="3" spans="1:42">
      <c r="A3">
        <v>2</v>
      </c>
      <c r="B3" t="s">
        <v>94</v>
      </c>
      <c r="C3" t="s">
        <v>369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402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6">
        <v>218190</v>
      </c>
      <c r="AN3" s="2" t="s">
        <v>488</v>
      </c>
      <c r="AO3" t="s">
        <v>496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403</v>
      </c>
      <c r="AI4" t="s">
        <v>190</v>
      </c>
      <c r="AJ4" t="s">
        <v>201</v>
      </c>
      <c r="AK4" t="str">
        <f t="shared" si="0"/>
        <v>Контраст: Оптирей 350</v>
      </c>
      <c r="AM4" s="186">
        <v>337440</v>
      </c>
      <c r="AN4" s="2" t="s">
        <v>501</v>
      </c>
      <c r="AO4" t="s">
        <v>498</v>
      </c>
      <c r="AP4" s="129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404</v>
      </c>
      <c r="AI5" t="s">
        <v>190</v>
      </c>
      <c r="AJ5" t="s">
        <v>202</v>
      </c>
      <c r="AK5" t="str">
        <f t="shared" si="0"/>
        <v>Контраст: Юнигексол 350</v>
      </c>
      <c r="AM5" s="204">
        <v>136170</v>
      </c>
      <c r="AN5" s="205"/>
      <c r="AO5" s="206" t="s">
        <v>497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405</v>
      </c>
      <c r="AI6" t="s">
        <v>190</v>
      </c>
      <c r="AJ6" t="s">
        <v>203</v>
      </c>
      <c r="AK6" t="str">
        <f t="shared" si="0"/>
        <v>Контраст: Сканлюкс 370</v>
      </c>
      <c r="AM6" s="186">
        <v>135820</v>
      </c>
      <c r="AN6" s="2"/>
      <c r="AO6" t="s">
        <v>500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406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4">
        <v>155760</v>
      </c>
      <c r="AN7" s="205"/>
      <c r="AO7" s="206" t="s">
        <v>494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407</v>
      </c>
      <c r="AI8" t="s">
        <v>190</v>
      </c>
      <c r="AJ8" t="s">
        <v>205</v>
      </c>
      <c r="AK8" t="str">
        <f t="shared" si="1"/>
        <v>Контраст: Визипак 320</v>
      </c>
      <c r="AM8" s="186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408</v>
      </c>
      <c r="AM9" s="186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374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409</v>
      </c>
      <c r="AI10" t="s">
        <v>355</v>
      </c>
      <c r="AM10" s="186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397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410</v>
      </c>
      <c r="AI11" t="s">
        <v>4</v>
      </c>
      <c r="AM11" s="186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1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411</v>
      </c>
      <c r="AI12" t="s">
        <v>3</v>
      </c>
      <c r="AM12" s="186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333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412</v>
      </c>
      <c r="AI13" t="s">
        <v>6</v>
      </c>
      <c r="AN13" s="2"/>
    </row>
    <row r="14" spans="1:42">
      <c r="A14">
        <v>13</v>
      </c>
      <c r="B14" t="s">
        <v>308</v>
      </c>
      <c r="C14" t="s">
        <v>365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491</v>
      </c>
      <c r="AI14" t="s">
        <v>5</v>
      </c>
      <c r="AM14" s="186"/>
      <c r="AN14" s="2"/>
    </row>
    <row r="15" spans="1:42">
      <c r="A15">
        <v>14</v>
      </c>
      <c r="B15" t="s">
        <v>306</v>
      </c>
      <c r="C15" t="s">
        <v>332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413</v>
      </c>
      <c r="AI15" t="s">
        <v>94</v>
      </c>
    </row>
    <row r="16" spans="1:42">
      <c r="A16">
        <v>15</v>
      </c>
      <c r="B16" t="s">
        <v>306</v>
      </c>
      <c r="C16" t="s">
        <v>362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414</v>
      </c>
      <c r="AI16" t="s">
        <v>306</v>
      </c>
    </row>
    <row r="17" spans="1:35">
      <c r="A17">
        <v>16</v>
      </c>
      <c r="B17" t="s">
        <v>306</v>
      </c>
      <c r="C17" t="s">
        <v>354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415</v>
      </c>
      <c r="AI17" t="s">
        <v>206</v>
      </c>
    </row>
    <row r="18" spans="1:35">
      <c r="A18">
        <v>17</v>
      </c>
      <c r="B18" t="s">
        <v>306</v>
      </c>
      <c r="C18" t="s">
        <v>375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416</v>
      </c>
      <c r="AI18" t="s">
        <v>95</v>
      </c>
    </row>
    <row r="19" spans="1:35">
      <c r="A19">
        <v>18</v>
      </c>
      <c r="B19" t="s">
        <v>306</v>
      </c>
      <c r="C19" t="s">
        <v>367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417</v>
      </c>
      <c r="AI19" t="s">
        <v>301</v>
      </c>
    </row>
    <row r="20" spans="1:35">
      <c r="A20">
        <v>19</v>
      </c>
      <c r="B20" t="s">
        <v>306</v>
      </c>
      <c r="C20" t="s">
        <v>504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418</v>
      </c>
      <c r="AI20" t="s">
        <v>308</v>
      </c>
    </row>
    <row r="21" spans="1:35">
      <c r="A21">
        <v>20</v>
      </c>
      <c r="B21" t="s">
        <v>206</v>
      </c>
      <c r="C21" s="1" t="s">
        <v>338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419</v>
      </c>
    </row>
    <row r="22" spans="1:35">
      <c r="A22">
        <v>21</v>
      </c>
      <c r="B22" t="s">
        <v>306</v>
      </c>
      <c r="C22" s="1" t="s">
        <v>506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420</v>
      </c>
    </row>
    <row r="23" spans="1:35">
      <c r="A23">
        <v>22</v>
      </c>
      <c r="B23" t="s">
        <v>306</v>
      </c>
      <c r="C23" s="1" t="s">
        <v>508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421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422</v>
      </c>
    </row>
    <row r="25" spans="1:35">
      <c r="A25">
        <v>24</v>
      </c>
      <c r="B25" t="s">
        <v>3</v>
      </c>
      <c r="C25" t="s">
        <v>321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423</v>
      </c>
    </row>
    <row r="26" spans="1:35">
      <c r="A26">
        <v>25</v>
      </c>
      <c r="B26" t="s">
        <v>3</v>
      </c>
      <c r="C26" t="s">
        <v>342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424</v>
      </c>
    </row>
    <row r="27" spans="1:35">
      <c r="A27">
        <v>26</v>
      </c>
      <c r="B27" t="s">
        <v>3</v>
      </c>
      <c r="C27" t="s">
        <v>314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425</v>
      </c>
    </row>
    <row r="28" spans="1:35">
      <c r="A28">
        <v>27</v>
      </c>
      <c r="B28" t="s">
        <v>3</v>
      </c>
      <c r="C28" t="s">
        <v>372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426</v>
      </c>
    </row>
    <row r="29" spans="1:35">
      <c r="A29">
        <v>28</v>
      </c>
      <c r="B29" t="s">
        <v>3</v>
      </c>
      <c r="C29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427</v>
      </c>
    </row>
    <row r="30" spans="1:35">
      <c r="A30">
        <v>29</v>
      </c>
      <c r="B30" t="s">
        <v>3</v>
      </c>
      <c r="C30" t="s">
        <v>510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489</v>
      </c>
    </row>
    <row r="31" spans="1:35">
      <c r="A31">
        <v>30</v>
      </c>
      <c r="B31" t="s">
        <v>3</v>
      </c>
      <c r="C31" s="1" t="s">
        <v>511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428</v>
      </c>
    </row>
    <row r="32" spans="1:35">
      <c r="A32">
        <v>31</v>
      </c>
      <c r="B32" t="s">
        <v>3</v>
      </c>
      <c r="C32" s="1" t="s">
        <v>512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429</v>
      </c>
    </row>
    <row r="33" spans="1:33">
      <c r="A33">
        <v>32</v>
      </c>
      <c r="B33" t="s">
        <v>3</v>
      </c>
      <c r="C33" s="1" t="s">
        <v>322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430</v>
      </c>
    </row>
    <row r="34" spans="1:33">
      <c r="A34">
        <v>33</v>
      </c>
      <c r="B34" t="s">
        <v>3</v>
      </c>
      <c r="C34" t="s">
        <v>318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431</v>
      </c>
    </row>
    <row r="35" spans="1:33">
      <c r="A35">
        <v>34</v>
      </c>
      <c r="B35" t="s">
        <v>3</v>
      </c>
      <c r="C35" t="s">
        <v>319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490</v>
      </c>
    </row>
    <row r="36" spans="1:33">
      <c r="A36">
        <v>35</v>
      </c>
      <c r="B36" t="s">
        <v>3</v>
      </c>
      <c r="C36" t="s">
        <v>320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432</v>
      </c>
    </row>
    <row r="37" spans="1:33">
      <c r="A37">
        <v>36</v>
      </c>
      <c r="B37" t="s">
        <v>3</v>
      </c>
      <c r="C37" t="s">
        <v>316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405</v>
      </c>
    </row>
    <row r="38" spans="1:33">
      <c r="A38">
        <v>37</v>
      </c>
      <c r="B38" t="s">
        <v>3</v>
      </c>
      <c r="C38" s="1" t="s">
        <v>353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492</v>
      </c>
    </row>
    <row r="39" spans="1:33">
      <c r="A39">
        <v>38</v>
      </c>
      <c r="B39" t="s">
        <v>3</v>
      </c>
      <c r="C39" s="1" t="s">
        <v>360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433</v>
      </c>
    </row>
    <row r="40" spans="1:33">
      <c r="A40">
        <v>39</v>
      </c>
      <c r="B40" t="s">
        <v>3</v>
      </c>
      <c r="C40" s="1" t="s">
        <v>359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434</v>
      </c>
    </row>
    <row r="41" spans="1:33">
      <c r="A41">
        <v>40</v>
      </c>
      <c r="B41" t="s">
        <v>3</v>
      </c>
      <c r="C41" t="s">
        <v>315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435</v>
      </c>
    </row>
    <row r="42" spans="1:33">
      <c r="A42">
        <v>41</v>
      </c>
      <c r="B42" t="s">
        <v>3</v>
      </c>
      <c r="C42" t="s">
        <v>377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436</v>
      </c>
    </row>
    <row r="43" spans="1:33">
      <c r="A43">
        <v>42</v>
      </c>
      <c r="B43" t="s">
        <v>3</v>
      </c>
      <c r="C43" s="1" t="s">
        <v>371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409</v>
      </c>
    </row>
    <row r="44" spans="1:33">
      <c r="A44">
        <v>43</v>
      </c>
      <c r="B44" t="s">
        <v>3</v>
      </c>
      <c r="C44" t="s">
        <v>317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437</v>
      </c>
    </row>
    <row r="45" spans="1:33">
      <c r="A45">
        <v>44</v>
      </c>
      <c r="B45" t="s">
        <v>3</v>
      </c>
      <c r="C45" t="s">
        <v>519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438</v>
      </c>
    </row>
    <row r="46" spans="1:33">
      <c r="A46">
        <v>45</v>
      </c>
      <c r="B46" t="s">
        <v>3</v>
      </c>
      <c r="C46" t="s">
        <v>520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439</v>
      </c>
    </row>
    <row r="47" spans="1:33">
      <c r="A47">
        <v>46</v>
      </c>
      <c r="B47" t="s">
        <v>3</v>
      </c>
      <c r="C47" t="s">
        <v>361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440</v>
      </c>
    </row>
    <row r="48" spans="1:33">
      <c r="A48">
        <v>47</v>
      </c>
      <c r="B48" t="s">
        <v>3</v>
      </c>
      <c r="C48" t="s">
        <v>346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441</v>
      </c>
    </row>
    <row r="49" spans="1:33">
      <c r="A49">
        <v>48</v>
      </c>
      <c r="B49" t="s">
        <v>3</v>
      </c>
      <c r="C49" t="s">
        <v>509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442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443</v>
      </c>
    </row>
    <row r="51" spans="1:33">
      <c r="A51">
        <v>50</v>
      </c>
      <c r="B51" t="s">
        <v>3</v>
      </c>
      <c r="C51" t="s">
        <v>507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444</v>
      </c>
    </row>
    <row r="52" spans="1:33">
      <c r="A52">
        <v>51</v>
      </c>
      <c r="B52" t="s">
        <v>3</v>
      </c>
      <c r="C52" t="s">
        <v>518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445</v>
      </c>
    </row>
    <row r="53" spans="1:33">
      <c r="A53">
        <v>52</v>
      </c>
      <c r="B53" t="s">
        <v>3</v>
      </c>
      <c r="C53" t="s">
        <v>524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Pilot 50_300 sm</v>
      </c>
      <c r="Z53" s="115" t="str">
        <f>IFERROR(INDEX(Расходка[Наименование расходного материала],MATCH(Расходка[[#This Row],[№]],Поиск_расходки[Индекс9],0)),"")</f>
        <v>Pilot 50_300 sm</v>
      </c>
      <c r="AA53" s="115" t="str">
        <f>IFERROR(INDEX(Расходка[Наименование расходного материала],MATCH(Расходка[[#This Row],[№]],Поиск_расходки[Индекс10],0)),"")</f>
        <v>Pilot 50_300 sm</v>
      </c>
      <c r="AB53" s="115" t="str">
        <f>IFERROR(INDEX(Расходка[Наименование расходного материала],MATCH(Расходка[[#This Row],[№]],Поиск_расходки[Индекс11],0)),"")</f>
        <v>Pilot 50_300 sm</v>
      </c>
      <c r="AC53" s="115" t="str">
        <f>IFERROR(INDEX(Расходка[Наименование расходного материала],MATCH(Расходка[[#This Row],[№]],Поиск_расходки[Индекс12],0)),"")</f>
        <v>Pilot 50_300 sm</v>
      </c>
      <c r="AD53" s="115" t="str">
        <f>IFERROR(INDEX(Расходка[Наименование расходного материала],MATCH(Расходка[[#This Row],[№]],Поиск_расходки[Индекс13],0)),"")</f>
        <v>Pilot 50_300 sm</v>
      </c>
      <c r="AF53" s="4" t="s">
        <v>6</v>
      </c>
      <c r="AG53" s="4" t="s">
        <v>446</v>
      </c>
    </row>
    <row r="54" spans="1:33">
      <c r="A54">
        <v>53</v>
      </c>
      <c r="B54" t="s">
        <v>3</v>
      </c>
      <c r="C54" t="s">
        <v>526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Pilot 150_190 sm</v>
      </c>
      <c r="Z54" s="115" t="str">
        <f>IFERROR(INDEX(Расходка[Наименование расходного материала],MATCH(Расходка[[#This Row],[№]],Поиск_расходки[Индекс9],0)),"")</f>
        <v>Pilot 150_190 sm</v>
      </c>
      <c r="AA54" s="115" t="str">
        <f>IFERROR(INDEX(Расходка[Наименование расходного материала],MATCH(Расходка[[#This Row],[№]],Поиск_расходки[Индекс10],0)),"")</f>
        <v>Pilot 150_190 sm</v>
      </c>
      <c r="AB54" s="115" t="str">
        <f>IFERROR(INDEX(Расходка[Наименование расходного материала],MATCH(Расходка[[#This Row],[№]],Поиск_расходки[Индекс11],0)),"")</f>
        <v>Pilot 150_190 sm</v>
      </c>
      <c r="AC54" s="115" t="str">
        <f>IFERROR(INDEX(Расходка[Наименование расходного материала],MATCH(Расходка[[#This Row],[№]],Поиск_расходки[Индекс12],0)),"")</f>
        <v>Pilot 150_190 sm</v>
      </c>
      <c r="AD54" s="115" t="str">
        <f>IFERROR(INDEX(Расходка[Наименование расходного материала],MATCH(Расходка[[#This Row],[№]],Поиск_расходки[Индекс13],0)),"")</f>
        <v>Pilot 150_190 sm</v>
      </c>
      <c r="AF54" s="4" t="s">
        <v>6</v>
      </c>
      <c r="AG54" s="4" t="s">
        <v>447</v>
      </c>
    </row>
    <row r="55" spans="1:33">
      <c r="A55">
        <v>54</v>
      </c>
      <c r="B55" t="s">
        <v>6</v>
      </c>
      <c r="C55" s="1" t="s">
        <v>278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BMS, Integtity</v>
      </c>
      <c r="Z55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448</v>
      </c>
    </row>
    <row r="56" spans="1:33">
      <c r="A56">
        <v>55</v>
      </c>
      <c r="B56" t="s">
        <v>6</v>
      </c>
      <c r="C56" s="154" t="s">
        <v>345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DES, Calipso</v>
      </c>
      <c r="Z56" s="115" t="str">
        <f>IFERROR(INDEX(Расходка[Наименование расходного материала],MATCH(Расходка[[#This Row],[№]],Поиск_расходки[Индекс9],0)),"")</f>
        <v>DES, Calipso</v>
      </c>
      <c r="AA56" s="115" t="str">
        <f>IFERROR(INDEX(Расходка[Наименование расходного материала],MATCH(Расходка[[#This Row],[№]],Поиск_расходки[Индекс10],0)),"")</f>
        <v>DES, Calipso</v>
      </c>
      <c r="AB56" s="115" t="str">
        <f>IFERROR(INDEX(Расходка[Наименование расходного материала],MATCH(Расходка[[#This Row],[№]],Поиск_расходки[Индекс11],0)),"")</f>
        <v>DES, Calipso</v>
      </c>
      <c r="AC56" s="115" t="str">
        <f>IFERROR(INDEX(Расходка[Наименование расходного материала],MATCH(Расходка[[#This Row],[№]],Поиск_расходки[Индекс12],0)),"")</f>
        <v>DES, Calipso</v>
      </c>
      <c r="AD56" s="115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449</v>
      </c>
    </row>
    <row r="57" spans="1:33">
      <c r="A57">
        <v>56</v>
      </c>
      <c r="B57" t="s">
        <v>6</v>
      </c>
      <c r="C57" s="154" t="s">
        <v>344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DES, NanoMed</v>
      </c>
      <c r="Z57" s="115" t="str">
        <f>IFERROR(INDEX(Расходка[Наименование расходного материала],MATCH(Расходка[[#This Row],[№]],Поиск_расходки[Индекс9],0)),"")</f>
        <v>DES, NanoMed</v>
      </c>
      <c r="AA57" s="115" t="str">
        <f>IFERROR(INDEX(Расходка[Наименование расходного материала],MATCH(Расходка[[#This Row],[№]],Поиск_расходки[Индекс10],0)),"")</f>
        <v>DES, NanoMed</v>
      </c>
      <c r="AB57" s="115" t="str">
        <f>IFERROR(INDEX(Расходка[Наименование расходного материала],MATCH(Расходка[[#This Row],[№]],Поиск_расходки[Индекс11],0)),"")</f>
        <v>DES, NanoMed</v>
      </c>
      <c r="AC57" s="115" t="str">
        <f>IFERROR(INDEX(Расходка[Наименование расходного материала],MATCH(Расходка[[#This Row],[№]],Поиск_расходки[Индекс12],0)),"")</f>
        <v>DES, NanoMed</v>
      </c>
      <c r="AD57" s="115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450</v>
      </c>
    </row>
    <row r="58" spans="1:33">
      <c r="A58">
        <v>57</v>
      </c>
      <c r="B58" t="s">
        <v>6</v>
      </c>
      <c r="C58" s="207" t="s">
        <v>323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1</v>
      </c>
      <c r="K58" s="116">
        <f>IF(ISNUMBER(SEARCH('Карта учёта'!$B$19,Расходка[[#This Row],[Наименование расходного материала]])),MAX($K$1:K57)+1,0)</f>
        <v>1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8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451</v>
      </c>
    </row>
    <row r="59" spans="1:33">
      <c r="A59">
        <v>58</v>
      </c>
      <c r="B59" t="s">
        <v>6</v>
      </c>
      <c r="C59" t="s">
        <v>357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452</v>
      </c>
    </row>
    <row r="60" spans="1:33">
      <c r="A60">
        <v>59</v>
      </c>
      <c r="B60" t="s">
        <v>6</v>
      </c>
      <c r="C60" s="158" t="s">
        <v>385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DES, Firehawk</v>
      </c>
      <c r="Z60" s="115" t="str">
        <f>IFERROR(INDEX(Расходка[Наименование расходного материала],MATCH(Расходка[[#This Row],[№]],Поиск_расходки[Индекс9],0)),"")</f>
        <v>DES, Firehawk</v>
      </c>
      <c r="AA60" s="115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5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5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5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453</v>
      </c>
    </row>
    <row r="61" spans="1:33">
      <c r="A61">
        <v>60</v>
      </c>
      <c r="B61" t="s">
        <v>6</v>
      </c>
      <c r="C61" t="s">
        <v>384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414</v>
      </c>
    </row>
    <row r="62" spans="1:33">
      <c r="A62">
        <v>61</v>
      </c>
      <c r="B62" t="s">
        <v>6</v>
      </c>
      <c r="C62" t="s">
        <v>516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454</v>
      </c>
    </row>
    <row r="63" spans="1:33">
      <c r="A63">
        <v>62</v>
      </c>
      <c r="B63" t="s">
        <v>6</v>
      </c>
      <c r="C63" t="s">
        <v>517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455</v>
      </c>
    </row>
    <row r="64" spans="1:33">
      <c r="A64">
        <v>63</v>
      </c>
      <c r="B64" t="s">
        <v>95</v>
      </c>
      <c r="C64" s="1" t="s">
        <v>324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456</v>
      </c>
    </row>
    <row r="65" spans="1:33">
      <c r="A65">
        <v>64</v>
      </c>
      <c r="B65" t="s">
        <v>95</v>
      </c>
      <c r="C65" s="1" t="s">
        <v>343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457</v>
      </c>
    </row>
    <row r="66" spans="1:33">
      <c r="A66">
        <v>65</v>
      </c>
      <c r="B66" t="s">
        <v>4</v>
      </c>
      <c r="C66" t="s">
        <v>350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458</v>
      </c>
    </row>
    <row r="67" spans="1:33">
      <c r="A67">
        <v>66</v>
      </c>
      <c r="B67" t="s">
        <v>4</v>
      </c>
      <c r="C67" t="s">
        <v>351</v>
      </c>
      <c r="E67" s="194">
        <f>IF(ISNUMBER(SEARCH('Карта учёта'!$B$13,Расходка[[#This Row],[Наименование расходного материала]])),MAX($E$1:E66)+1,0)</f>
        <v>0</v>
      </c>
      <c r="F67" s="194">
        <f>IF(ISNUMBER(SEARCH('Карта учёта'!$B$14,Расходка[[#This Row],[Наименование расходного материала]])),MAX($F$1:F66)+1,0)</f>
        <v>0</v>
      </c>
      <c r="G67" s="194">
        <f>IF(ISNUMBER(SEARCH('Карта учёта'!$B$15,Расходка[[#This Row],[Наименование расходного материала]])),MAX($G$1:G66)+1,0)</f>
        <v>0</v>
      </c>
      <c r="H67" s="194">
        <f>IF(ISNUMBER(SEARCH('Карта учёта'!$B$16,Расходка[[#This Row],[Наименование расходного материала]])),MAX($H$1:H66)+1,0)</f>
        <v>0</v>
      </c>
      <c r="I67" s="194">
        <f>IF(ISNUMBER(SEARCH('Карта учёта'!$B$17,Расходка[[#This Row],[Наименование расходного материала]])),MAX($I$1:I66)+1,0)</f>
        <v>0</v>
      </c>
      <c r="J67" s="194">
        <f>IF(ISNUMBER(SEARCH('Карта учёта'!$B$18,Расходка[[#This Row],[Наименование расходного материала]])),MAX($J$1:J66)+1,0)</f>
        <v>0</v>
      </c>
      <c r="K67" s="194">
        <f>IF(ISNUMBER(SEARCH('Карта учёта'!$B$19,Расходка[[#This Row],[Наименование расходного материала]])),MAX($K$1:K66)+1,0)</f>
        <v>0</v>
      </c>
      <c r="L67" s="194">
        <f>IF(ISNUMBER(SEARCH('Карта учёта'!$B$20,Расходка[[#This Row],[Наименование расходного материала]])),MAX($L$1:L66)+1,0)</f>
        <v>66</v>
      </c>
      <c r="M67" s="194">
        <f>IF(ISNUMBER(SEARCH('Карта учёта'!$B$21,Расходка[[#This Row],[Наименование расходного материала]])),MAX($M$1:M66)+1,0)</f>
        <v>66</v>
      </c>
      <c r="N67" s="194">
        <f>IF(ISNUMBER(SEARCH('Карта учёта'!$B$22,Расходка[[#This Row],[Наименование расходного материала]])),MAX($N$1:N66)+1,0)</f>
        <v>66</v>
      </c>
      <c r="O67" s="194">
        <f>IF(ISNUMBER(SEARCH('Карта учёта'!$B$23,Расходка[[#This Row],[Наименование расходного материала]])),MAX($O$1:O66)+1,0)</f>
        <v>66</v>
      </c>
      <c r="P67" s="194">
        <f>IF(ISNUMBER(SEARCH('Карта учёта'!$B$24,Расходка[[#This Row],[Наименование расходного материала]])),MAX($P$1:P66)+1,0)</f>
        <v>66</v>
      </c>
      <c r="Q67" s="194">
        <f>IF(ISNUMBER(SEARCH('Карта учёта'!$B$25,Расходка[[#This Row],[Наименование расходного материала]])),MAX($Q$1:Q66)+1,0)</f>
        <v>66</v>
      </c>
      <c r="R67" s="195" t="str">
        <f>IFERROR(INDEX(Расходка[Наименование расходного материала],MATCH(Расходка[[#This Row],[№]],Поиск_расходки[Индекс1],0)),"")</f>
        <v/>
      </c>
      <c r="S67" s="195" t="str">
        <f>IFERROR(INDEX(Расходка[Наименование расходного материала],MATCH(Расходка[[#This Row],[№]],Поиск_расходки[Индекс2],0)),"")</f>
        <v/>
      </c>
      <c r="T67" s="195" t="str">
        <f>IFERROR(INDEX(Расходка[Наименование расходного материала],MATCH(Расходка[[#This Row],[№]],Поиск_расходки[Индекс3],0)),"")</f>
        <v/>
      </c>
      <c r="U67" s="195" t="str">
        <f>IFERROR(INDEX(Расходка[Наименование расходного материала],MATCH(Расходка[[#This Row],[№]],Поиск_расходки[Индекс4],0)),"")</f>
        <v/>
      </c>
      <c r="V67" s="195" t="str">
        <f>IFERROR(INDEX(Расходка[Наименование расходного материала],MATCH(Расходка[[#This Row],[№]],Поиск_расходки[Индекс5],0)),"")</f>
        <v/>
      </c>
      <c r="W67" s="195" t="str">
        <f>IFERROR(INDEX(Расходка[Наименование расходного материала],MATCH(Расходка[[#This Row],[№]],Поиск_расходки[Индекс6],0)),"")</f>
        <v/>
      </c>
      <c r="X67" s="195" t="str">
        <f>IFERROR(INDEX(Расходка[Наименование расходного материала],MATCH(Расходка[[#This Row],[№]],Поиск_расходки[Индекс7],0)),"")</f>
        <v/>
      </c>
      <c r="Y67" s="195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5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5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5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5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5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459</v>
      </c>
    </row>
    <row r="68" spans="1:33">
      <c r="A68">
        <v>67</v>
      </c>
      <c r="B68" t="s">
        <v>4</v>
      </c>
      <c r="C68" t="s">
        <v>325</v>
      </c>
      <c r="E68" s="194">
        <f>IF(ISNUMBER(SEARCH('Карта учёта'!$B$13,Расходка[[#This Row],[Наименование расходного материала]])),MAX($E$1:E67)+1,0)</f>
        <v>0</v>
      </c>
      <c r="F68" s="194">
        <f>IF(ISNUMBER(SEARCH('Карта учёта'!$B$14,Расходка[[#This Row],[Наименование расходного материала]])),MAX($F$1:F67)+1,0)</f>
        <v>1</v>
      </c>
      <c r="G68" s="194">
        <f>IF(ISNUMBER(SEARCH('Карта учёта'!$B$15,Расходка[[#This Row],[Наименование расходного материала]])),MAX($G$1:G67)+1,0)</f>
        <v>0</v>
      </c>
      <c r="H68" s="194">
        <f>IF(ISNUMBER(SEARCH('Карта учёта'!$B$16,Расходка[[#This Row],[Наименование расходного материала]])),MAX($H$1:H67)+1,0)</f>
        <v>0</v>
      </c>
      <c r="I68" s="194">
        <f>IF(ISNUMBER(SEARCH('Карта учёта'!$B$17,Расходка[[#This Row],[Наименование расходного материала]])),MAX($I$1:I67)+1,0)</f>
        <v>0</v>
      </c>
      <c r="J68" s="194">
        <f>IF(ISNUMBER(SEARCH('Карта учёта'!$B$18,Расходка[[#This Row],[Наименование расходного материала]])),MAX($J$1:J67)+1,0)</f>
        <v>0</v>
      </c>
      <c r="K68" s="194">
        <f>IF(ISNUMBER(SEARCH('Карта учёта'!$B$19,Расходка[[#This Row],[Наименование расходного материала]])),MAX($K$1:K67)+1,0)</f>
        <v>0</v>
      </c>
      <c r="L68" s="194">
        <f>IF(ISNUMBER(SEARCH('Карта учёта'!$B$20,Расходка[[#This Row],[Наименование расходного материала]])),MAX($L$1:L67)+1,0)</f>
        <v>67</v>
      </c>
      <c r="M68" s="194">
        <f>IF(ISNUMBER(SEARCH('Карта учёта'!$B$21,Расходка[[#This Row],[Наименование расходного материала]])),MAX($M$1:M67)+1,0)</f>
        <v>67</v>
      </c>
      <c r="N68" s="194">
        <f>IF(ISNUMBER(SEARCH('Карта учёта'!$B$22,Расходка[[#This Row],[Наименование расходного материала]])),MAX($N$1:N67)+1,0)</f>
        <v>67</v>
      </c>
      <c r="O68" s="194">
        <f>IF(ISNUMBER(SEARCH('Карта учёта'!$B$23,Расходка[[#This Row],[Наименование расходного материала]])),MAX($O$1:O67)+1,0)</f>
        <v>67</v>
      </c>
      <c r="P68" s="194">
        <f>IF(ISNUMBER(SEARCH('Карта учёта'!$B$24,Расходка[[#This Row],[Наименование расходного материала]])),MAX($P$1:P67)+1,0)</f>
        <v>67</v>
      </c>
      <c r="Q68" s="194">
        <f>IF(ISNUMBER(SEARCH('Карта учёта'!$B$25,Расходка[[#This Row],[Наименование расходного материала]])),MAX($Q$1:Q67)+1,0)</f>
        <v>67</v>
      </c>
      <c r="R68" s="195" t="str">
        <f>IFERROR(INDEX(Расходка[Наименование расходного материала],MATCH(Расходка[[#This Row],[№]],Поиск_расходки[Индекс1],0)),"")</f>
        <v/>
      </c>
      <c r="S68" s="195" t="str">
        <f>IFERROR(INDEX(Расходка[Наименование расходного материала],MATCH(Расходка[[#This Row],[№]],Поиск_расходки[Индекс2],0)),"")</f>
        <v/>
      </c>
      <c r="T68" s="195" t="str">
        <f>IFERROR(INDEX(Расходка[Наименование расходного материала],MATCH(Расходка[[#This Row],[№]],Поиск_расходки[Индекс3],0)),"")</f>
        <v/>
      </c>
      <c r="U68" s="195" t="str">
        <f>IFERROR(INDEX(Расходка[Наименование расходного материала],MATCH(Расходка[[#This Row],[№]],Поиск_расходки[Индекс4],0)),"")</f>
        <v/>
      </c>
      <c r="V68" s="195" t="str">
        <f>IFERROR(INDEX(Расходка[Наименование расходного материала],MATCH(Расходка[[#This Row],[№]],Поиск_расходки[Индекс5],0)),"")</f>
        <v/>
      </c>
      <c r="W68" s="195" t="str">
        <f>IFERROR(INDEX(Расходка[Наименование расходного материала],MATCH(Расходка[[#This Row],[№]],Поиск_расходки[Индекс6],0)),"")</f>
        <v/>
      </c>
      <c r="X68" s="195" t="str">
        <f>IFERROR(INDEX(Расходка[Наименование расходного материала],MATCH(Расходка[[#This Row],[№]],Поиск_расходки[Индекс7],0)),"")</f>
        <v/>
      </c>
      <c r="Y68" s="195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5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5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5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5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5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460</v>
      </c>
    </row>
    <row r="69" spans="1:33">
      <c r="A69">
        <v>68</v>
      </c>
      <c r="B69" t="s">
        <v>4</v>
      </c>
      <c r="C69" t="s">
        <v>326</v>
      </c>
      <c r="E69" s="194">
        <f>IF(ISNUMBER(SEARCH('Карта учёта'!$B$13,Расходка[[#This Row],[Наименование расходного материала]])),MAX($E$1:E68)+1,0)</f>
        <v>0</v>
      </c>
      <c r="F69" s="194">
        <f>IF(ISNUMBER(SEARCH('Карта учёта'!$B$14,Расходка[[#This Row],[Наименование расходного материала]])),MAX($F$1:F68)+1,0)</f>
        <v>0</v>
      </c>
      <c r="G69" s="194">
        <f>IF(ISNUMBER(SEARCH('Карта учёта'!$B$15,Расходка[[#This Row],[Наименование расходного материала]])),MAX($G$1:G68)+1,0)</f>
        <v>0</v>
      </c>
      <c r="H69" s="194">
        <f>IF(ISNUMBER(SEARCH('Карта учёта'!$B$16,Расходка[[#This Row],[Наименование расходного материала]])),MAX($H$1:H68)+1,0)</f>
        <v>0</v>
      </c>
      <c r="I69" s="194">
        <f>IF(ISNUMBER(SEARCH('Карта учёта'!$B$17,Расходка[[#This Row],[Наименование расходного материала]])),MAX($I$1:I68)+1,0)</f>
        <v>0</v>
      </c>
      <c r="J69" s="194">
        <f>IF(ISNUMBER(SEARCH('Карта учёта'!$B$18,Расходка[[#This Row],[Наименование расходного материала]])),MAX($J$1:J68)+1,0)</f>
        <v>0</v>
      </c>
      <c r="K69" s="194">
        <f>IF(ISNUMBER(SEARCH('Карта учёта'!$B$19,Расходка[[#This Row],[Наименование расходного материала]])),MAX($K$1:K68)+1,0)</f>
        <v>0</v>
      </c>
      <c r="L69" s="194">
        <f>IF(ISNUMBER(SEARCH('Карта учёта'!$B$20,Расходка[[#This Row],[Наименование расходного материала]])),MAX($L$1:L68)+1,0)</f>
        <v>68</v>
      </c>
      <c r="M69" s="194">
        <f>IF(ISNUMBER(SEARCH('Карта учёта'!$B$21,Расходка[[#This Row],[Наименование расходного материала]])),MAX($M$1:M68)+1,0)</f>
        <v>68</v>
      </c>
      <c r="N69" s="194">
        <f>IF(ISNUMBER(SEARCH('Карта учёта'!$B$22,Расходка[[#This Row],[Наименование расходного материала]])),MAX($N$1:N68)+1,0)</f>
        <v>68</v>
      </c>
      <c r="O69" s="194">
        <f>IF(ISNUMBER(SEARCH('Карта учёта'!$B$23,Расходка[[#This Row],[Наименование расходного материала]])),MAX($O$1:O68)+1,0)</f>
        <v>68</v>
      </c>
      <c r="P69" s="194">
        <f>IF(ISNUMBER(SEARCH('Карта учёта'!$B$24,Расходка[[#This Row],[Наименование расходного материала]])),MAX($P$1:P68)+1,0)</f>
        <v>68</v>
      </c>
      <c r="Q69" s="194">
        <f>IF(ISNUMBER(SEARCH('Карта учёта'!$B$25,Расходка[[#This Row],[Наименование расходного материала]])),MAX($Q$1:Q68)+1,0)</f>
        <v>68</v>
      </c>
      <c r="R69" s="195" t="str">
        <f>IFERROR(INDEX(Расходка[Наименование расходного материала],MATCH(Расходка[[#This Row],[№]],Поиск_расходки[Индекс1],0)),"")</f>
        <v/>
      </c>
      <c r="S69" s="195" t="str">
        <f>IFERROR(INDEX(Расходка[Наименование расходного материала],MATCH(Расходка[[#This Row],[№]],Поиск_расходки[Индекс2],0)),"")</f>
        <v/>
      </c>
      <c r="T69" s="195" t="str">
        <f>IFERROR(INDEX(Расходка[Наименование расходного материала],MATCH(Расходка[[#This Row],[№]],Поиск_расходки[Индекс3],0)),"")</f>
        <v/>
      </c>
      <c r="U69" s="195" t="str">
        <f>IFERROR(INDEX(Расходка[Наименование расходного материала],MATCH(Расходка[[#This Row],[№]],Поиск_расходки[Индекс4],0)),"")</f>
        <v/>
      </c>
      <c r="V69" s="195" t="str">
        <f>IFERROR(INDEX(Расходка[Наименование расходного материала],MATCH(Расходка[[#This Row],[№]],Поиск_расходки[Индекс5],0)),"")</f>
        <v/>
      </c>
      <c r="W69" s="195" t="str">
        <f>IFERROR(INDEX(Расходка[Наименование расходного материала],MATCH(Расходка[[#This Row],[№]],Поиск_расходки[Индекс6],0)),"")</f>
        <v/>
      </c>
      <c r="X69" s="195" t="str">
        <f>IFERROR(INDEX(Расходка[Наименование расходного материала],MATCH(Расходка[[#This Row],[№]],Поиск_расходки[Индекс7],0)),"")</f>
        <v/>
      </c>
      <c r="Y69" s="195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5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5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5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5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5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461</v>
      </c>
    </row>
    <row r="70" spans="1:33">
      <c r="A70">
        <v>69</v>
      </c>
      <c r="B70" t="s">
        <v>4</v>
      </c>
      <c r="C70" t="s">
        <v>327</v>
      </c>
      <c r="E70" s="194">
        <f>IF(ISNUMBER(SEARCH('Карта учёта'!$B$13,Расходка[[#This Row],[Наименование расходного материала]])),MAX($E$1:E69)+1,0)</f>
        <v>0</v>
      </c>
      <c r="F70" s="194">
        <f>IF(ISNUMBER(SEARCH('Карта учёта'!$B$14,Расходка[[#This Row],[Наименование расходного материала]])),MAX($F$1:F69)+1,0)</f>
        <v>0</v>
      </c>
      <c r="G70" s="194">
        <f>IF(ISNUMBER(SEARCH('Карта учёта'!$B$15,Расходка[[#This Row],[Наименование расходного материала]])),MAX($G$1:G69)+1,0)</f>
        <v>0</v>
      </c>
      <c r="H70" s="194">
        <f>IF(ISNUMBER(SEARCH('Карта учёта'!$B$16,Расходка[[#This Row],[Наименование расходного материала]])),MAX($H$1:H69)+1,0)</f>
        <v>0</v>
      </c>
      <c r="I70" s="194">
        <f>IF(ISNUMBER(SEARCH('Карта учёта'!$B$17,Расходка[[#This Row],[Наименование расходного материала]])),MAX($I$1:I69)+1,0)</f>
        <v>0</v>
      </c>
      <c r="J70" s="194">
        <f>IF(ISNUMBER(SEARCH('Карта учёта'!$B$18,Расходка[[#This Row],[Наименование расходного материала]])),MAX($J$1:J69)+1,0)</f>
        <v>0</v>
      </c>
      <c r="K70" s="194">
        <f>IF(ISNUMBER(SEARCH('Карта учёта'!$B$19,Расходка[[#This Row],[Наименование расходного материала]])),MAX($K$1:K69)+1,0)</f>
        <v>0</v>
      </c>
      <c r="L70" s="194">
        <f>IF(ISNUMBER(SEARCH('Карта учёта'!$B$20,Расходка[[#This Row],[Наименование расходного материала]])),MAX($L$1:L69)+1,0)</f>
        <v>69</v>
      </c>
      <c r="M70" s="194">
        <f>IF(ISNUMBER(SEARCH('Карта учёта'!$B$21,Расходка[[#This Row],[Наименование расходного материала]])),MAX($M$1:M69)+1,0)</f>
        <v>69</v>
      </c>
      <c r="N70" s="194">
        <f>IF(ISNUMBER(SEARCH('Карта учёта'!$B$22,Расходка[[#This Row],[Наименование расходного материала]])),MAX($N$1:N69)+1,0)</f>
        <v>69</v>
      </c>
      <c r="O70" s="194">
        <f>IF(ISNUMBER(SEARCH('Карта учёта'!$B$23,Расходка[[#This Row],[Наименование расходного материала]])),MAX($O$1:O69)+1,0)</f>
        <v>69</v>
      </c>
      <c r="P70" s="194">
        <f>IF(ISNUMBER(SEARCH('Карта учёта'!$B$24,Расходка[[#This Row],[Наименование расходного материала]])),MAX($P$1:P69)+1,0)</f>
        <v>69</v>
      </c>
      <c r="Q70" s="194">
        <f>IF(ISNUMBER(SEARCH('Карта учёта'!$B$25,Расходка[[#This Row],[Наименование расходного материала]])),MAX($Q$1:Q69)+1,0)</f>
        <v>69</v>
      </c>
      <c r="R70" s="195" t="str">
        <f>IFERROR(INDEX(Расходка[Наименование расходного материала],MATCH(Расходка[[#This Row],[№]],Поиск_расходки[Индекс1],0)),"")</f>
        <v/>
      </c>
      <c r="S70" s="195" t="str">
        <f>IFERROR(INDEX(Расходка[Наименование расходного материала],MATCH(Расходка[[#This Row],[№]],Поиск_расходки[Индекс2],0)),"")</f>
        <v/>
      </c>
      <c r="T70" s="195" t="str">
        <f>IFERROR(INDEX(Расходка[Наименование расходного материала],MATCH(Расходка[[#This Row],[№]],Поиск_расходки[Индекс3],0)),"")</f>
        <v/>
      </c>
      <c r="U70" s="195" t="str">
        <f>IFERROR(INDEX(Расходка[Наименование расходного материала],MATCH(Расходка[[#This Row],[№]],Поиск_расходки[Индекс4],0)),"")</f>
        <v/>
      </c>
      <c r="V70" s="195" t="str">
        <f>IFERROR(INDEX(Расходка[Наименование расходного материала],MATCH(Расходка[[#This Row],[№]],Поиск_расходки[Индекс5],0)),"")</f>
        <v/>
      </c>
      <c r="W70" s="195" t="str">
        <f>IFERROR(INDEX(Расходка[Наименование расходного материала],MATCH(Расходка[[#This Row],[№]],Поиск_расходки[Индекс6],0)),"")</f>
        <v/>
      </c>
      <c r="X70" s="195" t="str">
        <f>IFERROR(INDEX(Расходка[Наименование расходного материала],MATCH(Расходка[[#This Row],[№]],Поиск_расходки[Индекс7],0)),"")</f>
        <v/>
      </c>
      <c r="Y70" s="195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5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5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5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5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5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462</v>
      </c>
    </row>
    <row r="71" spans="1:33">
      <c r="A71">
        <v>70</v>
      </c>
      <c r="B71" t="s">
        <v>4</v>
      </c>
      <c r="C71" t="s">
        <v>328</v>
      </c>
      <c r="E71" s="194">
        <f>IF(ISNUMBER(SEARCH('Карта учёта'!$B$13,Расходка[[#This Row],[Наименование расходного материала]])),MAX($E$1:E70)+1,0)</f>
        <v>0</v>
      </c>
      <c r="F71" s="194">
        <f>IF(ISNUMBER(SEARCH('Карта учёта'!$B$14,Расходка[[#This Row],[Наименование расходного материала]])),MAX($F$1:F70)+1,0)</f>
        <v>0</v>
      </c>
      <c r="G71" s="194">
        <f>IF(ISNUMBER(SEARCH('Карта учёта'!$B$15,Расходка[[#This Row],[Наименование расходного материала]])),MAX($G$1:G70)+1,0)</f>
        <v>0</v>
      </c>
      <c r="H71" s="194">
        <f>IF(ISNUMBER(SEARCH('Карта учёта'!$B$16,Расходка[[#This Row],[Наименование расходного материала]])),MAX($H$1:H70)+1,0)</f>
        <v>0</v>
      </c>
      <c r="I71" s="194">
        <f>IF(ISNUMBER(SEARCH('Карта учёта'!$B$17,Расходка[[#This Row],[Наименование расходного материала]])),MAX($I$1:I70)+1,0)</f>
        <v>0</v>
      </c>
      <c r="J71" s="194">
        <f>IF(ISNUMBER(SEARCH('Карта учёта'!$B$18,Расходка[[#This Row],[Наименование расходного материала]])),MAX($J$1:J70)+1,0)</f>
        <v>0</v>
      </c>
      <c r="K71" s="194">
        <f>IF(ISNUMBER(SEARCH('Карта учёта'!$B$19,Расходка[[#This Row],[Наименование расходного материала]])),MAX($K$1:K70)+1,0)</f>
        <v>0</v>
      </c>
      <c r="L71" s="194">
        <f>IF(ISNUMBER(SEARCH('Карта учёта'!$B$20,Расходка[[#This Row],[Наименование расходного материала]])),MAX($L$1:L70)+1,0)</f>
        <v>70</v>
      </c>
      <c r="M71" s="194">
        <f>IF(ISNUMBER(SEARCH('Карта учёта'!$B$21,Расходка[[#This Row],[Наименование расходного материала]])),MAX($M$1:M70)+1,0)</f>
        <v>70</v>
      </c>
      <c r="N71" s="194">
        <f>IF(ISNUMBER(SEARCH('Карта учёта'!$B$22,Расходка[[#This Row],[Наименование расходного материала]])),MAX($N$1:N70)+1,0)</f>
        <v>70</v>
      </c>
      <c r="O71" s="194">
        <f>IF(ISNUMBER(SEARCH('Карта учёта'!$B$23,Расходка[[#This Row],[Наименование расходного материала]])),MAX($O$1:O70)+1,0)</f>
        <v>70</v>
      </c>
      <c r="P71" s="194">
        <f>IF(ISNUMBER(SEARCH('Карта учёта'!$B$24,Расходка[[#This Row],[Наименование расходного материала]])),MAX($P$1:P70)+1,0)</f>
        <v>70</v>
      </c>
      <c r="Q71" s="194">
        <f>IF(ISNUMBER(SEARCH('Карта учёта'!$B$25,Расходка[[#This Row],[Наименование расходного материала]])),MAX($Q$1:Q70)+1,0)</f>
        <v>70</v>
      </c>
      <c r="R71" s="195" t="str">
        <f>IFERROR(INDEX(Расходка[Наименование расходного материала],MATCH(Расходка[[#This Row],[№]],Поиск_расходки[Индекс1],0)),"")</f>
        <v/>
      </c>
      <c r="S71" s="195" t="str">
        <f>IFERROR(INDEX(Расходка[Наименование расходного материала],MATCH(Расходка[[#This Row],[№]],Поиск_расходки[Индекс2],0)),"")</f>
        <v/>
      </c>
      <c r="T71" s="195" t="str">
        <f>IFERROR(INDEX(Расходка[Наименование расходного материала],MATCH(Расходка[[#This Row],[№]],Поиск_расходки[Индекс3],0)),"")</f>
        <v/>
      </c>
      <c r="U71" s="195" t="str">
        <f>IFERROR(INDEX(Расходка[Наименование расходного материала],MATCH(Расходка[[#This Row],[№]],Поиск_расходки[Индекс4],0)),"")</f>
        <v/>
      </c>
      <c r="V71" s="195" t="str">
        <f>IFERROR(INDEX(Расходка[Наименование расходного материала],MATCH(Расходка[[#This Row],[№]],Поиск_расходки[Индекс5],0)),"")</f>
        <v/>
      </c>
      <c r="W71" s="195" t="str">
        <f>IFERROR(INDEX(Расходка[Наименование расходного материала],MATCH(Расходка[[#This Row],[№]],Поиск_расходки[Индекс6],0)),"")</f>
        <v/>
      </c>
      <c r="X71" s="195" t="str">
        <f>IFERROR(INDEX(Расходка[Наименование расходного материала],MATCH(Расходка[[#This Row],[№]],Поиск_расходки[Индекс7],0)),"")</f>
        <v/>
      </c>
      <c r="Y71" s="195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5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5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5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5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5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417</v>
      </c>
    </row>
    <row r="72" spans="1:33">
      <c r="A72">
        <v>71</v>
      </c>
      <c r="B72" t="s">
        <v>4</v>
      </c>
      <c r="C72" t="s">
        <v>334</v>
      </c>
      <c r="E72" s="194">
        <f>IF(ISNUMBER(SEARCH('Карта учёта'!$B$13,Расходка[[#This Row],[Наименование расходного материала]])),MAX($E$1:E71)+1,0)</f>
        <v>0</v>
      </c>
      <c r="F72" s="194">
        <f>IF(ISNUMBER(SEARCH('Карта учёта'!$B$14,Расходка[[#This Row],[Наименование расходного материала]])),MAX($F$1:F71)+1,0)</f>
        <v>0</v>
      </c>
      <c r="G72" s="194">
        <f>IF(ISNUMBER(SEARCH('Карта учёта'!$B$15,Расходка[[#This Row],[Наименование расходного материала]])),MAX($G$1:G71)+1,0)</f>
        <v>0</v>
      </c>
      <c r="H72" s="194">
        <f>IF(ISNUMBER(SEARCH('Карта учёта'!$B$16,Расходка[[#This Row],[Наименование расходного материала]])),MAX($H$1:H71)+1,0)</f>
        <v>0</v>
      </c>
      <c r="I72" s="194">
        <f>IF(ISNUMBER(SEARCH('Карта учёта'!$B$17,Расходка[[#This Row],[Наименование расходного материала]])),MAX($I$1:I71)+1,0)</f>
        <v>0</v>
      </c>
      <c r="J72" s="194">
        <f>IF(ISNUMBER(SEARCH('Карта учёта'!$B$18,Расходка[[#This Row],[Наименование расходного материала]])),MAX($J$1:J71)+1,0)</f>
        <v>0</v>
      </c>
      <c r="K72" s="194">
        <f>IF(ISNUMBER(SEARCH('Карта учёта'!$B$19,Расходка[[#This Row],[Наименование расходного материала]])),MAX($K$1:K71)+1,0)</f>
        <v>0</v>
      </c>
      <c r="L72" s="194">
        <f>IF(ISNUMBER(SEARCH('Карта учёта'!$B$20,Расходка[[#This Row],[Наименование расходного материала]])),MAX($L$1:L71)+1,0)</f>
        <v>71</v>
      </c>
      <c r="M72" s="194">
        <f>IF(ISNUMBER(SEARCH('Карта учёта'!$B$21,Расходка[[#This Row],[Наименование расходного материала]])),MAX($M$1:M71)+1,0)</f>
        <v>71</v>
      </c>
      <c r="N72" s="194">
        <f>IF(ISNUMBER(SEARCH('Карта учёта'!$B$22,Расходка[[#This Row],[Наименование расходного материала]])),MAX($N$1:N71)+1,0)</f>
        <v>71</v>
      </c>
      <c r="O72" s="194">
        <f>IF(ISNUMBER(SEARCH('Карта учёта'!$B$23,Расходка[[#This Row],[Наименование расходного материала]])),MAX($O$1:O71)+1,0)</f>
        <v>71</v>
      </c>
      <c r="P72" s="194">
        <f>IF(ISNUMBER(SEARCH('Карта учёта'!$B$24,Расходка[[#This Row],[Наименование расходного материала]])),MAX($P$1:P71)+1,0)</f>
        <v>71</v>
      </c>
      <c r="Q72" s="194">
        <f>IF(ISNUMBER(SEARCH('Карта учёта'!$B$25,Расходка[[#This Row],[Наименование расходного материала]])),MAX($Q$1:Q71)+1,0)</f>
        <v>71</v>
      </c>
      <c r="R72" s="195" t="str">
        <f>IFERROR(INDEX(Расходка[Наименование расходного материала],MATCH(Расходка[[#This Row],[№]],Поиск_расходки[Индекс1],0)),"")</f>
        <v/>
      </c>
      <c r="S72" s="195" t="str">
        <f>IFERROR(INDEX(Расходка[Наименование расходного материала],MATCH(Расходка[[#This Row],[№]],Поиск_расходки[Индекс2],0)),"")</f>
        <v/>
      </c>
      <c r="T72" s="195" t="str">
        <f>IFERROR(INDEX(Расходка[Наименование расходного материала],MATCH(Расходка[[#This Row],[№]],Поиск_расходки[Индекс3],0)),"")</f>
        <v/>
      </c>
      <c r="U72" s="195" t="str">
        <f>IFERROR(INDEX(Расходка[Наименование расходного материала],MATCH(Расходка[[#This Row],[№]],Поиск_расходки[Индекс4],0)),"")</f>
        <v/>
      </c>
      <c r="V72" s="195" t="str">
        <f>IFERROR(INDEX(Расходка[Наименование расходного материала],MATCH(Расходка[[#This Row],[№]],Поиск_расходки[Индекс5],0)),"")</f>
        <v/>
      </c>
      <c r="W72" s="195" t="str">
        <f>IFERROR(INDEX(Расходка[Наименование расходного материала],MATCH(Расходка[[#This Row],[№]],Поиск_расходки[Индекс6],0)),"")</f>
        <v/>
      </c>
      <c r="X72" s="195" t="str">
        <f>IFERROR(INDEX(Расходка[Наименование расходного материала],MATCH(Расходка[[#This Row],[№]],Поиск_расходки[Индекс7],0)),"")</f>
        <v/>
      </c>
      <c r="Y72" s="195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5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5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5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5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5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463</v>
      </c>
    </row>
    <row r="73" spans="1:33">
      <c r="A73">
        <v>72</v>
      </c>
      <c r="B73" t="s">
        <v>4</v>
      </c>
      <c r="C73" t="s">
        <v>329</v>
      </c>
      <c r="E73" s="194">
        <f>IF(ISNUMBER(SEARCH('Карта учёта'!$B$13,Расходка[[#This Row],[Наименование расходного материала]])),MAX($E$1:E72)+1,0)</f>
        <v>0</v>
      </c>
      <c r="F73" s="194">
        <f>IF(ISNUMBER(SEARCH('Карта учёта'!$B$14,Расходка[[#This Row],[Наименование расходного материала]])),MAX($F$1:F72)+1,0)</f>
        <v>0</v>
      </c>
      <c r="G73" s="194">
        <f>IF(ISNUMBER(SEARCH('Карта учёта'!$B$15,Расходка[[#This Row],[Наименование расходного материала]])),MAX($G$1:G72)+1,0)</f>
        <v>0</v>
      </c>
      <c r="H73" s="194">
        <f>IF(ISNUMBER(SEARCH('Карта учёта'!$B$16,Расходка[[#This Row],[Наименование расходного материала]])),MAX($H$1:H72)+1,0)</f>
        <v>0</v>
      </c>
      <c r="I73" s="194">
        <f>IF(ISNUMBER(SEARCH('Карта учёта'!$B$17,Расходка[[#This Row],[Наименование расходного материала]])),MAX($I$1:I72)+1,0)</f>
        <v>0</v>
      </c>
      <c r="J73" s="194">
        <f>IF(ISNUMBER(SEARCH('Карта учёта'!$B$18,Расходка[[#This Row],[Наименование расходного материала]])),MAX($J$1:J72)+1,0)</f>
        <v>0</v>
      </c>
      <c r="K73" s="194">
        <f>IF(ISNUMBER(SEARCH('Карта учёта'!$B$19,Расходка[[#This Row],[Наименование расходного материала]])),MAX($K$1:K72)+1,0)</f>
        <v>0</v>
      </c>
      <c r="L73" s="194">
        <f>IF(ISNUMBER(SEARCH('Карта учёта'!$B$20,Расходка[[#This Row],[Наименование расходного материала]])),MAX($L$1:L72)+1,0)</f>
        <v>72</v>
      </c>
      <c r="M73" s="194">
        <f>IF(ISNUMBER(SEARCH('Карта учёта'!$B$21,Расходка[[#This Row],[Наименование расходного материала]])),MAX($M$1:M72)+1,0)</f>
        <v>72</v>
      </c>
      <c r="N73" s="194">
        <f>IF(ISNUMBER(SEARCH('Карта учёта'!$B$22,Расходка[[#This Row],[Наименование расходного материала]])),MAX($N$1:N72)+1,0)</f>
        <v>72</v>
      </c>
      <c r="O73" s="194">
        <f>IF(ISNUMBER(SEARCH('Карта учёта'!$B$23,Расходка[[#This Row],[Наименование расходного материала]])),MAX($O$1:O72)+1,0)</f>
        <v>72</v>
      </c>
      <c r="P73" s="194">
        <f>IF(ISNUMBER(SEARCH('Карта учёта'!$B$24,Расходка[[#This Row],[Наименование расходного материала]])),MAX($P$1:P72)+1,0)</f>
        <v>72</v>
      </c>
      <c r="Q73" s="194">
        <f>IF(ISNUMBER(SEARCH('Карта учёта'!$B$25,Расходка[[#This Row],[Наименование расходного материала]])),MAX($Q$1:Q72)+1,0)</f>
        <v>72</v>
      </c>
      <c r="R73" s="195" t="str">
        <f>IFERROR(INDEX(Расходка[Наименование расходного материала],MATCH(Расходка[[#This Row],[№]],Поиск_расходки[Индекс1],0)),"")</f>
        <v/>
      </c>
      <c r="S73" s="195" t="str">
        <f>IFERROR(INDEX(Расходка[Наименование расходного материала],MATCH(Расходка[[#This Row],[№]],Поиск_расходки[Индекс2],0)),"")</f>
        <v/>
      </c>
      <c r="T73" s="195" t="str">
        <f>IFERROR(INDEX(Расходка[Наименование расходного материала],MATCH(Расходка[[#This Row],[№]],Поиск_расходки[Индекс3],0)),"")</f>
        <v/>
      </c>
      <c r="U73" s="195" t="str">
        <f>IFERROR(INDEX(Расходка[Наименование расходного материала],MATCH(Расходка[[#This Row],[№]],Поиск_расходки[Индекс4],0)),"")</f>
        <v/>
      </c>
      <c r="V73" s="195" t="str">
        <f>IFERROR(INDEX(Расходка[Наименование расходного материала],MATCH(Расходка[[#This Row],[№]],Поиск_расходки[Индекс5],0)),"")</f>
        <v/>
      </c>
      <c r="W73" s="195" t="str">
        <f>IFERROR(INDEX(Расходка[Наименование расходного материала],MATCH(Расходка[[#This Row],[№]],Поиск_расходки[Индекс6],0)),"")</f>
        <v/>
      </c>
      <c r="X73" s="195" t="str">
        <f>IFERROR(INDEX(Расходка[Наименование расходного материала],MATCH(Расходка[[#This Row],[№]],Поиск_расходки[Индекс7],0)),"")</f>
        <v/>
      </c>
      <c r="Y73" s="195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5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5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5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5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5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418</v>
      </c>
    </row>
    <row r="74" spans="1:33">
      <c r="A74">
        <v>73</v>
      </c>
      <c r="B74" t="s">
        <v>4</v>
      </c>
      <c r="C74" t="s">
        <v>330</v>
      </c>
      <c r="E74" s="194">
        <f>IF(ISNUMBER(SEARCH('Карта учёта'!$B$13,Расходка[[#This Row],[Наименование расходного материала]])),MAX($E$1:E73)+1,0)</f>
        <v>0</v>
      </c>
      <c r="F74" s="194">
        <f>IF(ISNUMBER(SEARCH('Карта учёта'!$B$14,Расходка[[#This Row],[Наименование расходного материала]])),MAX($F$1:F73)+1,0)</f>
        <v>0</v>
      </c>
      <c r="G74" s="194">
        <f>IF(ISNUMBER(SEARCH('Карта учёта'!$B$15,Расходка[[#This Row],[Наименование расходного материала]])),MAX($G$1:G73)+1,0)</f>
        <v>0</v>
      </c>
      <c r="H74" s="194">
        <f>IF(ISNUMBER(SEARCH('Карта учёта'!$B$16,Расходка[[#This Row],[Наименование расходного материала]])),MAX($H$1:H73)+1,0)</f>
        <v>0</v>
      </c>
      <c r="I74" s="194">
        <f>IF(ISNUMBER(SEARCH('Карта учёта'!$B$17,Расходка[[#This Row],[Наименование расходного материала]])),MAX($I$1:I73)+1,0)</f>
        <v>0</v>
      </c>
      <c r="J74" s="194">
        <f>IF(ISNUMBER(SEARCH('Карта учёта'!$B$18,Расходка[[#This Row],[Наименование расходного материала]])),MAX($J$1:J73)+1,0)</f>
        <v>0</v>
      </c>
      <c r="K74" s="194">
        <f>IF(ISNUMBER(SEARCH('Карта учёта'!$B$19,Расходка[[#This Row],[Наименование расходного материала]])),MAX($K$1:K73)+1,0)</f>
        <v>0</v>
      </c>
      <c r="L74" s="194">
        <f>IF(ISNUMBER(SEARCH('Карта учёта'!$B$20,Расходка[[#This Row],[Наименование расходного материала]])),MAX($L$1:L73)+1,0)</f>
        <v>73</v>
      </c>
      <c r="M74" s="194">
        <f>IF(ISNUMBER(SEARCH('Карта учёта'!$B$21,Расходка[[#This Row],[Наименование расходного материала]])),MAX($M$1:M73)+1,0)</f>
        <v>73</v>
      </c>
      <c r="N74" s="194">
        <f>IF(ISNUMBER(SEARCH('Карта учёта'!$B$22,Расходка[[#This Row],[Наименование расходного материала]])),MAX($N$1:N73)+1,0)</f>
        <v>73</v>
      </c>
      <c r="O74" s="194">
        <f>IF(ISNUMBER(SEARCH('Карта учёта'!$B$23,Расходка[[#This Row],[Наименование расходного материала]])),MAX($O$1:O73)+1,0)</f>
        <v>73</v>
      </c>
      <c r="P74" s="194">
        <f>IF(ISNUMBER(SEARCH('Карта учёта'!$B$24,Расходка[[#This Row],[Наименование расходного материала]])),MAX($P$1:P73)+1,0)</f>
        <v>73</v>
      </c>
      <c r="Q74" s="194">
        <f>IF(ISNUMBER(SEARCH('Карта учёта'!$B$25,Расходка[[#This Row],[Наименование расходного материала]])),MAX($Q$1:Q73)+1,0)</f>
        <v>73</v>
      </c>
      <c r="R74" s="195" t="str">
        <f>IFERROR(INDEX(Расходка[Наименование расходного материала],MATCH(Расходка[[#This Row],[№]],Поиск_расходки[Индекс1],0)),"")</f>
        <v/>
      </c>
      <c r="S74" s="195" t="str">
        <f>IFERROR(INDEX(Расходка[Наименование расходного материала],MATCH(Расходка[[#This Row],[№]],Поиск_расходки[Индекс2],0)),"")</f>
        <v/>
      </c>
      <c r="T74" s="195" t="str">
        <f>IFERROR(INDEX(Расходка[Наименование расходного материала],MATCH(Расходка[[#This Row],[№]],Поиск_расходки[Индекс3],0)),"")</f>
        <v/>
      </c>
      <c r="U74" s="195" t="str">
        <f>IFERROR(INDEX(Расходка[Наименование расходного материала],MATCH(Расходка[[#This Row],[№]],Поиск_расходки[Индекс4],0)),"")</f>
        <v/>
      </c>
      <c r="V74" s="195" t="str">
        <f>IFERROR(INDEX(Расходка[Наименование расходного материала],MATCH(Расходка[[#This Row],[№]],Поиск_расходки[Индекс5],0)),"")</f>
        <v/>
      </c>
      <c r="W74" s="195" t="str">
        <f>IFERROR(INDEX(Расходка[Наименование расходного материала],MATCH(Расходка[[#This Row],[№]],Поиск_расходки[Индекс6],0)),"")</f>
        <v/>
      </c>
      <c r="X74" s="195" t="str">
        <f>IFERROR(INDEX(Расходка[Наименование расходного материала],MATCH(Расходка[[#This Row],[№]],Поиск_расходки[Индекс7],0)),"")</f>
        <v/>
      </c>
      <c r="Y74" s="195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5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5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5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5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5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464</v>
      </c>
    </row>
    <row r="75" spans="1:33">
      <c r="A75">
        <v>74</v>
      </c>
      <c r="B75" t="s">
        <v>4</v>
      </c>
      <c r="C75" t="s">
        <v>340</v>
      </c>
      <c r="E75" s="194">
        <f>IF(ISNUMBER(SEARCH('Карта учёта'!$B$13,Расходка[[#This Row],[Наименование расходного материала]])),MAX($E$1:E74)+1,0)</f>
        <v>0</v>
      </c>
      <c r="F75" s="194">
        <f>IF(ISNUMBER(SEARCH('Карта учёта'!$B$14,Расходка[[#This Row],[Наименование расходного материала]])),MAX($F$1:F74)+1,0)</f>
        <v>0</v>
      </c>
      <c r="G75" s="194">
        <f>IF(ISNUMBER(SEARCH('Карта учёта'!$B$15,Расходка[[#This Row],[Наименование расходного материала]])),MAX($G$1:G74)+1,0)</f>
        <v>0</v>
      </c>
      <c r="H75" s="194">
        <f>IF(ISNUMBER(SEARCH('Карта учёта'!$B$16,Расходка[[#This Row],[Наименование расходного материала]])),MAX($H$1:H74)+1,0)</f>
        <v>0</v>
      </c>
      <c r="I75" s="194">
        <f>IF(ISNUMBER(SEARCH('Карта учёта'!$B$17,Расходка[[#This Row],[Наименование расходного материала]])),MAX($I$1:I74)+1,0)</f>
        <v>0</v>
      </c>
      <c r="J75" s="194">
        <f>IF(ISNUMBER(SEARCH('Карта учёта'!$B$18,Расходка[[#This Row],[Наименование расходного материала]])),MAX($J$1:J74)+1,0)</f>
        <v>0</v>
      </c>
      <c r="K75" s="194">
        <f>IF(ISNUMBER(SEARCH('Карта учёта'!$B$19,Расходка[[#This Row],[Наименование расходного материала]])),MAX($K$1:K74)+1,0)</f>
        <v>0</v>
      </c>
      <c r="L75" s="194">
        <f>IF(ISNUMBER(SEARCH('Карта учёта'!$B$20,Расходка[[#This Row],[Наименование расходного материала]])),MAX($L$1:L74)+1,0)</f>
        <v>74</v>
      </c>
      <c r="M75" s="194">
        <f>IF(ISNUMBER(SEARCH('Карта учёта'!$B$21,Расходка[[#This Row],[Наименование расходного материала]])),MAX($M$1:M74)+1,0)</f>
        <v>74</v>
      </c>
      <c r="N75" s="194">
        <f>IF(ISNUMBER(SEARCH('Карта учёта'!$B$22,Расходка[[#This Row],[Наименование расходного материала]])),MAX($N$1:N74)+1,0)</f>
        <v>74</v>
      </c>
      <c r="O75" s="194">
        <f>IF(ISNUMBER(SEARCH('Карта учёта'!$B$23,Расходка[[#This Row],[Наименование расходного материала]])),MAX($O$1:O74)+1,0)</f>
        <v>74</v>
      </c>
      <c r="P75" s="194">
        <f>IF(ISNUMBER(SEARCH('Карта учёта'!$B$24,Расходка[[#This Row],[Наименование расходного материала]])),MAX($P$1:P74)+1,0)</f>
        <v>74</v>
      </c>
      <c r="Q75" s="194">
        <f>IF(ISNUMBER(SEARCH('Карта учёта'!$B$25,Расходка[[#This Row],[Наименование расходного материала]])),MAX($Q$1:Q74)+1,0)</f>
        <v>74</v>
      </c>
      <c r="R75" s="195" t="str">
        <f>IFERROR(INDEX(Расходка[Наименование расходного материала],MATCH(Расходка[[#This Row],[№]],Поиск_расходки[Индекс1],0)),"")</f>
        <v/>
      </c>
      <c r="S75" s="195" t="str">
        <f>IFERROR(INDEX(Расходка[Наименование расходного материала],MATCH(Расходка[[#This Row],[№]],Поиск_расходки[Индекс2],0)),"")</f>
        <v/>
      </c>
      <c r="T75" s="195" t="str">
        <f>IFERROR(INDEX(Расходка[Наименование расходного материала],MATCH(Расходка[[#This Row],[№]],Поиск_расходки[Индекс3],0)),"")</f>
        <v/>
      </c>
      <c r="U75" s="195" t="str">
        <f>IFERROR(INDEX(Расходка[Наименование расходного материала],MATCH(Расходка[[#This Row],[№]],Поиск_расходки[Индекс4],0)),"")</f>
        <v/>
      </c>
      <c r="V75" s="195" t="str">
        <f>IFERROR(INDEX(Расходка[Наименование расходного материала],MATCH(Расходка[[#This Row],[№]],Поиск_расходки[Индекс5],0)),"")</f>
        <v/>
      </c>
      <c r="W75" s="195" t="str">
        <f>IFERROR(INDEX(Расходка[Наименование расходного материала],MATCH(Расходка[[#This Row],[№]],Поиск_расходки[Индекс6],0)),"")</f>
        <v/>
      </c>
      <c r="X75" s="195" t="str">
        <f>IFERROR(INDEX(Расходка[Наименование расходного материала],MATCH(Расходка[[#This Row],[№]],Поиск_расходки[Индекс7],0)),"")</f>
        <v/>
      </c>
      <c r="Y75" s="195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5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5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5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5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5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465</v>
      </c>
    </row>
    <row r="76" spans="1:33">
      <c r="A76">
        <v>75</v>
      </c>
      <c r="B76" t="s">
        <v>4</v>
      </c>
      <c r="C76" t="s">
        <v>339</v>
      </c>
      <c r="E76" s="194">
        <f>IF(ISNUMBER(SEARCH('Карта учёта'!$B$13,Расходка[[#This Row],[Наименование расходного материала]])),MAX($E$1:E75)+1,0)</f>
        <v>0</v>
      </c>
      <c r="F76" s="194">
        <f>IF(ISNUMBER(SEARCH('Карта учёта'!$B$14,Расходка[[#This Row],[Наименование расходного материала]])),MAX($F$1:F75)+1,0)</f>
        <v>0</v>
      </c>
      <c r="G76" s="194">
        <f>IF(ISNUMBER(SEARCH('Карта учёта'!$B$15,Расходка[[#This Row],[Наименование расходного материала]])),MAX($G$1:G75)+1,0)</f>
        <v>0</v>
      </c>
      <c r="H76" s="194">
        <f>IF(ISNUMBER(SEARCH('Карта учёта'!$B$16,Расходка[[#This Row],[Наименование расходного материала]])),MAX($H$1:H75)+1,0)</f>
        <v>0</v>
      </c>
      <c r="I76" s="194">
        <f>IF(ISNUMBER(SEARCH('Карта учёта'!$B$17,Расходка[[#This Row],[Наименование расходного материала]])),MAX($I$1:I75)+1,0)</f>
        <v>0</v>
      </c>
      <c r="J76" s="194">
        <f>IF(ISNUMBER(SEARCH('Карта учёта'!$B$18,Расходка[[#This Row],[Наименование расходного материала]])),MAX($J$1:J75)+1,0)</f>
        <v>0</v>
      </c>
      <c r="K76" s="194">
        <f>IF(ISNUMBER(SEARCH('Карта учёта'!$B$19,Расходка[[#This Row],[Наименование расходного материала]])),MAX($K$1:K75)+1,0)</f>
        <v>0</v>
      </c>
      <c r="L76" s="194">
        <f>IF(ISNUMBER(SEARCH('Карта учёта'!$B$20,Расходка[[#This Row],[Наименование расходного материала]])),MAX($L$1:L75)+1,0)</f>
        <v>75</v>
      </c>
      <c r="M76" s="194">
        <f>IF(ISNUMBER(SEARCH('Карта учёта'!$B$21,Расходка[[#This Row],[Наименование расходного материала]])),MAX($M$1:M75)+1,0)</f>
        <v>75</v>
      </c>
      <c r="N76" s="194">
        <f>IF(ISNUMBER(SEARCH('Карта учёта'!$B$22,Расходка[[#This Row],[Наименование расходного материала]])),MAX($N$1:N75)+1,0)</f>
        <v>75</v>
      </c>
      <c r="O76" s="194">
        <f>IF(ISNUMBER(SEARCH('Карта учёта'!$B$23,Расходка[[#This Row],[Наименование расходного материала]])),MAX($O$1:O75)+1,0)</f>
        <v>75</v>
      </c>
      <c r="P76" s="194">
        <f>IF(ISNUMBER(SEARCH('Карта учёта'!$B$24,Расходка[[#This Row],[Наименование расходного материала]])),MAX($P$1:P75)+1,0)</f>
        <v>75</v>
      </c>
      <c r="Q76" s="194">
        <f>IF(ISNUMBER(SEARCH('Карта учёта'!$B$25,Расходка[[#This Row],[Наименование расходного материала]])),MAX($Q$1:Q75)+1,0)</f>
        <v>75</v>
      </c>
      <c r="R76" s="195" t="str">
        <f>IFERROR(INDEX(Расходка[Наименование расходного материала],MATCH(Расходка[[#This Row],[№]],Поиск_расходки[Индекс1],0)),"")</f>
        <v/>
      </c>
      <c r="S76" s="195" t="str">
        <f>IFERROR(INDEX(Расходка[Наименование расходного материала],MATCH(Расходка[[#This Row],[№]],Поиск_расходки[Индекс2],0)),"")</f>
        <v/>
      </c>
      <c r="T76" s="195" t="str">
        <f>IFERROR(INDEX(Расходка[Наименование расходного материала],MATCH(Расходка[[#This Row],[№]],Поиск_расходки[Индекс3],0)),"")</f>
        <v/>
      </c>
      <c r="U76" s="195" t="str">
        <f>IFERROR(INDEX(Расходка[Наименование расходного материала],MATCH(Расходка[[#This Row],[№]],Поиск_расходки[Индекс4],0)),"")</f>
        <v/>
      </c>
      <c r="V76" s="195" t="str">
        <f>IFERROR(INDEX(Расходка[Наименование расходного материала],MATCH(Расходка[[#This Row],[№]],Поиск_расходки[Индекс5],0)),"")</f>
        <v/>
      </c>
      <c r="W76" s="195" t="str">
        <f>IFERROR(INDEX(Расходка[Наименование расходного материала],MATCH(Расходка[[#This Row],[№]],Поиск_расходки[Индекс6],0)),"")</f>
        <v/>
      </c>
      <c r="X76" s="195" t="str">
        <f>IFERROR(INDEX(Расходка[Наименование расходного материала],MATCH(Расходка[[#This Row],[№]],Поиск_расходки[Индекс7],0)),"")</f>
        <v/>
      </c>
      <c r="Y76" s="195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5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5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5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5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5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466</v>
      </c>
    </row>
    <row r="77" spans="1:33">
      <c r="A77">
        <v>76</v>
      </c>
      <c r="B77" t="s">
        <v>301</v>
      </c>
      <c r="C77" s="1" t="s">
        <v>331</v>
      </c>
      <c r="E77" s="194">
        <f>IF(ISNUMBER(SEARCH('Карта учёта'!$B$13,Расходка[[#This Row],[Наименование расходного материала]])),MAX($E$1:E76)+1,0)</f>
        <v>0</v>
      </c>
      <c r="F77" s="194">
        <f>IF(ISNUMBER(SEARCH('Карта учёта'!$B$14,Расходка[[#This Row],[Наименование расходного материала]])),MAX($F$1:F76)+1,0)</f>
        <v>0</v>
      </c>
      <c r="G77" s="194">
        <f>IF(ISNUMBER(SEARCH('Карта учёта'!$B$15,Расходка[[#This Row],[Наименование расходного материала]])),MAX($G$1:G76)+1,0)</f>
        <v>0</v>
      </c>
      <c r="H77" s="194">
        <f>IF(ISNUMBER(SEARCH('Карта учёта'!$B$16,Расходка[[#This Row],[Наименование расходного материала]])),MAX($H$1:H76)+1,0)</f>
        <v>0</v>
      </c>
      <c r="I77" s="194">
        <f>IF(ISNUMBER(SEARCH('Карта учёта'!$B$17,Расходка[[#This Row],[Наименование расходного материала]])),MAX($I$1:I76)+1,0)</f>
        <v>0</v>
      </c>
      <c r="J77" s="194">
        <f>IF(ISNUMBER(SEARCH('Карта учёта'!$B$18,Расходка[[#This Row],[Наименование расходного материала]])),MAX($J$1:J76)+1,0)</f>
        <v>0</v>
      </c>
      <c r="K77" s="194">
        <f>IF(ISNUMBER(SEARCH('Карта учёта'!$B$19,Расходка[[#This Row],[Наименование расходного материала]])),MAX($K$1:K76)+1,0)</f>
        <v>0</v>
      </c>
      <c r="L77" s="194">
        <f>IF(ISNUMBER(SEARCH('Карта учёта'!$B$20,Расходка[[#This Row],[Наименование расходного материала]])),MAX($L$1:L76)+1,0)</f>
        <v>76</v>
      </c>
      <c r="M77" s="194">
        <f>IF(ISNUMBER(SEARCH('Карта учёта'!$B$21,Расходка[[#This Row],[Наименование расходного материала]])),MAX($M$1:M76)+1,0)</f>
        <v>76</v>
      </c>
      <c r="N77" s="194">
        <f>IF(ISNUMBER(SEARCH('Карта учёта'!$B$22,Расходка[[#This Row],[Наименование расходного материала]])),MAX($N$1:N76)+1,0)</f>
        <v>76</v>
      </c>
      <c r="O77" s="194">
        <f>IF(ISNUMBER(SEARCH('Карта учёта'!$B$23,Расходка[[#This Row],[Наименование расходного материала]])),MAX($O$1:O76)+1,0)</f>
        <v>76</v>
      </c>
      <c r="P77" s="194">
        <f>IF(ISNUMBER(SEARCH('Карта учёта'!$B$24,Расходка[[#This Row],[Наименование расходного материала]])),MAX($P$1:P76)+1,0)</f>
        <v>76</v>
      </c>
      <c r="Q77" s="194">
        <f>IF(ISNUMBER(SEARCH('Карта учёта'!$B$25,Расходка[[#This Row],[Наименование расходного материала]])),MAX($Q$1:Q76)+1,0)</f>
        <v>76</v>
      </c>
      <c r="R77" s="195" t="str">
        <f>IFERROR(INDEX(Расходка[Наименование расходного материала],MATCH(Расходка[[#This Row],[№]],Поиск_расходки[Индекс1],0)),"")</f>
        <v/>
      </c>
      <c r="S77" s="195" t="str">
        <f>IFERROR(INDEX(Расходка[Наименование расходного материала],MATCH(Расходка[[#This Row],[№]],Поиск_расходки[Индекс2],0)),"")</f>
        <v/>
      </c>
      <c r="T77" s="195" t="str">
        <f>IFERROR(INDEX(Расходка[Наименование расходного материала],MATCH(Расходка[[#This Row],[№]],Поиск_расходки[Индекс3],0)),"")</f>
        <v/>
      </c>
      <c r="U77" s="195" t="str">
        <f>IFERROR(INDEX(Расходка[Наименование расходного материала],MATCH(Расходка[[#This Row],[№]],Поиск_расходки[Индекс4],0)),"")</f>
        <v/>
      </c>
      <c r="V77" s="195" t="str">
        <f>IFERROR(INDEX(Расходка[Наименование расходного материала],MATCH(Расходка[[#This Row],[№]],Поиск_расходки[Индекс5],0)),"")</f>
        <v/>
      </c>
      <c r="W77" s="195" t="str">
        <f>IFERROR(INDEX(Расходка[Наименование расходного материала],MATCH(Расходка[[#This Row],[№]],Поиск_расходки[Индекс6],0)),"")</f>
        <v/>
      </c>
      <c r="X77" s="195" t="str">
        <f>IFERROR(INDEX(Расходка[Наименование расходного материала],MATCH(Расходка[[#This Row],[№]],Поиск_расходки[Индекс7],0)),"")</f>
        <v/>
      </c>
      <c r="Y77" s="195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5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5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5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5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5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467</v>
      </c>
    </row>
    <row r="78" spans="1:33">
      <c r="E78" s="194">
        <f>IF(ISNUMBER(SEARCH('Карта учёта'!$B$13,Расходка[[#This Row],[Наименование расходного материала]])),MAX($E$1:E77)+1,0)</f>
        <v>0</v>
      </c>
      <c r="F78" s="194">
        <f>IF(ISNUMBER(SEARCH('Карта учёта'!$B$14,Расходка[[#This Row],[Наименование расходного материала]])),MAX($F$1:F77)+1,0)</f>
        <v>0</v>
      </c>
      <c r="G78" s="194">
        <f>IF(ISNUMBER(SEARCH('Карта учёта'!$B$15,Расходка[[#This Row],[Наименование расходного материала]])),MAX($G$1:G77)+1,0)</f>
        <v>0</v>
      </c>
      <c r="H78" s="194">
        <f>IF(ISNUMBER(SEARCH('Карта учёта'!$B$16,Расходка[[#This Row],[Наименование расходного материала]])),MAX($H$1:H77)+1,0)</f>
        <v>0</v>
      </c>
      <c r="I78" s="194">
        <f>IF(ISNUMBER(SEARCH('Карта учёта'!$B$17,Расходка[[#This Row],[Наименование расходного материала]])),MAX($I$1:I77)+1,0)</f>
        <v>0</v>
      </c>
      <c r="J78" s="194">
        <f>IF(ISNUMBER(SEARCH('Карта учёта'!$B$18,Расходка[[#This Row],[Наименование расходного материала]])),MAX($J$1:J77)+1,0)</f>
        <v>0</v>
      </c>
      <c r="K78" s="194">
        <f>IF(ISNUMBER(SEARCH('Карта учёта'!$B$19,Расходка[[#This Row],[Наименование расходного материала]])),MAX($K$1:K77)+1,0)</f>
        <v>0</v>
      </c>
      <c r="L78" s="194">
        <f>IF(ISNUMBER(SEARCH('Карта учёта'!$B$20,Расходка[[#This Row],[Наименование расходного материала]])),MAX($L$1:L77)+1,0)</f>
        <v>0</v>
      </c>
      <c r="M78" s="194">
        <f>IF(ISNUMBER(SEARCH('Карта учёта'!$B$21,Расходка[[#This Row],[Наименование расходного материала]])),MAX($M$1:M77)+1,0)</f>
        <v>0</v>
      </c>
      <c r="N78" s="194">
        <f>IF(ISNUMBER(SEARCH('Карта учёта'!$B$22,Расходка[[#This Row],[Наименование расходного материала]])),MAX($N$1:N77)+1,0)</f>
        <v>0</v>
      </c>
      <c r="O78" s="194">
        <f>IF(ISNUMBER(SEARCH('Карта учёта'!$B$23,Расходка[[#This Row],[Наименование расходного материала]])),MAX($O$1:O77)+1,0)</f>
        <v>0</v>
      </c>
      <c r="P78" s="194">
        <f>IF(ISNUMBER(SEARCH('Карта учёта'!$B$24,Расходка[[#This Row],[Наименование расходного материала]])),MAX($P$1:P77)+1,0)</f>
        <v>0</v>
      </c>
      <c r="Q78" s="194">
        <f>IF(ISNUMBER(SEARCH('Карта учёта'!$B$25,Расходка[[#This Row],[Наименование расходного материала]])),MAX($Q$1:Q77)+1,0)</f>
        <v>0</v>
      </c>
      <c r="R78" s="195" t="str">
        <f>IFERROR(INDEX(Расходка[Наименование расходного материала],MATCH(Расходка[[#This Row],[№]],Поиск_расходки[Индекс1],0)),"")</f>
        <v/>
      </c>
      <c r="S78" s="195" t="str">
        <f>IFERROR(INDEX(Расходка[Наименование расходного материала],MATCH(Расходка[[#This Row],[№]],Поиск_расходки[Индекс2],0)),"")</f>
        <v/>
      </c>
      <c r="T78" s="195" t="str">
        <f>IFERROR(INDEX(Расходка[Наименование расходного материала],MATCH(Расходка[[#This Row],[№]],Поиск_расходки[Индекс3],0)),"")</f>
        <v/>
      </c>
      <c r="U78" s="195" t="str">
        <f>IFERROR(INDEX(Расходка[Наименование расходного материала],MATCH(Расходка[[#This Row],[№]],Поиск_расходки[Индекс4],0)),"")</f>
        <v/>
      </c>
      <c r="V78" s="195" t="str">
        <f>IFERROR(INDEX(Расходка[Наименование расходного материала],MATCH(Расходка[[#This Row],[№]],Поиск_расходки[Индекс5],0)),"")</f>
        <v/>
      </c>
      <c r="W78" s="195" t="str">
        <f>IFERROR(INDEX(Расходка[Наименование расходного материала],MATCH(Расходка[[#This Row],[№]],Поиск_расходки[Индекс6],0)),"")</f>
        <v/>
      </c>
      <c r="X78" s="195" t="str">
        <f>IFERROR(INDEX(Расходка[Наименование расходного материала],MATCH(Расходка[[#This Row],[№]],Поиск_расходки[Индекс7],0)),"")</f>
        <v/>
      </c>
      <c r="Y78" s="195" t="str">
        <f>IFERROR(INDEX(Расходка[Наименование расходного материала],MATCH(Расходка[[#This Row],[№]],Поиск_расходки[Индекс8],0)),"")</f>
        <v/>
      </c>
      <c r="Z78" s="195" t="str">
        <f>IFERROR(INDEX(Расходка[Наименование расходного материала],MATCH(Расходка[[#This Row],[№]],Поиск_расходки[Индекс9],0)),"")</f>
        <v/>
      </c>
      <c r="AA78" s="195" t="str">
        <f>IFERROR(INDEX(Расходка[Наименование расходного материала],MATCH(Расходка[[#This Row],[№]],Поиск_расходки[Индекс10],0)),"")</f>
        <v/>
      </c>
      <c r="AB78" s="195" t="str">
        <f>IFERROR(INDEX(Расходка[Наименование расходного материала],MATCH(Расходка[[#This Row],[№]],Поиск_расходки[Индекс11],0)),"")</f>
        <v/>
      </c>
      <c r="AC78" s="195" t="str">
        <f>IFERROR(INDEX(Расходка[Наименование расходного материала],MATCH(Расходка[[#This Row],[№]],Поиск_расходки[Индекс12],0)),"")</f>
        <v/>
      </c>
      <c r="AD78" s="195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468</v>
      </c>
    </row>
    <row r="79" spans="1:33">
      <c r="AF79" s="4" t="s">
        <v>6</v>
      </c>
      <c r="AG79" s="4" t="s">
        <v>469</v>
      </c>
    </row>
    <row r="80" spans="1:33">
      <c r="AF80" s="4" t="s">
        <v>6</v>
      </c>
      <c r="AG80" s="4" t="s">
        <v>470</v>
      </c>
    </row>
    <row r="81" spans="32:33">
      <c r="AF81" s="4" t="s">
        <v>6</v>
      </c>
      <c r="AG81" s="4" t="s">
        <v>471</v>
      </c>
    </row>
    <row r="82" spans="32:33">
      <c r="AF82" s="4" t="s">
        <v>6</v>
      </c>
      <c r="AG82" s="4" t="s">
        <v>472</v>
      </c>
    </row>
    <row r="83" spans="32:33">
      <c r="AF83" s="4" t="s">
        <v>6</v>
      </c>
      <c r="AG83" s="4" t="s">
        <v>473</v>
      </c>
    </row>
    <row r="84" spans="32:33">
      <c r="AF84" s="4" t="s">
        <v>6</v>
      </c>
      <c r="AG84" s="4" t="s">
        <v>424</v>
      </c>
    </row>
    <row r="85" spans="32:33">
      <c r="AF85" s="4" t="s">
        <v>6</v>
      </c>
      <c r="AG85" s="4" t="s">
        <v>425</v>
      </c>
    </row>
    <row r="86" spans="32:33">
      <c r="AF86" s="4" t="s">
        <v>6</v>
      </c>
      <c r="AG86" s="4" t="s">
        <v>474</v>
      </c>
    </row>
    <row r="87" spans="32:33">
      <c r="AF87" s="4" t="s">
        <v>6</v>
      </c>
      <c r="AG87" s="4" t="s">
        <v>475</v>
      </c>
    </row>
    <row r="88" spans="32:33">
      <c r="AF88" s="4" t="s">
        <v>6</v>
      </c>
      <c r="AG88" s="4" t="s">
        <v>476</v>
      </c>
    </row>
    <row r="89" spans="32:33">
      <c r="AF89" s="4" t="s">
        <v>6</v>
      </c>
      <c r="AG89" s="4" t="s">
        <v>477</v>
      </c>
    </row>
    <row r="90" spans="32:33">
      <c r="AF90" s="4" t="s">
        <v>6</v>
      </c>
      <c r="AG90" s="4" t="s">
        <v>478</v>
      </c>
    </row>
    <row r="91" spans="32:33">
      <c r="AF91" s="4" t="s">
        <v>6</v>
      </c>
      <c r="AG91" s="4" t="s">
        <v>479</v>
      </c>
    </row>
    <row r="92" spans="32:33">
      <c r="AF92" s="4" t="s">
        <v>6</v>
      </c>
      <c r="AG92" s="4" t="s">
        <v>480</v>
      </c>
    </row>
    <row r="93" spans="32:33">
      <c r="AF93" s="4" t="s">
        <v>6</v>
      </c>
      <c r="AG93" s="4" t="s">
        <v>481</v>
      </c>
    </row>
    <row r="94" spans="32:33">
      <c r="AF94" s="4" t="s">
        <v>6</v>
      </c>
      <c r="AG94" s="4" t="s">
        <v>428</v>
      </c>
    </row>
    <row r="95" spans="32:33">
      <c r="AF95" s="4" t="s">
        <v>6</v>
      </c>
      <c r="AG95" s="4" t="s">
        <v>429</v>
      </c>
    </row>
    <row r="96" spans="32:33">
      <c r="AF96" s="4" t="s">
        <v>6</v>
      </c>
      <c r="AG96" s="4" t="s">
        <v>482</v>
      </c>
    </row>
    <row r="97" spans="32:33">
      <c r="AF97" s="4" t="s">
        <v>6</v>
      </c>
      <c r="AG97" s="4" t="s">
        <v>483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37" zoomScale="90" zoomScaleNormal="90" workbookViewId="0">
      <selection activeCell="A82" sqref="A82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514</v>
      </c>
      <c r="C15" s="199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349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348</v>
      </c>
      <c r="C18" t="str">
        <f>CONCATENATE(A18,B18)</f>
        <v>И/О старшей мед.сетры: А.М. Казанцева</v>
      </c>
    </row>
    <row r="19" spans="1:3">
      <c r="C19" s="199"/>
    </row>
    <row r="20" spans="1:3">
      <c r="C20" s="199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352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363</v>
      </c>
    </row>
    <row r="39" spans="1:2">
      <c r="A39" t="s">
        <v>170</v>
      </c>
      <c r="B39" t="s">
        <v>505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503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368</v>
      </c>
    </row>
    <row r="55" spans="1:2">
      <c r="A55" t="s">
        <v>303</v>
      </c>
      <c r="B55" t="s">
        <v>364</v>
      </c>
    </row>
    <row r="56" spans="1:2">
      <c r="A56" t="s">
        <v>303</v>
      </c>
      <c r="B56" t="s">
        <v>525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341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366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8" t="s">
        <v>381</v>
      </c>
    </row>
    <row r="2" spans="1:1">
      <c r="A2" t="s">
        <v>378</v>
      </c>
    </row>
    <row r="3" spans="1:1">
      <c r="A3" t="s">
        <v>382</v>
      </c>
    </row>
    <row r="4" spans="1:1">
      <c r="A4" t="s">
        <v>383</v>
      </c>
    </row>
    <row r="5" spans="1:1">
      <c r="A5" t="s">
        <v>379</v>
      </c>
    </row>
    <row r="6" spans="1:1">
      <c r="A6" t="s">
        <v>380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2024-10-03T13:10:13Z</cp:lastPrinted>
  <dcterms:created xsi:type="dcterms:W3CDTF">2015-06-05T18:19:34Z</dcterms:created>
  <dcterms:modified xsi:type="dcterms:W3CDTF">2024-10-03T13:10:30Z</dcterms:modified>
</cp:coreProperties>
</file>