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10\"/>
    </mc:Choice>
  </mc:AlternateContent>
  <bookViews>
    <workbookView xWindow="-120" yWindow="-120" windowWidth="29040" windowHeight="15840" activeTab="3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77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AD77" i="1" s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75" i="1" l="1"/>
  <c r="O77" i="1"/>
  <c r="AB77" i="1" s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AB76" i="1" l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S77" i="1" s="1"/>
  <c r="S48" i="1"/>
  <c r="S51" i="1"/>
  <c r="H75" i="1"/>
  <c r="S68" i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19" i="1"/>
  <c r="S7" i="1"/>
  <c r="S16" i="1"/>
  <c r="S24" i="1"/>
  <c r="S17" i="1"/>
  <c r="S32" i="1"/>
  <c r="S33" i="1" l="1"/>
  <c r="S18" i="1"/>
  <c r="S9" i="1"/>
  <c r="S38" i="1"/>
  <c r="S23" i="1"/>
  <c r="S3" i="1"/>
  <c r="S39" i="1"/>
  <c r="S46" i="1"/>
  <c r="S52" i="1"/>
  <c r="S67" i="1"/>
  <c r="S26" i="1"/>
  <c r="S34" i="1"/>
  <c r="S22" i="1"/>
  <c r="S14" i="1"/>
  <c r="S27" i="1"/>
  <c r="S37" i="1"/>
  <c r="S5" i="1"/>
  <c r="S43" i="1"/>
  <c r="S57" i="1"/>
  <c r="S62" i="1"/>
  <c r="S49" i="1"/>
  <c r="S75" i="1"/>
  <c r="S64" i="1"/>
  <c r="S45" i="1"/>
  <c r="S70" i="1"/>
  <c r="S44" i="1"/>
  <c r="S76" i="1"/>
  <c r="S28" i="1"/>
  <c r="S30" i="1"/>
  <c r="S20" i="1"/>
  <c r="S10" i="1"/>
  <c r="S15" i="1"/>
  <c r="S29" i="1"/>
  <c r="S13" i="1"/>
  <c r="S8" i="1"/>
  <c r="S36" i="1"/>
  <c r="S31" i="1"/>
  <c r="S25" i="1"/>
  <c r="S12" i="1"/>
  <c r="S21" i="1"/>
  <c r="S11" i="1"/>
  <c r="S6" i="1"/>
  <c r="S35" i="1"/>
  <c r="S4" i="1"/>
  <c r="S73" i="1"/>
  <c r="S59" i="1"/>
  <c r="S58" i="1"/>
  <c r="S42" i="1"/>
  <c r="S69" i="1"/>
  <c r="S40" i="1"/>
  <c r="S63" i="1"/>
  <c r="S53" i="1"/>
  <c r="S54" i="1"/>
  <c r="S74" i="1"/>
  <c r="S60" i="1"/>
  <c r="S47" i="1"/>
  <c r="S41" i="1"/>
  <c r="S65" i="1"/>
  <c r="S72" i="1"/>
  <c r="S61" i="1"/>
  <c r="S71" i="1"/>
  <c r="S55" i="1"/>
  <c r="S56" i="1"/>
  <c r="S66" i="1"/>
  <c r="H76" i="1"/>
  <c r="H77" i="1" s="1"/>
  <c r="U77" i="1" s="1"/>
  <c r="U67" i="1"/>
  <c r="U63" i="1"/>
  <c r="U41" i="1"/>
  <c r="U61" i="1"/>
  <c r="U52" i="1"/>
  <c r="U44" i="1"/>
  <c r="U47" i="1"/>
  <c r="U57" i="1"/>
  <c r="U72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66" i="1" l="1"/>
  <c r="U55" i="1"/>
  <c r="U40" i="1"/>
  <c r="U73" i="1"/>
  <c r="U42" i="1"/>
  <c r="U60" i="1"/>
  <c r="U68" i="1"/>
  <c r="U49" i="1"/>
  <c r="U50" i="1"/>
  <c r="U62" i="1"/>
  <c r="U76" i="1"/>
  <c r="U64" i="1"/>
  <c r="U46" i="1"/>
  <c r="U56" i="1"/>
  <c r="U51" i="1"/>
  <c r="U59" i="1"/>
  <c r="U70" i="1"/>
  <c r="U69" i="1"/>
  <c r="U45" i="1"/>
  <c r="U54" i="1"/>
  <c r="U39" i="1"/>
  <c r="U58" i="1"/>
  <c r="U75" i="1"/>
  <c r="U74" i="1"/>
  <c r="U71" i="1"/>
  <c r="U43" i="1"/>
  <c r="U48" i="1"/>
  <c r="U53" i="1"/>
  <c r="U65" i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W71" i="1" s="1"/>
  <c r="I77" i="1"/>
  <c r="V62" i="1" s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12" i="1"/>
  <c r="V36" i="1"/>
  <c r="V31" i="1"/>
  <c r="V28" i="1"/>
  <c r="V38" i="1" l="1"/>
  <c r="V26" i="1"/>
  <c r="V19" i="1"/>
  <c r="V11" i="1"/>
  <c r="W45" i="1"/>
  <c r="W63" i="1"/>
  <c r="W39" i="1"/>
  <c r="W43" i="1"/>
  <c r="W49" i="1"/>
  <c r="V4" i="1"/>
  <c r="V33" i="1"/>
  <c r="V16" i="1"/>
  <c r="V22" i="1"/>
  <c r="V37" i="1"/>
  <c r="V27" i="1"/>
  <c r="V20" i="1"/>
  <c r="V14" i="1"/>
  <c r="V10" i="1"/>
  <c r="V9" i="1"/>
  <c r="V50" i="1"/>
  <c r="W3" i="1"/>
  <c r="W58" i="1"/>
  <c r="W46" i="1"/>
  <c r="W60" i="1"/>
  <c r="W67" i="1"/>
  <c r="W52" i="1"/>
  <c r="W66" i="1"/>
  <c r="W54" i="1"/>
  <c r="W44" i="1"/>
  <c r="W61" i="1"/>
  <c r="W40" i="1"/>
  <c r="W53" i="1"/>
  <c r="W47" i="1"/>
  <c r="W72" i="1"/>
  <c r="W51" i="1"/>
  <c r="W73" i="1"/>
  <c r="W74" i="1"/>
  <c r="W68" i="1"/>
  <c r="W65" i="1"/>
  <c r="W55" i="1"/>
  <c r="W62" i="1"/>
  <c r="W56" i="1"/>
  <c r="W41" i="1"/>
  <c r="W64" i="1"/>
  <c r="W75" i="1"/>
  <c r="W77" i="1"/>
  <c r="W76" i="1"/>
  <c r="W69" i="1"/>
  <c r="W48" i="1"/>
  <c r="W42" i="1"/>
  <c r="W70" i="1"/>
  <c r="W57" i="1"/>
  <c r="W50" i="1"/>
  <c r="W59" i="1"/>
  <c r="V30" i="1"/>
  <c r="V29" i="1"/>
  <c r="V24" i="1"/>
  <c r="V18" i="1"/>
  <c r="V21" i="1"/>
  <c r="V35" i="1"/>
  <c r="V32" i="1"/>
  <c r="V15" i="1"/>
  <c r="V23" i="1"/>
  <c r="V25" i="1"/>
  <c r="V17" i="1"/>
  <c r="V34" i="1"/>
  <c r="V5" i="1"/>
  <c r="V6" i="1"/>
  <c r="V13" i="1"/>
  <c r="V8" i="1"/>
  <c r="V7" i="1"/>
  <c r="V3" i="1"/>
  <c r="V77" i="1"/>
  <c r="V57" i="1"/>
  <c r="V73" i="1"/>
  <c r="V40" i="1"/>
  <c r="V68" i="1"/>
  <c r="V55" i="1"/>
  <c r="V67" i="1"/>
  <c r="V74" i="1"/>
  <c r="V46" i="1"/>
  <c r="V47" i="1"/>
  <c r="V54" i="1"/>
  <c r="V70" i="1"/>
  <c r="V72" i="1"/>
  <c r="V65" i="1"/>
  <c r="V48" i="1"/>
  <c r="V42" i="1"/>
  <c r="V53" i="1"/>
  <c r="V39" i="1"/>
  <c r="V56" i="1"/>
  <c r="V71" i="1"/>
  <c r="V76" i="1"/>
  <c r="V58" i="1"/>
  <c r="V51" i="1"/>
  <c r="V61" i="1"/>
  <c r="V52" i="1"/>
  <c r="V64" i="1"/>
  <c r="V63" i="1"/>
  <c r="V66" i="1"/>
  <c r="V49" i="1"/>
  <c r="V43" i="1"/>
  <c r="V45" i="1"/>
  <c r="V44" i="1"/>
  <c r="V59" i="1"/>
  <c r="V69" i="1"/>
  <c r="V75" i="1"/>
  <c r="V60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X53" i="1" s="1"/>
  <c r="X11" i="1"/>
  <c r="X43" i="1"/>
  <c r="X34" i="1"/>
  <c r="X73" i="1"/>
  <c r="X48" i="1"/>
  <c r="AC45" i="1"/>
  <c r="AC44" i="1"/>
  <c r="AA2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X10" i="1" l="1"/>
  <c r="X74" i="1"/>
  <c r="X13" i="1"/>
  <c r="X59" i="1"/>
  <c r="X39" i="1"/>
  <c r="X47" i="1"/>
  <c r="X23" i="1"/>
  <c r="X65" i="1"/>
  <c r="X26" i="1"/>
  <c r="X56" i="1"/>
  <c r="X45" i="1"/>
  <c r="X50" i="1"/>
  <c r="X38" i="1"/>
  <c r="X72" i="1"/>
  <c r="X37" i="1"/>
  <c r="X24" i="1"/>
  <c r="X54" i="1"/>
  <c r="X44" i="1"/>
  <c r="X16" i="1"/>
  <c r="X66" i="1"/>
  <c r="X32" i="1"/>
  <c r="X42" i="1"/>
  <c r="X67" i="1"/>
  <c r="X77" i="1"/>
  <c r="X41" i="1"/>
  <c r="X71" i="1"/>
  <c r="X4" i="1"/>
  <c r="X6" i="1"/>
  <c r="X9" i="1"/>
  <c r="X29" i="1"/>
  <c r="X18" i="1"/>
  <c r="X5" i="1"/>
  <c r="X35" i="1"/>
  <c r="X30" i="1"/>
  <c r="X57" i="1"/>
  <c r="X25" i="1"/>
  <c r="X46" i="1"/>
  <c r="X28" i="1"/>
  <c r="X51" i="1"/>
  <c r="X75" i="1"/>
  <c r="X22" i="1"/>
  <c r="X62" i="1"/>
  <c r="X70" i="1"/>
  <c r="X36" i="1"/>
  <c r="X49" i="1"/>
  <c r="X61" i="1"/>
  <c r="X3" i="1"/>
  <c r="X76" i="1"/>
  <c r="X33" i="1"/>
  <c r="X20" i="1"/>
  <c r="X7" i="1"/>
  <c r="X40" i="1"/>
  <c r="X27" i="1"/>
  <c r="X12" i="1"/>
  <c r="X55" i="1"/>
  <c r="X8" i="1"/>
  <c r="X58" i="1"/>
  <c r="X17" i="1"/>
  <c r="X52" i="1"/>
  <c r="X14" i="1"/>
  <c r="X31" i="1"/>
  <c r="X15" i="1"/>
  <c r="X60" i="1"/>
  <c r="X68" i="1"/>
  <c r="X21" i="1"/>
  <c r="X69" i="1"/>
  <c r="X64" i="1"/>
  <c r="X19" i="1"/>
  <c r="X63" i="1"/>
  <c r="AC68" i="1"/>
  <c r="G74" i="1"/>
  <c r="G75" i="1" s="1"/>
  <c r="P74" i="1"/>
  <c r="N72" i="1"/>
  <c r="N73" i="1" s="1"/>
  <c r="L67" i="1"/>
  <c r="M61" i="1"/>
  <c r="T77" i="1" l="1"/>
  <c r="G76" i="1"/>
  <c r="G77" i="1" s="1"/>
  <c r="T75" i="1"/>
  <c r="T76" i="1"/>
  <c r="AC51" i="1"/>
  <c r="P75" i="1"/>
  <c r="AC73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P76" i="1" l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51" i="1"/>
  <c r="L69" i="1"/>
  <c r="M63" i="1"/>
  <c r="M64" i="1" s="1"/>
  <c r="M65" i="1" s="1"/>
  <c r="M66" i="1" s="1"/>
  <c r="P77" i="1" l="1"/>
  <c r="AC77" i="1" s="1"/>
  <c r="AC74" i="1"/>
  <c r="N76" i="1"/>
  <c r="L70" i="1"/>
  <c r="M67" i="1"/>
  <c r="N77" i="1" l="1"/>
  <c r="AA77" i="1" s="1"/>
  <c r="AA74" i="1"/>
  <c r="AC75" i="1"/>
  <c r="AC76" i="1"/>
  <c r="AA75" i="1"/>
  <c r="L71" i="1"/>
  <c r="L72" i="1" s="1"/>
  <c r="L73" i="1" s="1"/>
  <c r="M68" i="1"/>
  <c r="AA76" i="1" l="1"/>
  <c r="L74" i="1"/>
  <c r="L75" i="1" s="1"/>
  <c r="M69" i="1"/>
  <c r="L76" i="1" l="1"/>
  <c r="M70" i="1"/>
  <c r="Y3" i="1" l="1"/>
  <c r="L77" i="1"/>
  <c r="M71" i="1"/>
  <c r="Y77" i="1" l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M73" i="1" l="1"/>
  <c r="M74" i="1" l="1"/>
  <c r="M75" i="1" s="1"/>
  <c r="M76" i="1" l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M77" i="1" l="1"/>
  <c r="Z77" i="1" s="1"/>
  <c r="Z75" i="1" l="1"/>
  <c r="Z7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<sst xmlns="http://schemas.openxmlformats.org/spreadsheetml/2006/main" count="892" uniqueCount="538">
  <si>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</si>
  <si>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</si>
  <si>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</si>
  <si>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</si>
  <si>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</si>
  <si>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</si>
  <si>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</si>
  <si>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</si>
  <si>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</si>
  <si>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</si>
  <si>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</si>
  <si>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</si>
  <si>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</si>
  <si>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</si>
  <si>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</si>
  <si>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</si>
  <si>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</si>
  <si>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</si>
  <si>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</si>
  <si>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</si>
  <si>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</si>
  <si>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</si>
  <si>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</si>
  <si>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</si>
  <si>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</si>
  <si>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</si>
  <si>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</si>
  <si>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</si>
  <si>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</si>
  <si>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</si>
  <si>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</si>
  <si>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</si>
  <si>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</si>
  <si>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</si>
  <si>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</si>
  <si>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</si>
  <si>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</si>
  <si>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</si>
  <si>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</si>
  <si>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</si>
  <si>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</si>
  <si>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</si>
  <si>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</si>
  <si>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</si>
  <si>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</si>
  <si>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</si>
  <si>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</si>
  <si>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</si>
  <si>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</si>
  <si>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</si>
  <si>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</si>
  <si>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</si>
  <si>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</si>
  <si>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</si>
  <si>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</si>
  <si>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</si>
  <si>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</si>
  <si>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</si>
  <si>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</si>
  <si>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</si>
  <si>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</si>
  <si>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</si>
  <si>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</si>
  <si>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</si>
  <si>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</si>
  <si>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</si>
  <si>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</si>
  <si>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</si>
  <si>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</si>
  <si>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</si>
  <si>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</si>
  <si>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</si>
  <si>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</si>
  <si>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</si>
  <si>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</si>
  <si>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</si>
  <si>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</si>
  <si>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</si>
  <si>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</si>
  <si>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</si>
  <si>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</si>
  <si>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</si>
  <si>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</si>
  <si>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</si>
  <si>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</si>
  <si>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</si>
  <si>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</si>
  <si>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</si>
  <si>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</si>
  <si>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</si>
  <si>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</si>
  <si>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</si>
  <si>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</si>
  <si>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</si>
  <si>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</si>
  <si>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</si>
  <si>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</si>
  <si>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</si>
  <si>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</si>
  <si>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</si>
  <si>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</si>
  <si>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</si>
  <si>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</si>
  <si>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</si>
  <si>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</si>
  <si>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</si>
  <si>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</si>
  <si>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</si>
  <si>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</si>
  <si>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</si>
  <si>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</si>
  <si>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</si>
  <si>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</si>
  <si>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</si>
  <si>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</si>
  <si>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</si>
  <si>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</si>
  <si>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</si>
  <si>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</si>
  <si>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</si>
  <si>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</si>
  <si>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</si>
  <si>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</si>
  <si>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</si>
  <si>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</si>
  <si>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</si>
  <si>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</si>
  <si>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</si>
  <si>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</si>
  <si>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</si>
  <si>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</si>
  <si>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</si>
  <si>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</si>
  <si>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</si>
  <si>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</si>
  <si>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</si>
  <si>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</si>
  <si>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</si>
  <si>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</si>
  <si>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</si>
  <si>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</si>
  <si>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</si>
  <si>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</si>
  <si>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</si>
  <si>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</si>
  <si>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</si>
  <si>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</si>
  <si>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</si>
  <si>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</si>
  <si>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</si>
  <si>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</si>
  <si>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</si>
  <si>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</si>
  <si>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</si>
  <si>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</si>
  <si>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</si>
  <si>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</si>
  <si>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</si>
  <si>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</si>
  <si>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</si>
  <si>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</si>
  <si>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</si>
  <si>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</si>
  <si>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</si>
  <si>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</si>
  <si>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</si>
  <si>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</si>
  <si>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</si>
  <si>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</si>
  <si>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</si>
  <si>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</si>
  <si>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</si>
  <si>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</si>
  <si>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</si>
  <si>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</si>
  <si>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</si>
  <si>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</si>
  <si>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</si>
  <si>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</si>
  <si>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</si>
  <si>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</si>
  <si>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</si>
  <si>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</si>
  <si>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</si>
  <si>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</si>
  <si>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</si>
  <si>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</si>
  <si>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</si>
  <si>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</si>
  <si>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</si>
  <si>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</si>
  <si>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</si>
  <si>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</si>
  <si>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</si>
  <si>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</si>
  <si>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</si>
  <si>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</si>
  <si>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</si>
  <si>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</si>
  <si>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</si>
  <si>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</si>
  <si>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</si>
  <si>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</si>
  <si>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</si>
  <si>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</si>
  <si>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</si>
  <si>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</si>
  <si>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</si>
  <si>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</si>
  <si>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</si>
  <si>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</si>
  <si>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</si>
  <si>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</si>
  <si>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</si>
  <si>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</si>
  <si>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</si>
  <si>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</si>
  <si>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</si>
  <si>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</si>
  <si>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</si>
  <si>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</si>
  <si>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</si>
  <si>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</si>
  <si>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</si>
  <si>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</si>
  <si>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</si>
  <si>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</si>
  <si>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</si>
  <si>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</si>
  <si>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</si>
  <si>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</si>
  <si>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</si>
  <si>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</si>
  <si>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</si>
  <si>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</si>
  <si>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</si>
  <si>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</si>
  <si>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</si>
  <si>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</si>
  <si>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</si>
  <si>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</si>
  <si>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</si>
  <si>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</si>
  <si>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</si>
  <si>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</si>
  <si>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</si>
  <si>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</si>
  <si>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</si>
  <si>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</si>
  <si>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</si>
  <si>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</si>
  <si>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</si>
  <si>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</si>
  <si>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</si>
  <si>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</si>
  <si>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</si>
  <si>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</si>
  <si>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</si>
  <si>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</si>
  <si>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</si>
  <si>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</si>
  <si>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</si>
  <si>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</si>
  <si>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</si>
  <si>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</si>
  <si>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</si>
  <si>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</si>
  <si>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</si>
  <si>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</si>
  <si>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</si>
  <si>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</si>
  <si>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</si>
  <si>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</si>
  <si>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</si>
  <si>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</si>
  <si>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</si>
  <si>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</si>
  <si>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</si>
  <si>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</si>
  <si>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</si>
  <si>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</si>
  <si>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</si>
  <si>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</si>
  <si>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</si>
  <si>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</si>
  <si>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</si>
  <si>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</si>
  <si>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</si>
  <si>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</si>
  <si>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</si>
  <si>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</si>
  <si>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</si>
  <si>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</si>
  <si>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</si>
  <si>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</si>
  <si>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</si>
  <si>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</si>
  <si>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</si>
  <si>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</si>
  <si>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</si>
  <si>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</si>
  <si>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</si>
  <si>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</si>
  <si>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</si>
  <si>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</si>
  <si>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</si>
  <si>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</si>
  <si>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</si>
  <si>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</si>
  <si>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</si>
  <si>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</si>
  <si>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</si>
  <si>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</si>
  <si>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</si>
  <si>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</si>
  <si>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</si>
  <si>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</si>
  <si>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</si>
  <si>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</si>
  <si>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</si>
  <si>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</si>
  <si>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</si>
  <si>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</si>
  <si>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</si>
  <si>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</si>
  <si>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</si>
  <si>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</si>
  <si>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</si>
  <si>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</si>
  <si>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</si>
  <si>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</si>
  <si>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</si>
  <si>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</si>
  <si>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</si>
  <si>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</si>
  <si>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</si>
  <si>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</si>
  <si>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</si>
  <si>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</si>
  <si>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</si>
  <si>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</si>
  <si>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</si>
  <si>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</si>
  <si>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</si>
  <si>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</si>
  <si>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</si>
  <si>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</si>
  <si>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</si>
  <si>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</si>
  <si>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</si>
  <si>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</si>
  <si>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</si>
  <si>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</si>
  <si>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</si>
  <si>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</si>
  <si>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</si>
  <si>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</si>
  <si>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</si>
  <si>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</si>
  <si>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</si>
  <si>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</si>
  <si>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</si>
  <si>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</si>
  <si>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</si>
  <si>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</si>
  <si>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</si>
  <si>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</si>
  <si>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</si>
  <si>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</si>
  <si>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</si>
  <si>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</si>
  <si>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</si>
  <si>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</si>
  <si>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</si>
  <si>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</si>
  <si>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</si>
  <si>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</si>
  <si>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</si>
  <si>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</si>
  <si>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</si>
  <si>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</si>
  <si>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</si>
  <si>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</si>
  <si>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</si>
  <si>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</si>
  <si>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</si>
  <si>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</si>
  <si>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</si>
  <si>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</si>
  <si>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</si>
  <si>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</si>
  <si>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</si>
  <si>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</si>
  <si>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</si>
  <si>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</si>
  <si>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</si>
  <si>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</si>
  <si>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</si>
  <si>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</si>
  <si>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</si>
  <si>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</si>
  <si>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</si>
  <si>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</si>
  <si>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</si>
  <si>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</si>
  <si>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</si>
  <si>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</si>
  <si>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</si>
  <si>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</si>
  <si>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</si>
  <si>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</si>
  <si>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</si>
  <si>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</si>
  <si>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</si>
  <si>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</si>
  <si>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</si>
  <si>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</si>
  <si>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</si>
  <si>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</si>
  <si>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</si>
  <si>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</si>
  <si>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</si>
  <si>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</si>
  <si>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</si>
  <si>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</si>
  <si>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</si>
  <si>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</si>
  <si>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</si>
  <si>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</si>
  <si>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</si>
  <si>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</si>
  <si>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</si>
  <si>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</si>
  <si>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</si>
  <si>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</si>
  <si>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</si>
  <si>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</si>
  <si>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</si>
  <si>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</si>
  <si>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</si>
  <si>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</si>
  <si>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</si>
  <si>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</si>
  <si>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</si>
  <si>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</si>
  <si>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</si>
  <si>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</si>
  <si>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</si>
  <si>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</si>
  <si>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</si>
  <si>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</si>
  <si>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</si>
  <si>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</si>
  <si>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</si>
  <si>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</si>
  <si>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</si>
  <si>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</si>
  <si>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</si>
  <si>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</si>
  <si>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</si>
  <si>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</si>
  <si>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</si>
  <si>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</si>
  <si>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</si>
  <si>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</si>
  <si>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</si>
  <si>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</si>
  <si>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</si>
  <si>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</si>
  <si>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</si>
  <si>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</si>
  <si>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</si>
  <si>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</si>
  <si>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</si>
  <si>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</si>
  <si>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</si>
  <si>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</si>
  <si>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</si>
  <si>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</si>
  <si>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</si>
  <si>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</si>
  <si>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</si>
  <si>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</si>
  <si>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</si>
  <si>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</si>
  <si>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</si>
  <si>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</si>
  <si>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</si>
  <si>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</si>
  <si>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</si>
  <si>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</si>
  <si>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</si>
  <si>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</si>
  <si>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</si>
  <si>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</si>
  <si>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</si>
  <si>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</si>
  <si>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</si>
  <si>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</si>
  <si>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</si>
  <si>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</si>
  <si>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</si>
  <si>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</si>
  <si>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</si>
  <si>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</si>
  <si>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</si>
  <si>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</si>
  <si>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</si>
  <si>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</si>
  <si>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</si>
  <si>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</si>
  <si>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</si>
  <si>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</si>
  <si>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</si>
  <si>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</si>
  <si>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</si>
  <si>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</si>
  <si>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</si>
  <si>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</si>
  <si>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</si>
  <si>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</si>
  <si>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</si>
  <si>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</si>
  <si>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</si>
  <si>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Pilot 150, 190 cm</t>
  </si>
  <si>
    <t>Pilot 150, 300 cm</t>
  </si>
  <si>
    <t>проходим, контуры ровные.</t>
  </si>
  <si>
    <t>Коклян С.К.</t>
  </si>
  <si>
    <t>18:36</t>
  </si>
  <si>
    <t xml:space="preserve">Совместно с д/кардиологом: с учетом клинических данных, ЭКГ и КАГ рекомендована ЧКВ бассейна ПНА. </t>
  </si>
  <si>
    <t>50 ml</t>
  </si>
  <si>
    <t>400 ml</t>
  </si>
  <si>
    <t>дистальный</t>
  </si>
  <si>
    <r>
      <t xml:space="preserve">неровноcти контуров проксимального сегмента. </t>
    </r>
    <r>
      <rPr>
        <i/>
        <u/>
        <sz val="10"/>
        <color theme="1"/>
        <rFont val="Arial Narrow"/>
        <family val="2"/>
        <charset val="204"/>
      </rPr>
      <t>Стенты среднего и дистального сегментов полностью проходимы без признаков тромбоза и значимого рестеноза</t>
    </r>
    <r>
      <rPr>
        <sz val="10"/>
        <color theme="1"/>
        <rFont val="Arial Narrow"/>
        <family val="2"/>
        <charset val="204"/>
      </rPr>
      <t xml:space="preserve">. На уровне среднего сегмента определяется рестеноз до 25%. Неровности контуров ЗМЖВ. Антеградный кровоток TIMI III. </t>
    </r>
  </si>
  <si>
    <r>
      <t>стеноз устья эксцентричный до 30%, стеноз эксцентричный проксимального сегмента до 50%, на границе проксимального и среднего сегментов эксцентричный стеноз</t>
    </r>
    <r>
      <rPr>
        <b/>
        <sz val="9"/>
        <color theme="1"/>
        <rFont val="Arial Narrow"/>
        <family val="2"/>
        <charset val="204"/>
      </rPr>
      <t xml:space="preserve"> 80%</t>
    </r>
    <r>
      <rPr>
        <sz val="9"/>
        <color theme="1"/>
        <rFont val="Arial Narrow"/>
        <family val="2"/>
        <charset val="204"/>
      </rPr>
      <t xml:space="preserve">, неровности контуров дистального сегмента. Стеноз устья ДВ 70%, диффузно изменена на  протяжении  всех сегментов  с масимальной степенью стенозиования не менее </t>
    </r>
    <r>
      <rPr>
        <b/>
        <sz val="9"/>
        <color theme="1"/>
        <rFont val="Arial Narrow"/>
        <family val="2"/>
        <charset val="204"/>
      </rPr>
      <t>95%</t>
    </r>
    <r>
      <rPr>
        <sz val="9"/>
        <color theme="1"/>
        <rFont val="Arial Narrow"/>
        <family val="2"/>
        <charset val="204"/>
      </rPr>
      <t>. Антеградный кровоток TIMI III. П</t>
    </r>
    <r>
      <rPr>
        <u/>
        <sz val="9"/>
        <color theme="1"/>
        <rFont val="Arial Narrow"/>
        <family val="2"/>
        <charset val="204"/>
      </rPr>
      <t>о бассейну ПНА в сравнении с каг от 23г прослеживается отрицательная динамика. С учётом малого диаметра ДВ (не более 2.0 мм) - артерия нестентабельна.</t>
    </r>
  </si>
  <si>
    <r>
      <t>стеноз проксимального сегмента 50%,</t>
    </r>
    <r>
      <rPr>
        <i/>
        <u/>
        <sz val="10"/>
        <color theme="1"/>
        <rFont val="Arial Narrow"/>
        <family val="2"/>
        <charset val="204"/>
      </rPr>
      <t xml:space="preserve"> стент на уровне средней третьи  ОА полностью проходим без признаков тромбоза и рестеноза</t>
    </r>
    <r>
      <rPr>
        <sz val="10"/>
        <color theme="1"/>
        <rFont val="Arial Narrow"/>
        <family val="2"/>
        <charset val="204"/>
      </rPr>
      <t xml:space="preserve">, стеноз локальный дистального сегмента 50%. Антеградный кровоток TIMI III. </t>
    </r>
  </si>
  <si>
    <r>
      <t xml:space="preserve">Устье ствола ЛКА катетеризировано проводниковым катетером Launcher EBU 3.5 6Fr. Коронарный проводник shunmei (1шт) проведены в дистальный ДВ. </t>
    </r>
    <r>
      <rPr>
        <i/>
        <u/>
        <sz val="10.5"/>
        <color theme="1"/>
        <rFont val="Calibri"/>
        <family val="2"/>
        <charset val="204"/>
        <scheme val="minor"/>
      </rPr>
      <t xml:space="preserve">Выполнена ангиопластика субокклюзирующего стеноза ДВ БК Колибри 1.5-15, давлением 14 атм. </t>
    </r>
    <r>
      <rPr>
        <sz val="10.5"/>
        <color theme="1"/>
        <rFont val="Calibri"/>
        <family val="2"/>
        <charset val="204"/>
        <scheme val="minor"/>
      </rPr>
      <t xml:space="preserve">На контрольной съёмке резидуальный </t>
    </r>
    <r>
      <rPr>
        <i/>
        <u/>
        <sz val="10.5"/>
        <color theme="1"/>
        <rFont val="Calibri"/>
        <family val="2"/>
        <charset val="204"/>
        <scheme val="minor"/>
      </rPr>
      <t>стеноз 50%. С учётом малого диаметра ДВ артерия нестентабельна</t>
    </r>
    <r>
      <rPr>
        <sz val="10.5"/>
        <color theme="1"/>
        <rFont val="Calibri"/>
        <family val="2"/>
        <charset val="204"/>
        <scheme val="minor"/>
      </rPr>
      <t>.  В зону среднего  и проксимального сегмента с покрытием всех значимых стенозов  последовательно с оверлапингом имплантированы стент DES Resolute Integrity 2,75-26 мм и DES Resolute Integrity 3,0-18 мм, давлением по 12 атм.  Устье ПНА не покрыто стентом. Далее, оптимизция ячейки стента и  устья СВ1 БК  Колибри 1,5-15 мм.  Постдилатация и оптимизация стентов БК Аксиома  3.0 - 15, давлением 14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Ангиографический результат удовлетворительный. Антеградный кровоток по ПНА и ДВ -   TIMI III.  Пациент в стабильном состоянии транспортируется в ПРИТ для дальнейшего наблюдения и лечения.</t>
    </r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</si>
  <si>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2) Контроль КАГ через 6 мес.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</si>
</sst>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b/>
      <sz val="9"/>
      <color theme="1"/>
      <name val="Arial Narrow"/>
      <family val="2"/>
      <charset val="204"/>
    </font>
    <font>
      <u/>
      <sz val="9"/>
      <color theme="1"/>
      <name val="Arial Narrow"/>
      <family val="2"/>
      <charset val="204"/>
    </font>
    <font>
      <i/>
      <u/>
      <sz val="10"/>
      <color theme="1"/>
      <name val="Arial Narrow"/>
      <family val="2"/>
      <charset val="204"/>
    </font>
    <font>
      <i/>
      <u/>
      <sz val="10.5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2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3" fillId="0" borderId="0" xfId="0" applyFont="1" applyAlignment="1">
      <alignment horizontal="centerContinuous" vertical="top" wrapText="1"/>
    </xf>
    <xf numFmtId="0" fontId="63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4" fillId="0" borderId="12" xfId="0" applyFont="1" applyBorder="1" applyAlignment="1" applyProtection="1">
      <alignment vertical="top" wrapText="1"/>
      <protection locked="0"/>
    </xf>
    <xf numFmtId="0" fontId="65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4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6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3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68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70" fillId="0" borderId="0" xfId="0" applyFont="1" applyAlignment="1" applyProtection="1">
      <alignment horizontal="justify" vertical="top" wrapText="1"/>
      <protection locked="0"/>
    </xf>
    <xf numFmtId="0" fontId="70" fillId="0" borderId="13" xfId="0" applyFont="1" applyBorder="1" applyAlignment="1" applyProtection="1">
      <alignment horizontal="justify" vertical="top" wrapText="1"/>
      <protection locked="0"/>
    </xf>
    <xf numFmtId="0" fontId="70" fillId="0" borderId="3" xfId="0" applyFont="1" applyBorder="1" applyAlignment="1" applyProtection="1">
      <alignment horizontal="justify" vertical="top" wrapText="1"/>
      <protection locked="0"/>
    </xf>
    <xf numFmtId="0" fontId="70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7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71" fillId="0" borderId="11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 applyProtection="1">
      <alignment horizontal="justify" vertical="top" wrapText="1"/>
      <protection locked="0"/>
    </xf>
    <xf numFmtId="0" fontId="71" fillId="0" borderId="13" xfId="0" applyFont="1" applyBorder="1" applyAlignment="1" applyProtection="1">
      <alignment horizontal="justify" vertical="top" wrapText="1"/>
      <protection locked="0"/>
    </xf>
    <xf numFmtId="0" fontId="71" fillId="0" borderId="3" xfId="0" applyFont="1" applyBorder="1" applyAlignment="1" applyProtection="1">
      <alignment horizontal="justify" vertical="top" wrapText="1"/>
      <protection locked="0"/>
    </xf>
    <xf numFmtId="0" fontId="71" fillId="0" borderId="9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7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topLeftCell="A7" zoomScaleNormal="100" zoomScaleSheetLayoutView="100" zoomScalePageLayoutView="90" workbookViewId="0">
      <selection activeCell="I26" sqref="I26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1" t="s">
        <v>213</v>
      </c>
      <c r="B6" s="222"/>
      <c r="C6" s="222"/>
      <c r="D6" s="222"/>
      <c r="E6" s="222"/>
      <c r="F6" s="222"/>
      <c r="G6" s="222"/>
      <c r="H6" s="223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45576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0.79166666666666663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0.80208333333333337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2" t="s">
        <v>527</v>
      </c>
      <c r="C11" s="8"/>
      <c r="D11" s="94" t="s">
        <v>170</v>
      </c>
      <c r="E11" s="92"/>
      <c r="F11" s="92"/>
      <c r="G11" s="23" t="s">
        <v>364</v>
      </c>
      <c r="H11" s="25"/>
    </row>
    <row r="12" spans="1:8" ht="16.5" thickTop="1">
      <c r="A12" s="80" t="s">
        <v>8</v>
      </c>
      <c r="B12" s="81">
        <v>25229</v>
      </c>
      <c r="C12" s="11"/>
      <c r="D12" s="94" t="s">
        <v>303</v>
      </c>
      <c r="E12" s="92"/>
      <c r="F12" s="92"/>
      <c r="G12" s="23" t="s">
        <v>369</v>
      </c>
      <c r="H12" s="25"/>
    </row>
    <row r="13" spans="1:8" ht="15.75">
      <c r="A13" s="14" t="s">
        <v>10</v>
      </c>
      <c r="B13" s="29">
        <f>DATEDIF(B12,B8,"y")</f>
        <v>55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28925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399</v>
      </c>
      <c r="H15" s="168" t="s">
        <v>528</v>
      </c>
    </row>
    <row r="16" spans="1:8" ht="15.6" customHeight="1">
      <c r="A16" s="14" t="s">
        <v>106</v>
      </c>
      <c r="B16" s="18" t="s">
        <v>312</v>
      </c>
      <c r="C16"/>
      <c r="D16" s="35"/>
      <c r="E16" s="35"/>
      <c r="F16" s="35"/>
      <c r="G16" s="165" t="s">
        <v>401</v>
      </c>
      <c r="H16" s="163">
        <v>13900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388</v>
      </c>
      <c r="H17" s="167">
        <f>H16*0.0019</f>
        <v>26.41</v>
      </c>
    </row>
    <row r="18" spans="1:8" ht="14.45" customHeight="1">
      <c r="A18" s="56" t="s">
        <v>188</v>
      </c>
      <c r="B18" s="86" t="s">
        <v>521</v>
      </c>
      <c r="C18"/>
      <c r="D18" s="27" t="s">
        <v>210</v>
      </c>
      <c r="E18" s="27"/>
      <c r="F18" s="27"/>
      <c r="G18" s="84" t="s">
        <v>189</v>
      </c>
      <c r="H18" s="85" t="s">
        <v>532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4" t="s">
        <v>526</v>
      </c>
      <c r="C20" s="225"/>
      <c r="D20" s="225"/>
      <c r="E20" s="225"/>
      <c r="F20" s="225"/>
      <c r="G20" s="225"/>
      <c r="H20" s="226"/>
    </row>
    <row r="21" spans="1:8">
      <c r="A21" s="57"/>
      <c r="B21" s="227"/>
      <c r="C21" s="227"/>
      <c r="D21" s="227"/>
      <c r="E21" s="227"/>
      <c r="F21" s="227"/>
      <c r="G21" s="227"/>
      <c r="H21" s="228"/>
    </row>
    <row r="22" spans="1:8" ht="15.6" customHeight="1">
      <c r="A22" s="58" t="s">
        <v>271</v>
      </c>
      <c r="B22" s="251" t="s">
        <v>534</v>
      </c>
      <c r="C22" s="251"/>
      <c r="D22" s="251"/>
      <c r="E22" s="251"/>
      <c r="F22" s="251"/>
      <c r="G22" s="251"/>
      <c r="H22" s="252"/>
    </row>
    <row r="23" spans="1:8" ht="14.45" customHeight="1">
      <c r="A23" s="37"/>
      <c r="B23" s="253"/>
      <c r="C23" s="253"/>
      <c r="D23" s="253"/>
      <c r="E23" s="253"/>
      <c r="F23" s="253"/>
      <c r="G23" s="253"/>
      <c r="H23" s="254"/>
    </row>
    <row r="24" spans="1:8" ht="14.45" customHeight="1">
      <c r="A24" s="59"/>
      <c r="B24" s="253"/>
      <c r="C24" s="253"/>
      <c r="D24" s="253"/>
      <c r="E24" s="253"/>
      <c r="F24" s="253"/>
      <c r="G24" s="253"/>
      <c r="H24" s="254"/>
    </row>
    <row r="25" spans="1:8" ht="14.45" customHeight="1">
      <c r="A25" s="37"/>
      <c r="B25" s="253"/>
      <c r="C25" s="253"/>
      <c r="D25" s="253"/>
      <c r="E25" s="253"/>
      <c r="F25" s="253"/>
      <c r="G25" s="253"/>
      <c r="H25" s="254"/>
    </row>
    <row r="26" spans="1:8" ht="14.45" customHeight="1">
      <c r="A26" s="39"/>
      <c r="B26" s="255"/>
      <c r="C26" s="255"/>
      <c r="D26" s="255"/>
      <c r="E26" s="255"/>
      <c r="F26" s="255"/>
      <c r="G26" s="255"/>
      <c r="H26" s="256"/>
    </row>
    <row r="27" spans="1:8" ht="14.45" customHeight="1">
      <c r="A27" s="58" t="s">
        <v>272</v>
      </c>
      <c r="B27" s="250" t="s">
        <v>535</v>
      </c>
      <c r="C27" s="250"/>
      <c r="D27" s="250"/>
      <c r="E27" s="250"/>
      <c r="F27" s="250"/>
      <c r="G27" s="250"/>
      <c r="H27" s="257"/>
    </row>
    <row r="28" spans="1:8" ht="15.6" customHeight="1">
      <c r="A28" s="37"/>
      <c r="B28" s="224"/>
      <c r="C28" s="224"/>
      <c r="D28" s="224"/>
      <c r="E28" s="224"/>
      <c r="F28" s="224"/>
      <c r="G28" s="224"/>
      <c r="H28" s="258"/>
    </row>
    <row r="29" spans="1:8" ht="14.45" customHeight="1">
      <c r="A29" s="37"/>
      <c r="B29" s="224"/>
      <c r="C29" s="224"/>
      <c r="D29" s="224"/>
      <c r="E29" s="224"/>
      <c r="F29" s="224"/>
      <c r="G29" s="224"/>
      <c r="H29" s="258"/>
    </row>
    <row r="30" spans="1:8" ht="14.45" customHeight="1">
      <c r="A30" s="31"/>
      <c r="B30" s="224"/>
      <c r="C30" s="224"/>
      <c r="D30" s="224"/>
      <c r="E30" s="224"/>
      <c r="F30" s="224"/>
      <c r="G30" s="224"/>
      <c r="H30" s="258"/>
    </row>
    <row r="31" spans="1:8" ht="14.45" customHeight="1">
      <c r="A31" s="32"/>
      <c r="B31" s="259"/>
      <c r="C31" s="259"/>
      <c r="D31" s="259"/>
      <c r="E31" s="259"/>
      <c r="F31" s="259"/>
      <c r="G31" s="259"/>
      <c r="H31" s="260"/>
    </row>
    <row r="32" spans="1:8" ht="14.45" customHeight="1">
      <c r="A32" s="58" t="s">
        <v>273</v>
      </c>
      <c r="B32" s="250" t="s">
        <v>533</v>
      </c>
      <c r="C32" s="250"/>
      <c r="D32" s="250"/>
      <c r="E32" s="250"/>
      <c r="F32" s="250"/>
      <c r="G32" s="250"/>
      <c r="H32" s="257"/>
    </row>
    <row r="33" spans="1:8" ht="14.45" customHeight="1">
      <c r="A33" s="37"/>
      <c r="B33" s="224"/>
      <c r="C33" s="224"/>
      <c r="D33" s="224"/>
      <c r="E33" s="224"/>
      <c r="F33" s="224"/>
      <c r="G33" s="224"/>
      <c r="H33" s="258"/>
    </row>
    <row r="34" spans="1:8" ht="15.6" customHeight="1">
      <c r="A34" s="37"/>
      <c r="B34" s="224"/>
      <c r="C34" s="224"/>
      <c r="D34" s="224"/>
      <c r="E34" s="224"/>
      <c r="F34" s="224"/>
      <c r="G34" s="224"/>
      <c r="H34" s="258"/>
    </row>
    <row r="35" spans="1:8" ht="14.45" customHeight="1">
      <c r="A35" s="37"/>
      <c r="B35" s="224"/>
      <c r="C35" s="224"/>
      <c r="D35" s="224"/>
      <c r="E35" s="224"/>
      <c r="F35" s="224"/>
      <c r="G35" s="224"/>
      <c r="H35" s="258"/>
    </row>
    <row r="36" spans="1:8" ht="15.6" customHeight="1">
      <c r="A36" s="37"/>
      <c r="B36" s="224"/>
      <c r="C36" s="224"/>
      <c r="D36" s="224"/>
      <c r="E36" s="224"/>
      <c r="F36" s="224"/>
      <c r="G36" s="224"/>
      <c r="H36" s="258"/>
    </row>
    <row r="37" spans="1:8" ht="14.45" customHeight="1">
      <c r="A37" s="37"/>
      <c r="B37"/>
      <c r="C37"/>
      <c r="D37" s="217" t="str">
        <f>IF($A$6=Вмешательства!$D$3,Вмешательства!$F$18,"")</f>
        <v/>
      </c>
      <c r="E37" s="217"/>
      <c r="F37" s="118"/>
      <c r="G37" s="118"/>
      <c r="H37" s="122"/>
    </row>
    <row r="38" spans="1:8" ht="14.45" customHeight="1">
      <c r="A38" s="37"/>
      <c r="B38"/>
      <c r="C38" s="123"/>
      <c r="D38" s="218"/>
      <c r="E38" s="219"/>
      <c r="F38" s="219"/>
      <c r="G38" s="219"/>
      <c r="H38" s="220"/>
    </row>
    <row r="39" spans="1:8" ht="14.45" customHeight="1">
      <c r="A39" s="34"/>
      <c r="B39" s="118"/>
      <c r="C39" s="123"/>
      <c r="D39" s="219"/>
      <c r="E39" s="219"/>
      <c r="F39" s="219"/>
      <c r="G39" s="219"/>
      <c r="H39" s="220"/>
    </row>
    <row r="40" spans="1:8" ht="14.45" customHeight="1">
      <c r="A40" s="34"/>
      <c r="B40" s="118"/>
      <c r="C40" s="123"/>
      <c r="D40" s="219"/>
      <c r="E40" s="219"/>
      <c r="F40" s="219"/>
      <c r="G40" s="219"/>
      <c r="H40" s="220"/>
    </row>
    <row r="41" spans="1:8" ht="14.45" customHeight="1">
      <c r="A41" s="34"/>
      <c r="B41" s="118"/>
      <c r="C41" s="123"/>
      <c r="D41" s="219"/>
      <c r="E41" s="219"/>
      <c r="F41" s="219"/>
      <c r="G41" s="219"/>
      <c r="H41" s="220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4" t="s">
        <v>529</v>
      </c>
      <c r="E43" s="215"/>
      <c r="F43" s="215"/>
      <c r="G43" s="215"/>
      <c r="H43" s="216"/>
    </row>
    <row r="44" spans="1:8" ht="14.45" customHeight="1">
      <c r="A44" s="34"/>
      <c r="B44" s="118"/>
      <c r="C44" s="125"/>
      <c r="D44" s="215"/>
      <c r="E44" s="215"/>
      <c r="F44" s="215"/>
      <c r="G44" s="215"/>
      <c r="H44" s="216"/>
    </row>
    <row r="45" spans="1:8" ht="14.45" customHeight="1">
      <c r="A45" s="34"/>
      <c r="B45" s="118"/>
      <c r="C45" s="125"/>
      <c r="D45" s="215"/>
      <c r="E45" s="215"/>
      <c r="F45" s="215"/>
      <c r="G45" s="215"/>
      <c r="H45" s="216"/>
    </row>
    <row r="46" spans="1:8">
      <c r="A46" s="34"/>
      <c r="B46" s="118"/>
      <c r="C46" s="125"/>
      <c r="D46" s="215"/>
      <c r="E46" s="215"/>
      <c r="F46" s="215"/>
      <c r="G46" s="215"/>
      <c r="H46" s="216"/>
    </row>
    <row r="47" spans="1:8">
      <c r="A47" s="37"/>
      <c r="B47"/>
      <c r="C47" s="125"/>
      <c r="D47" s="215"/>
      <c r="E47" s="215"/>
      <c r="F47" s="215"/>
      <c r="G47" s="215"/>
      <c r="H47" s="216"/>
    </row>
    <row r="48" spans="1:8">
      <c r="A48" s="37"/>
      <c r="B48"/>
      <c r="C48" s="125"/>
      <c r="D48" s="215"/>
      <c r="E48" s="215"/>
      <c r="F48" s="215"/>
      <c r="G48" s="215"/>
      <c r="H48" s="216"/>
    </row>
    <row r="49" spans="1:13">
      <c r="A49" s="37"/>
      <c r="B49" s="204"/>
      <c r="C49" s="205"/>
      <c r="D49" s="215"/>
      <c r="E49" s="215"/>
      <c r="F49" s="215"/>
      <c r="G49" s="215"/>
      <c r="H49" s="216"/>
    </row>
    <row r="50" spans="1:13">
      <c r="A50" s="37"/>
      <c r="B50"/>
      <c r="C50"/>
      <c r="D50" s="215"/>
      <c r="E50" s="215"/>
      <c r="F50" s="215"/>
      <c r="G50" s="215"/>
      <c r="H50" s="216"/>
      <c r="M50" t="s">
        <v>211</v>
      </c>
    </row>
    <row r="51" spans="1:13">
      <c r="A51" s="61" t="s">
        <v>199</v>
      </c>
      <c r="B51" s="62" t="s">
        <v>520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311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0" zoomScaleNormal="100" zoomScaleSheetLayoutView="100" zoomScalePageLayoutView="90" workbookViewId="0">
      <selection activeCell="G22" sqref="G22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38" t="s">
        <v>221</v>
      </c>
      <c r="D8" s="238"/>
      <c r="E8" s="238"/>
      <c r="F8" s="189">
        <v>2</v>
      </c>
      <c r="G8" s="117" t="s">
        <v>309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38"/>
      <c r="D9" s="238"/>
      <c r="E9" s="238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8"/>
      <c r="C10" s="242"/>
      <c r="D10" s="242"/>
      <c r="E10" s="242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45576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v>0.80208333333333337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0.85763888888888884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2" t="s">
        <v>387</v>
      </c>
      <c r="B15" s="187">
        <f>IF(B14&lt;B13,B14+1,B14)-B13</f>
        <v>5.5555555555555469E-2</v>
      </c>
      <c r="C15"/>
      <c r="D15" s="94" t="s">
        <v>170</v>
      </c>
      <c r="E15" s="92"/>
      <c r="F15" s="92"/>
      <c r="G15" s="79" t="str">
        <f>КАГ!G11</f>
        <v>Соболев Д.А.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Коклян С.К.</v>
      </c>
      <c r="C16" s="199">
        <f>LEN(КАГ!B11)</f>
        <v>11</v>
      </c>
      <c r="D16" s="94" t="s">
        <v>303</v>
      </c>
      <c r="E16" s="92"/>
      <c r="F16" s="92"/>
      <c r="G16" s="79" t="str">
        <f>КАГ!G12</f>
        <v>Фисура О.И.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25229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55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28925</v>
      </c>
      <c r="C19" s="68"/>
      <c r="D19" s="68"/>
      <c r="E19" s="68"/>
      <c r="F19" s="68"/>
      <c r="G19" s="164" t="s">
        <v>399</v>
      </c>
      <c r="H19" s="179" t="str">
        <f>КАГ!H15</f>
        <v>18:36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401</v>
      </c>
      <c r="H20" s="180">
        <f>КАГ!H16</f>
        <v>13900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388</v>
      </c>
      <c r="H21" s="167">
        <f>КАГ!H17</f>
        <v>26.41</v>
      </c>
    </row>
    <row r="22" spans="1:8" ht="14.45" customHeight="1">
      <c r="A22" s="56" t="str">
        <f>КАГ!G18</f>
        <v>Доступ:</v>
      </c>
      <c r="B22" s="76" t="str">
        <f>КАГ!H18</f>
        <v>дистальный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391</v>
      </c>
      <c r="B23" s="171" t="s">
        <v>390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389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46" t="s">
        <v>536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6" t="s">
        <v>395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393</v>
      </c>
      <c r="B40" s="177" t="s">
        <v>530</v>
      </c>
      <c r="C40" s="119"/>
      <c r="D40" s="243" t="s">
        <v>537</v>
      </c>
      <c r="E40" s="244"/>
      <c r="F40" s="244"/>
      <c r="G40" s="244"/>
      <c r="H40" s="245"/>
    </row>
    <row r="41" spans="1:12" ht="14.45" customHeight="1">
      <c r="A41" s="31"/>
      <c r="B41" s="27"/>
      <c r="C41" s="119"/>
      <c r="D41" s="244"/>
      <c r="E41" s="244"/>
      <c r="F41" s="244"/>
      <c r="G41" s="244"/>
      <c r="H41" s="245"/>
    </row>
    <row r="42" spans="1:12" ht="14.45" customHeight="1">
      <c r="A42" s="31"/>
      <c r="B42" s="27"/>
      <c r="C42" s="119"/>
      <c r="D42" s="244"/>
      <c r="E42" s="244"/>
      <c r="F42" s="244"/>
      <c r="G42" s="244"/>
      <c r="H42" s="245"/>
    </row>
    <row r="43" spans="1:12" ht="14.45" customHeight="1">
      <c r="A43" s="31"/>
      <c r="B43" s="27"/>
      <c r="C43" s="119"/>
      <c r="D43" s="244"/>
      <c r="E43" s="244"/>
      <c r="F43" s="244"/>
      <c r="G43" s="244"/>
      <c r="H43" s="245"/>
    </row>
    <row r="44" spans="1:12" ht="14.45" customHeight="1">
      <c r="A44" s="31"/>
      <c r="B44" s="27"/>
      <c r="C44" s="119"/>
      <c r="D44" s="244"/>
      <c r="E44" s="244"/>
      <c r="F44" s="244"/>
      <c r="G44" s="244"/>
      <c r="H44" s="245"/>
      <c r="L44" s="159"/>
    </row>
    <row r="45" spans="1:12" ht="14.45" customHeight="1">
      <c r="A45" s="31"/>
      <c r="B45" s="27"/>
      <c r="C45" s="119"/>
      <c r="D45" s="244"/>
      <c r="E45" s="244"/>
      <c r="F45" s="244"/>
      <c r="G45" s="244"/>
      <c r="H45" s="245"/>
    </row>
    <row r="46" spans="1:12" ht="14.45" customHeight="1">
      <c r="A46" s="31"/>
      <c r="B46" s="27"/>
      <c r="C46" s="119"/>
      <c r="D46" s="244"/>
      <c r="E46" s="244"/>
      <c r="F46" s="244"/>
      <c r="G46" s="244"/>
      <c r="H46" s="245"/>
    </row>
    <row r="47" spans="1:12" ht="14.45" customHeight="1">
      <c r="A47" s="37"/>
      <c r="B47"/>
      <c r="C47" s="119"/>
      <c r="D47" s="244"/>
      <c r="E47" s="244"/>
      <c r="F47" s="244"/>
      <c r="G47" s="244"/>
      <c r="H47" s="245"/>
    </row>
    <row r="48" spans="1:12" ht="14.45" customHeight="1">
      <c r="A48" s="37"/>
      <c r="B48"/>
      <c r="C48" s="119"/>
      <c r="D48" s="244"/>
      <c r="E48" s="244"/>
      <c r="F48" s="244"/>
      <c r="G48" s="244"/>
      <c r="H48" s="245"/>
    </row>
    <row r="49" spans="1:8" ht="14.45" customHeight="1">
      <c r="A49" s="37"/>
      <c r="B49"/>
      <c r="C49" s="119"/>
      <c r="D49" s="244"/>
      <c r="E49" s="244"/>
      <c r="F49" s="244"/>
      <c r="G49" s="244"/>
      <c r="H49" s="245"/>
    </row>
    <row r="50" spans="1:8">
      <c r="A50" s="61" t="s">
        <v>199</v>
      </c>
      <c r="B50" s="62" t="s">
        <v>531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29" t="s">
        <v>371</v>
      </c>
      <c r="B52" s="230"/>
      <c r="C52" s="230"/>
      <c r="D52" s="230"/>
      <c r="E52" s="230"/>
      <c r="F52" s="231"/>
      <c r="G52"/>
      <c r="H52" s="38"/>
    </row>
    <row r="53" spans="1:8" ht="15" customHeight="1">
      <c r="A53" s="232"/>
      <c r="B53" s="233"/>
      <c r="C53" s="233"/>
      <c r="D53" s="233"/>
      <c r="E53" s="233"/>
      <c r="F53" s="234"/>
      <c r="G53" s="73" t="str">
        <f>IF(ISBLANK(H13),"",H13)</f>
        <v/>
      </c>
      <c r="H53" s="63"/>
    </row>
    <row r="54" spans="1:8">
      <c r="A54" s="235"/>
      <c r="B54" s="236"/>
      <c r="C54" s="236"/>
      <c r="D54" s="236"/>
      <c r="E54" s="236"/>
      <c r="F54" s="237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ровные.
Бассейн ПНА:   стеноз устья эксцентричный до 30%, стеноз эксцентричный проксимального сегмента до 50%, на границе проксимального и среднего сегментов эксцентричный стеноз 80%, неровности контуров дистального сегмента. Стеноз устья ДВ 70%, диффузно изменена на  протяжении  всех сегментов  с масимальной степенью стенозиования не менее 95%. Антеградный кровоток TIMI III. По бассейну ПНА в сравнении с каг от 23г прослеживается отрицательная динамика. С учётом малого диаметра ДВ (не более 2.0 мм) - артерия нестентабельна.
Бассейн  ОА:   стеноз проксимального сегмента 50%, стент на уровне средней третьи  ОА полностью проходим без признаков тромбоза и рестеноза, стеноз локальный дистального сегмента 50%. Антеградный кровоток TIMI III. 
Бассейн ПКА:   неровноcти контуров проксимального сегмента. Стенты среднего и дистального сегментов полностью проходимы без признаков тромбоза и значимого рестеноза. На уровне среднего сегмента определяется рестеноз до 25%. Неровности контуров ЗМЖВ. Антеградный кровоток TIMI III. 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tabSelected="1" showWhiteSpace="0" zoomScale="90" zoomScaleNormal="90" zoomScaleSheetLayoutView="100" zoomScalePageLayoutView="80" workbookViewId="0">
      <selection activeCell="D22" sqref="D2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45576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Коклян С.К.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25229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3" t="str">
        <f>ЧКВ!A6</f>
        <v xml:space="preserve">Транслюминальная баллонная ангиопластика и стентирование коронарных артерий. </v>
      </c>
      <c r="C6" s="130" t="s">
        <v>10</v>
      </c>
      <c r="D6" s="102">
        <f>DATEDIF(D5,D10,"y")</f>
        <v>55</v>
      </c>
    </row>
    <row r="7" spans="1:4">
      <c r="A7" s="37"/>
      <c r="B7"/>
      <c r="C7" s="100" t="s">
        <v>12</v>
      </c>
      <c r="D7" s="102">
        <f>КАГ!$B$14</f>
        <v>28925</v>
      </c>
    </row>
    <row r="8" spans="1:4">
      <c r="A8" s="193" t="str">
        <f>ЧКВ!$A$9</f>
        <v>Код модели: 21167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>Код метода: 46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45576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519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375</v>
      </c>
      <c r="C16" s="134" t="s">
        <v>406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514</v>
      </c>
      <c r="C17" s="134" t="s">
        <v>415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34" t="s">
        <v>451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324</v>
      </c>
      <c r="C19" s="181" t="s">
        <v>455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377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516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L53" sqref="AL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309</v>
      </c>
      <c r="AO2" s="208" t="s">
        <v>496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489</v>
      </c>
      <c r="AO3" t="s">
        <v>497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502</v>
      </c>
      <c r="AO4" t="s">
        <v>499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519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6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1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s="160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517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518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3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3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3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3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3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95</v>
      </c>
      <c r="C64" s="1" t="s">
        <v>325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4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4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4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4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4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344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5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5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5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5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5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4</v>
      </c>
      <c r="C66" t="s">
        <v>351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Launcher 6F AL 1</v>
      </c>
      <c r="Z66" s="114" t="str">
        <f>IFERROR(INDEX(Расходка[Наименование расходного материала],MATCH(Расходка[[#This Row],[№]],Поиск_расходки[Индекс9],0)),"")</f>
        <v>Launcher 6F AL 1</v>
      </c>
      <c r="AA66" s="114" t="str">
        <f>IFERROR(INDEX(Расходка[Наименование расходного материала],MATCH(Расходка[[#This Row],[№]],Поиск_расходки[Индекс10],0)),"")</f>
        <v>Launcher 6F AL 1</v>
      </c>
      <c r="AB66" s="114" t="str">
        <f>IFERROR(INDEX(Расходка[Наименование расходного материала],MATCH(Расходка[[#This Row],[№]],Поиск_расходки[Индекс11],0)),"")</f>
        <v>Launcher 6F AL 1</v>
      </c>
      <c r="AC66" s="114" t="str">
        <f>IFERROR(INDEX(Расходка[Наименование расходного материала],MATCH(Расходка[[#This Row],[№]],Поиск_расходки[Индекс12],0)),"")</f>
        <v>Launcher 6F AL 1</v>
      </c>
      <c r="AD66" s="114" t="str">
        <f>IFERROR(INDEX(Расходка[Наименование расходного материала],MATCH(Расходка[[#This Row],[№]],Поиск_расходки[Индекс13],0)),"")</f>
        <v>Launcher 6F AL 1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0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7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7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7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7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7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326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1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68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327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69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335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330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3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331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4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341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5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340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6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301</v>
      </c>
      <c r="C77" s="1" t="s">
        <v>332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7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7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7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7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7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7" s="4" t="s">
        <v>6</v>
      </c>
      <c r="AG77" s="4" t="s">
        <v>468</v>
      </c>
    </row>
    <row r="78" spans="1:33"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0</v>
      </c>
      <c r="N78" s="196">
        <f>IF(ISNUMBER(SEARCH('Карта учёта'!$B$22,Расходка[[#This Row],[Наименование расходного материала]])),MAX($N$1:N77)+1,0)</f>
        <v>0</v>
      </c>
      <c r="O78" s="196">
        <f>IF(ISNUMBER(SEARCH('Карта учёта'!$B$23,Расходка[[#This Row],[Наименование расходного материала]])),MAX($O$1:O77)+1,0)</f>
        <v>0</v>
      </c>
      <c r="P78" s="196">
        <f>IF(ISNUMBER(SEARCH('Карта учёта'!$B$24,Расходка[[#This Row],[Наименование расходного материала]])),MAX($P$1:P77)+1,0)</f>
        <v>0</v>
      </c>
      <c r="Q78" s="196">
        <f>IF(ISNUMBER(SEARCH('Карта учёта'!$B$25,Расходка[[#This Row],[Наименование расходного материала]])),MAX($Q$1:Q77)+1,0)</f>
        <v>0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/>
      </c>
      <c r="AA78" s="197" t="str">
        <f>IFERROR(INDEX(Расходка[Наименование расходного материала],MATCH(Расходка[[#This Row],[№]],Поиск_расходки[Индекс10],0)),"")</f>
        <v/>
      </c>
      <c r="AB78" s="197" t="str">
        <f>IFERROR(INDEX(Расходка[Наименование расходного материала],MATCH(Расходка[[#This Row],[№]],Поиск_расходки[Индекс11],0)),"")</f>
        <v/>
      </c>
      <c r="AC78" s="197" t="str">
        <f>IFERROR(INDEX(Расходка[Наименование расходного материала],MATCH(Расходка[[#This Row],[№]],Поиск_расходки[Индекс12],0)),"")</f>
        <v/>
      </c>
      <c r="AD78" s="197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7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2024-10-11T18:14:04Z</cp:lastPrinted>
  <dcterms:created xsi:type="dcterms:W3CDTF">2015-06-05T18:19:34Z</dcterms:created>
  <dcterms:modified xsi:type="dcterms:W3CDTF">2024-10-11T18:14:06Z</dcterms:modified>
</cp:coreProperties>
</file>