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0\"/>
    </mc:Choice>
  </mc:AlternateContent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3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O52" i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66" i="1" s="1"/>
  <c r="S44" i="1"/>
  <c r="S70" i="1"/>
  <c r="S45" i="1"/>
  <c r="S64" i="1"/>
  <c r="H75" i="1"/>
  <c r="U65" i="1" s="1"/>
  <c r="S75" i="1"/>
  <c r="S49" i="1"/>
  <c r="S62" i="1"/>
  <c r="S57" i="1"/>
  <c r="S4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5" i="1"/>
  <c r="S19" i="1"/>
  <c r="S23" i="1"/>
  <c r="S7" i="1"/>
  <c r="S38" i="1"/>
  <c r="S16" i="1"/>
  <c r="S26" i="1"/>
  <c r="S9" i="1"/>
  <c r="S24" i="1"/>
  <c r="S18" i="1"/>
  <c r="S17" i="1"/>
  <c r="S33" i="1"/>
  <c r="S32" i="1"/>
  <c r="S34" i="1" l="1"/>
  <c r="S22" i="1"/>
  <c r="S14" i="1"/>
  <c r="S27" i="1"/>
  <c r="S37" i="1"/>
  <c r="S39" i="1"/>
  <c r="S50" i="1"/>
  <c r="S46" i="1"/>
  <c r="S68" i="1"/>
  <c r="S51" i="1"/>
  <c r="S52" i="1"/>
  <c r="S48" i="1"/>
  <c r="S67" i="1"/>
  <c r="S28" i="1"/>
  <c r="S30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56" i="1"/>
  <c r="U53" i="1"/>
  <c r="U50" i="1"/>
  <c r="U48" i="1"/>
  <c r="U62" i="1"/>
  <c r="U43" i="1"/>
  <c r="U67" i="1"/>
  <c r="U71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73" i="1" s="1"/>
  <c r="W62" i="1"/>
  <c r="W39" i="1"/>
  <c r="W54" i="1"/>
  <c r="W47" i="1"/>
  <c r="W55" i="1"/>
  <c r="W57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62" i="1"/>
  <c r="V5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57" i="1" l="1"/>
  <c r="V71" i="1"/>
  <c r="V40" i="1"/>
  <c r="V58" i="1"/>
  <c r="V68" i="1"/>
  <c r="V51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5" i="1" s="1"/>
  <c r="X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X35" i="1" l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<sst xmlns="http://schemas.openxmlformats.org/spreadsheetml/2006/main" count="882" uniqueCount="535">
  <si>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</si>
  <si>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</si>
  <si>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</si>
  <si>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</si>
  <si>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</si>
  <si>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</si>
  <si>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</si>
  <si>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</si>
  <si>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</si>
  <si>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</si>
  <si>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</si>
  <si>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</si>
  <si>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</si>
  <si>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</si>
  <si>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</si>
  <si>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</si>
  <si>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</si>
  <si>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</si>
  <si>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</si>
  <si>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</si>
  <si>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</si>
  <si>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</si>
  <si>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</si>
  <si>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</si>
  <si>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</si>
  <si>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</si>
  <si>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</si>
  <si>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</si>
  <si>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</si>
  <si>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</si>
  <si>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</si>
  <si>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</si>
  <si>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</si>
  <si>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</si>
  <si>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</si>
  <si>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</si>
  <si>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</si>
  <si>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</si>
  <si>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</si>
  <si>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</si>
  <si>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</si>
  <si>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</si>
  <si>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</si>
  <si>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</si>
  <si>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</si>
  <si>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</si>
  <si>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</si>
  <si>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</si>
  <si>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</si>
  <si>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</si>
  <si>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</si>
  <si>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</si>
  <si>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</si>
  <si>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</si>
  <si>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</si>
  <si>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</si>
  <si>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</si>
  <si>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</si>
  <si>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</si>
  <si>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</si>
  <si>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</si>
  <si>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</si>
  <si>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</si>
  <si>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</si>
  <si>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</si>
  <si>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</si>
  <si>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</si>
  <si>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</si>
  <si>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</si>
  <si>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</si>
  <si>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</si>
  <si>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</si>
  <si>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</si>
  <si>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</si>
  <si>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</si>
  <si>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</si>
  <si>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</si>
  <si>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</si>
  <si>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</si>
  <si>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</si>
  <si>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</si>
  <si>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</si>
  <si>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</si>
  <si>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</si>
  <si>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</si>
  <si>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</si>
  <si>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</si>
  <si>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</si>
  <si>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</si>
  <si>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</si>
  <si>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</si>
  <si>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</si>
  <si>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</si>
  <si>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</si>
  <si>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</si>
  <si>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</si>
  <si>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</si>
  <si>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</si>
  <si>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</si>
  <si>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</si>
  <si>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</si>
  <si>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</si>
  <si>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</si>
  <si>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</si>
  <si>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</si>
  <si>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</si>
  <si>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</si>
  <si>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</si>
  <si>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</si>
  <si>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</si>
  <si>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</si>
  <si>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</si>
  <si>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</si>
  <si>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</si>
  <si>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</si>
  <si>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</si>
  <si>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</si>
  <si>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</si>
  <si>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</si>
  <si>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</si>
  <si>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</si>
  <si>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</si>
  <si>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</si>
  <si>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</si>
  <si>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</si>
  <si>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</si>
  <si>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</si>
  <si>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</si>
  <si>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</si>
  <si>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</si>
  <si>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</si>
  <si>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</si>
  <si>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</si>
  <si>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</si>
  <si>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</si>
  <si>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</si>
  <si>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</si>
  <si>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</si>
  <si>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</si>
  <si>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</si>
  <si>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</si>
  <si>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</si>
  <si>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</si>
  <si>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</si>
  <si>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</si>
  <si>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</si>
  <si>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</si>
  <si>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</si>
  <si>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</si>
  <si>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</si>
  <si>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</si>
  <si>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</si>
  <si>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</si>
  <si>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</si>
  <si>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</si>
  <si>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</si>
  <si>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</si>
  <si>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</si>
  <si>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</si>
  <si>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</si>
  <si>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</si>
  <si>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</si>
  <si>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</si>
  <si>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</si>
  <si>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</si>
  <si>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</si>
  <si>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</si>
  <si>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</si>
  <si>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</si>
  <si>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</si>
  <si>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</si>
  <si>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</si>
  <si>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</si>
  <si>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</si>
  <si>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</si>
  <si>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</si>
  <si>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</si>
  <si>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</si>
  <si>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</si>
  <si>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</si>
  <si>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</si>
  <si>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</si>
  <si>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</si>
  <si>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</si>
  <si>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</si>
  <si>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</si>
  <si>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</si>
  <si>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</si>
  <si>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</si>
  <si>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</si>
  <si>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</si>
  <si>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</si>
  <si>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</si>
  <si>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</si>
  <si>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</si>
  <si>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</si>
  <si>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</si>
  <si>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</si>
  <si>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</si>
  <si>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</si>
  <si>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</si>
  <si>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</si>
  <si>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</si>
  <si>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</si>
  <si>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</si>
  <si>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</si>
  <si>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</si>
  <si>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</si>
  <si>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</si>
  <si>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</si>
  <si>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</si>
  <si>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</si>
  <si>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</si>
  <si>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</si>
  <si>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</si>
  <si>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</si>
  <si>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</si>
  <si>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</si>
  <si>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</si>
  <si>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</si>
  <si>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</si>
  <si>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</si>
  <si>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</si>
  <si>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</si>
  <si>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</si>
  <si>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</si>
  <si>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</si>
  <si>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</si>
  <si>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</si>
  <si>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</si>
  <si>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</si>
  <si>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</si>
  <si>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</si>
  <si>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</si>
  <si>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</si>
  <si>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</si>
  <si>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</si>
  <si>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</si>
  <si>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</si>
  <si>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</si>
  <si>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</si>
  <si>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</si>
  <si>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</si>
  <si>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</si>
  <si>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</si>
  <si>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</si>
  <si>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</si>
  <si>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</si>
  <si>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</si>
  <si>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</si>
  <si>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</si>
  <si>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</si>
  <si>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</si>
  <si>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</si>
  <si>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</si>
  <si>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</si>
  <si>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</si>
  <si>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</si>
  <si>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</si>
  <si>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</si>
  <si>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</si>
  <si>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</si>
  <si>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</si>
  <si>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</si>
  <si>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</si>
  <si>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</si>
  <si>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</si>
  <si>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</si>
  <si>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</si>
  <si>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</si>
  <si>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</si>
  <si>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</si>
  <si>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</si>
  <si>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</si>
  <si>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</si>
  <si>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</si>
  <si>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</si>
  <si>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</si>
  <si>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</si>
  <si>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</si>
  <si>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</si>
  <si>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</si>
  <si>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</si>
  <si>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</si>
  <si>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</si>
  <si>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</si>
  <si>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</si>
  <si>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</si>
  <si>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</si>
  <si>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</si>
  <si>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</si>
  <si>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</si>
  <si>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</si>
  <si>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</si>
  <si>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</si>
  <si>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</si>
  <si>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</si>
  <si>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</si>
  <si>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</si>
  <si>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</si>
  <si>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</si>
  <si>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</si>
  <si>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</si>
  <si>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</si>
  <si>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</si>
  <si>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</si>
  <si>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</si>
  <si>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</si>
  <si>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</si>
  <si>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</si>
  <si>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</si>
  <si>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</si>
  <si>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</si>
  <si>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</si>
  <si>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</si>
  <si>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</si>
  <si>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</si>
  <si>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</si>
  <si>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</si>
  <si>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</si>
  <si>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</si>
  <si>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</si>
  <si>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</si>
  <si>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</si>
  <si>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</si>
  <si>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</si>
  <si>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</si>
  <si>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</si>
  <si>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</si>
  <si>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</si>
  <si>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</si>
  <si>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</si>
  <si>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</si>
  <si>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</si>
  <si>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</si>
  <si>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</si>
  <si>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</si>
  <si>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</si>
  <si>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</si>
  <si>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</si>
  <si>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</si>
  <si>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</si>
  <si>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</si>
  <si>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</si>
  <si>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</si>
  <si>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</si>
  <si>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</si>
  <si>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</si>
  <si>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</si>
  <si>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</si>
  <si>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</si>
  <si>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</si>
  <si>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</si>
  <si>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</si>
  <si>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</si>
  <si>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</si>
  <si>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</si>
  <si>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</si>
  <si>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</si>
  <si>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</si>
  <si>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</si>
  <si>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</si>
  <si>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</si>
  <si>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</si>
  <si>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</si>
  <si>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</si>
  <si>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</si>
  <si>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</si>
  <si>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</si>
  <si>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</si>
  <si>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</si>
  <si>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</si>
  <si>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</si>
  <si>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</si>
  <si>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</si>
  <si>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</si>
  <si>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</si>
  <si>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</si>
  <si>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</si>
  <si>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</si>
  <si>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</si>
  <si>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</si>
  <si>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</si>
  <si>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</si>
  <si>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</si>
  <si>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</si>
  <si>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</si>
  <si>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</si>
  <si>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</si>
  <si>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</si>
  <si>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</si>
  <si>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</si>
  <si>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</si>
  <si>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</si>
  <si>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</si>
  <si>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</si>
  <si>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</si>
  <si>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</si>
  <si>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</si>
  <si>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</si>
  <si>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</si>
  <si>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</si>
  <si>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</si>
  <si>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</si>
  <si>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</si>
  <si>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</si>
  <si>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</si>
  <si>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</si>
  <si>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</si>
  <si>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</si>
  <si>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</si>
  <si>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</si>
  <si>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</si>
  <si>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</si>
  <si>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</si>
  <si>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</si>
  <si>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</si>
  <si>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</si>
  <si>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</si>
  <si>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</si>
  <si>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</si>
  <si>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</si>
  <si>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</si>
  <si>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</si>
  <si>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</si>
  <si>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</si>
  <si>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</si>
  <si>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</si>
  <si>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</si>
  <si>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</si>
  <si>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</si>
  <si>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</si>
  <si>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</si>
  <si>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</si>
  <si>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</si>
  <si>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</si>
  <si>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</si>
  <si>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</si>
  <si>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</si>
  <si>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</si>
  <si>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</si>
  <si>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</si>
  <si>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</si>
  <si>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</si>
  <si>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</si>
  <si>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</si>
  <si>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</si>
  <si>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</si>
  <si>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</si>
  <si>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</si>
  <si>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</si>
  <si>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</si>
  <si>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</si>
  <si>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</si>
  <si>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</si>
  <si>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</si>
  <si>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</si>
  <si>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</si>
  <si>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</si>
  <si>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</si>
  <si>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</si>
  <si>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</si>
  <si>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</si>
  <si>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</si>
  <si>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</si>
  <si>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</si>
  <si>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</si>
  <si>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</si>
  <si>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</si>
  <si>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</si>
  <si>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</si>
  <si>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</si>
  <si>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</si>
  <si>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</si>
  <si>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</si>
  <si>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</si>
  <si>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</si>
  <si>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</si>
  <si>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</si>
  <si>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</si>
  <si>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</si>
  <si>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</si>
  <si>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</si>
  <si>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</si>
  <si>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</si>
  <si>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</si>
  <si>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</si>
  <si>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</si>
  <si>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</si>
  <si>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</si>
  <si>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</si>
  <si>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</si>
  <si>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</si>
  <si>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</si>
  <si>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</si>
  <si>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</si>
  <si>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</si>
  <si>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</si>
  <si>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</si>
  <si>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</si>
  <si>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</si>
  <si>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</si>
  <si>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</si>
  <si>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</si>
  <si>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</si>
  <si>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</si>
  <si>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</si>
  <si>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</si>
  <si>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</si>
  <si>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</si>
  <si>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</si>
  <si>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</si>
  <si>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</si>
  <si>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</si>
  <si>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</si>
  <si>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</si>
  <si>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</si>
  <si>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</si>
  <si>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</si>
  <si>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</si>
  <si>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</si>
  <si>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</si>
  <si>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</si>
  <si>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</si>
  <si>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Проценко С.Н.</t>
  </si>
  <si>
    <t>04:36</t>
  </si>
  <si>
    <t>Левый</t>
  </si>
  <si>
    <t>проходим, контуры ровные</t>
  </si>
  <si>
    <t>эксцентричный стеноз проксимального сегмента не менее 70%, неровности контуров среднего сегмента. Антеградный кровоток  TIMI III.</t>
  </si>
  <si>
    <t>неровности контуров проксимального сегмента, стеноз 30% среднего сегмента, стеноз дистального сегмента 30%. Стеноз проксимальной трети ВТК 40%.  Антеградный кровоток  TIMI III.</t>
  </si>
  <si>
    <t>бассейн гипоплазирован. Антеградный кровоток  TIMI III.</t>
  </si>
  <si>
    <t>С учётом клиники, данных каг и коронарографии совместно с д/кардиологом принято решение в пользу ЧКВ бассейна ПНА в экстренном порядке.</t>
  </si>
  <si>
    <t>Устье ствола ЛКА катетеризировано проводниковым катетером Launcher JL 3.5 6Fr. Коронарный проводник shunmei (1 шт) проведен в дистальный сегмент ПНА. В зону проксимальный сегмент  ПНА с покрытием значимого стеноза имплантирован стент DES Resolute Integrity 3,5-18 мм, давлением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</si>
  <si>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 xml:space="preserve">1) Контроль места пункции, повязка  на руке до 6 ч. </t>
  </si>
  <si>
    <t>10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</si>
</sst>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>
      <alignment horizontal="justify" vertical="top" wrapText="1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M13" sqref="M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8" t="s">
        <v>213</v>
      </c>
      <c r="B6" s="219"/>
      <c r="C6" s="219"/>
      <c r="D6" s="219"/>
      <c r="E6" s="219"/>
      <c r="F6" s="219"/>
      <c r="G6" s="219"/>
      <c r="H6" s="220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45583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0.60763888888888895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0.61805555555555558</v>
      </c>
      <c r="C10" s="55"/>
      <c r="D10" s="95" t="s">
        <v>173</v>
      </c>
      <c r="E10" s="93"/>
      <c r="F10" s="93"/>
      <c r="G10" s="24" t="s">
        <v>153</v>
      </c>
      <c r="H10" s="26"/>
    </row>
    <row r="11" spans="1:8" ht="17.25" thickTop="1" thickBot="1">
      <c r="A11" s="89" t="s">
        <v>192</v>
      </c>
      <c r="B11" s="203" t="s">
        <v>524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25552</v>
      </c>
      <c r="C12" s="12"/>
      <c r="D12" s="95" t="s">
        <v>303</v>
      </c>
      <c r="E12" s="93"/>
      <c r="F12" s="93"/>
      <c r="G12" s="24" t="s">
        <v>261</v>
      </c>
      <c r="H12" s="26"/>
    </row>
    <row r="13" spans="1:8" ht="15.75">
      <c r="A13" s="15" t="s">
        <v>10</v>
      </c>
      <c r="B13" s="30">
        <f>DATEDIF(B12,B8,"y")</f>
        <v>54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29602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525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2470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4.6929999999999996</v>
      </c>
    </row>
    <row r="18" spans="1:8" ht="14.45" customHeight="1">
      <c r="A18" s="57" t="s">
        <v>188</v>
      </c>
      <c r="B18" s="87" t="s">
        <v>526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3" t="s">
        <v>527</v>
      </c>
      <c r="C20" s="247"/>
      <c r="D20" s="247"/>
      <c r="E20" s="247"/>
      <c r="F20" s="247"/>
      <c r="G20" s="247"/>
      <c r="H20" s="248"/>
    </row>
    <row r="21" spans="1:8">
      <c r="A21" s="58"/>
      <c r="B21" s="249"/>
      <c r="C21" s="249"/>
      <c r="D21" s="249"/>
      <c r="E21" s="249"/>
      <c r="F21" s="249"/>
      <c r="G21" s="249"/>
      <c r="H21" s="250"/>
    </row>
    <row r="22" spans="1:8" ht="15.6" customHeight="1">
      <c r="A22" s="59" t="s">
        <v>271</v>
      </c>
      <c r="B22" s="221" t="s">
        <v>528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1" t="s">
        <v>529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1" t="s">
        <v>530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38"/>
      <c r="D37" s="214" t="str">
        <f>IF($A$6=Вмешательства!$D$3,Вмешательства!$F$18,"")</f>
        <v/>
      </c>
      <c r="E37" s="214"/>
      <c r="F37" s="119"/>
      <c r="G37" s="119"/>
      <c r="H37" s="123"/>
    </row>
    <row r="38" spans="1:8" ht="14.45" customHeight="1">
      <c r="A38" s="38"/>
      <c r="C38" s="124"/>
      <c r="D38" s="215"/>
      <c r="E38" s="216"/>
      <c r="F38" s="216"/>
      <c r="G38" s="216"/>
      <c r="H38" s="217"/>
    </row>
    <row r="39" spans="1:8" ht="14.45" customHeight="1">
      <c r="A39" s="35"/>
      <c r="B39" s="119"/>
      <c r="C39" s="124"/>
      <c r="D39" s="216"/>
      <c r="E39" s="216"/>
      <c r="F39" s="216"/>
      <c r="G39" s="216"/>
      <c r="H39" s="217"/>
    </row>
    <row r="40" spans="1:8" ht="14.45" customHeight="1">
      <c r="A40" s="35"/>
      <c r="B40" s="119"/>
      <c r="C40" s="124"/>
      <c r="D40" s="216"/>
      <c r="E40" s="216"/>
      <c r="F40" s="216"/>
      <c r="G40" s="216"/>
      <c r="H40" s="217"/>
    </row>
    <row r="41" spans="1:8" ht="14.45" customHeight="1">
      <c r="A41" s="35"/>
      <c r="B41" s="119"/>
      <c r="C41" s="124"/>
      <c r="D41" s="216"/>
      <c r="E41" s="216"/>
      <c r="F41" s="216"/>
      <c r="G41" s="216"/>
      <c r="H41" s="217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1" t="s">
        <v>531</v>
      </c>
      <c r="E43" s="212"/>
      <c r="F43" s="212"/>
      <c r="G43" s="212"/>
      <c r="H43" s="213"/>
    </row>
    <row r="44" spans="1:8" ht="14.45" customHeight="1">
      <c r="A44" s="35"/>
      <c r="B44" s="119"/>
      <c r="C44" s="126"/>
      <c r="D44" s="212"/>
      <c r="E44" s="212"/>
      <c r="F44" s="212"/>
      <c r="G44" s="212"/>
      <c r="H44" s="213"/>
    </row>
    <row r="45" spans="1:8" ht="14.45" customHeight="1">
      <c r="A45" s="35"/>
      <c r="B45" s="119"/>
      <c r="C45" s="126"/>
      <c r="D45" s="212"/>
      <c r="E45" s="212"/>
      <c r="F45" s="212"/>
      <c r="G45" s="212"/>
      <c r="H45" s="213"/>
    </row>
    <row r="46" spans="1:8">
      <c r="A46" s="35"/>
      <c r="B46" s="119"/>
      <c r="C46" s="126"/>
      <c r="D46" s="212"/>
      <c r="E46" s="212"/>
      <c r="F46" s="212"/>
      <c r="G46" s="212"/>
      <c r="H46" s="213"/>
    </row>
    <row r="47" spans="1:8">
      <c r="A47" s="38"/>
      <c r="C47" s="126"/>
      <c r="D47" s="212"/>
      <c r="E47" s="212"/>
      <c r="F47" s="212"/>
      <c r="G47" s="212"/>
      <c r="H47" s="213"/>
    </row>
    <row r="48" spans="1:8">
      <c r="A48" s="38"/>
      <c r="C48" s="126"/>
      <c r="D48" s="212"/>
      <c r="E48" s="212"/>
      <c r="F48" s="212"/>
      <c r="G48" s="212"/>
      <c r="H48" s="213"/>
    </row>
    <row r="49" spans="1:13">
      <c r="A49" s="38"/>
      <c r="B49" s="205"/>
      <c r="C49" s="206"/>
      <c r="D49" s="212"/>
      <c r="E49" s="212"/>
      <c r="F49" s="212"/>
      <c r="G49" s="212"/>
      <c r="H49" s="213"/>
    </row>
    <row r="50" spans="1:13">
      <c r="A50" s="38"/>
      <c r="D50" s="212"/>
      <c r="E50" s="212"/>
      <c r="F50" s="212"/>
      <c r="G50" s="212"/>
      <c r="H50" s="213"/>
      <c r="M50" t="s">
        <v>211</v>
      </c>
    </row>
    <row r="51" spans="1:13">
      <c r="A51" s="62" t="s">
        <v>199</v>
      </c>
      <c r="B51" s="63" t="s">
        <v>521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8" zoomScaleNormal="100" zoomScaleSheetLayoutView="100" zoomScalePageLayoutView="90" workbookViewId="0">
      <selection activeCell="M34" sqref="M34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221</v>
      </c>
      <c r="D8" s="236"/>
      <c r="E8" s="236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0"/>
      <c r="D10" s="240"/>
      <c r="E10" s="240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45583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0.61805555555555558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0.63888888888888895</v>
      </c>
      <c r="C14" s="12"/>
      <c r="D14" s="95" t="s">
        <v>173</v>
      </c>
      <c r="E14" s="93"/>
      <c r="F14" s="93"/>
      <c r="G14" s="80" t="str">
        <f>КАГ!G10</f>
        <v>Мелека Е.А.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2.083333333333337E-2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Проценко С.Н.</v>
      </c>
      <c r="C16" s="200">
        <f>LEN(КАГ!B11)</f>
        <v>13</v>
      </c>
      <c r="D16" s="95" t="s">
        <v>303</v>
      </c>
      <c r="E16" s="93"/>
      <c r="F16" s="93"/>
      <c r="G16" s="80" t="str">
        <f>КАГ!G12</f>
        <v>Билан Н.В.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25552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54</v>
      </c>
      <c r="H18" s="39"/>
    </row>
    <row r="19" spans="1:8" ht="14.45" customHeight="1">
      <c r="A19" s="15" t="s">
        <v>12</v>
      </c>
      <c r="B19" s="68">
        <f>КАГ!B14</f>
        <v>29602</v>
      </c>
      <c r="C19" s="69"/>
      <c r="D19" s="69"/>
      <c r="E19" s="69"/>
      <c r="F19" s="69"/>
      <c r="G19" s="165" t="s">
        <v>399</v>
      </c>
      <c r="H19" s="180" t="str">
        <f>КАГ!H15</f>
        <v>04:36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2470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4.6929999999999996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3" t="s">
        <v>532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534</v>
      </c>
      <c r="C40" s="120"/>
      <c r="D40" s="251" t="s">
        <v>533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0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7" t="s">
        <v>371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ml,10 ml"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9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10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Левый
Ствол ЛКА:   проходим, контуры ровные
Бассейн ПНА:   эксцентричный стеноз проксимального сегмента не менее 70%, неровности контуров среднего сегмента. Антеградный кровоток  TIMI III.
Бассейн  ОА:   неровности контуров проксимального сегмента, стеноз 30% среднего сегмента, стеноз дистального сегмента 30%. Стеноз проксимальной трети ВТК 40%.  Антеградный кровоток  TIMI III.
Бассейн ПКА:   бассейн гипоплазирован. Антеградный кровоток  TIMI III.</v>
      </c>
    </row>
    <row r="4" spans="1:1">
      <c r="A4" s="209"/>
    </row>
    <row r="5" spans="1:1">
      <c r="A5" s="209"/>
    </row>
    <row r="6" spans="1:1">
      <c r="A6" s="209"/>
    </row>
    <row r="7" spans="1:1">
      <c r="A7" s="209"/>
    </row>
    <row r="8" spans="1:1">
      <c r="A8" s="209"/>
    </row>
    <row r="9" spans="1:1">
      <c r="A9" s="209"/>
    </row>
  </sheetData>
  <sheetProtection algorithmName="SHA-512" hashValue="5CjkEFZWvDDIkfTACagYDYKQfDi0GDBOq5eNI6Nf+AXq1L6MJ8243nxtXqcrFPAu0m+jWYKGQ/obHMRFGzun1g==" saltValue="qVvwSrg4eyyzwfXHZj7D6w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7" sqref="J17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45583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Проценко С.Н.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25552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54</v>
      </c>
    </row>
    <row r="7" spans="1:4">
      <c r="A7" s="38"/>
      <c r="C7" s="101" t="s">
        <v>12</v>
      </c>
      <c r="D7" s="103">
        <f>КАГ!$B$14</f>
        <v>29602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45583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328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520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4" t="s">
        <v>324</v>
      </c>
      <c r="C16" s="135" t="s">
        <v>465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4"/>
      <c r="C17" s="135"/>
      <c r="D17" s="140"/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29" sqref="AM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1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JL 3.5</v>
      </c>
      <c r="T2" s="115" t="str">
        <f>IFERROR(INDEX(Расходка[Наименование расходного материала],MATCH(Расходка[[#This Row],[№]],Поиск_расходки[Индекс3],0)),"")</f>
        <v>Shunmei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2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3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4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5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6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7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8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9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10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11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12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13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14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15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16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17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18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19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20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21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22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23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Индефлятор</v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24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25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26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</v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27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Fielder XT-A</v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28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Fielder XT-R</v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29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Asahi Gaia First</v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30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Asahi Gaia Second</v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31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Asahi Gaia Third</v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32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Intuition</v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33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34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35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36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Rinato</v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37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38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39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40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</v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41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Sion Black</v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42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Sion Blue</v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43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Thunder</v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44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Abbot Whisper MS</v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45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Abbot Whisper LS</v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46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Winn 200T</v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47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48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49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50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1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51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Shunmei</v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52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BMS, Integtity</v>
      </c>
      <c r="W53" s="115" t="str">
        <f>IFERROR(INDEX(Расходка[Наименование расходного материала],MATCH(Расходка[[#This Row],[№]],Поиск_расходки[Индекс6],0)),"")</f>
        <v>BMS, Integtity</v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53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Calipso</v>
      </c>
      <c r="W54" s="115" t="str">
        <f>IFERROR(INDEX(Расходка[Наименование расходного материала],MATCH(Расходка[[#This Row],[№]],Поиск_расходки[Индекс6],0)),"")</f>
        <v>DES, Calipso</v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54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NanoMed</v>
      </c>
      <c r="W55" s="115" t="str">
        <f>IFERROR(INDEX(Расходка[Наименование расходного материала],MATCH(Расходка[[#This Row],[№]],Поиск_расходки[Индекс6],0)),"")</f>
        <v>DES, NanoMed</v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1</v>
      </c>
      <c r="I56" s="116">
        <f>IF(ISNUMBER(SEARCH('Карта учёта'!$B$17,Расходка[[#This Row],[Наименование расходного материала]])),MAX($I$1:I55)+1,0)</f>
        <v>55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6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56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7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57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DES, Firehawk</v>
      </c>
      <c r="W58" s="115" t="str">
        <f>IFERROR(INDEX(Расходка[Наименование расходного материала],MATCH(Расходка[[#This Row],[№]],Поиск_расходки[Индекс6],0)),"")</f>
        <v>DES, Firehawk</v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58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9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59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DES, Калипсо</v>
      </c>
      <c r="W60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60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Meril Evermine50™</v>
      </c>
      <c r="W61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61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62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62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63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63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64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64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5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65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66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>Launcher 6F EBU 4.0</v>
      </c>
      <c r="W67" s="198" t="str">
        <f>IFERROR(INDEX(Расходка[Наименование расходного материала],MATCH(Расходка[[#This Row],[№]],Поиск_расходки[Индекс6],0)),"")</f>
        <v>Launcher 6F EBU 4.0</v>
      </c>
      <c r="X67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1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67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>Launcher 6F JL 3.5</v>
      </c>
      <c r="W68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8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68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>Launcher 6F JL 4.0</v>
      </c>
      <c r="W69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69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>Launcher 6F JL 4.5</v>
      </c>
      <c r="W70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70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>Launcher 6F JR 3.5</v>
      </c>
      <c r="W71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1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71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>Launcher 6F JR 4.0</v>
      </c>
      <c r="W72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2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72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>Launcher 7F JL 3.5</v>
      </c>
      <c r="W73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3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73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>Launcher 7F JL 4.0</v>
      </c>
      <c r="W74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4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74</v>
      </c>
      <c r="J75" s="197">
        <f>IF(ISNUMBER(SEARCH('Карта учёта'!$B$18,Расходка[[#This Row],[Наименование расходного материала]])),MAX($J$1:J74)+1,0)</f>
        <v>74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>Angio-Seal™ VIP</v>
      </c>
      <c r="W75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5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2024-10-18T12:36:00Z</cp:lastPrinted>
  <dcterms:created xsi:type="dcterms:W3CDTF">2015-06-05T18:19:34Z</dcterms:created>
  <dcterms:modified xsi:type="dcterms:W3CDTF">2024-10-18T12:37:04Z</dcterms:modified>
</cp:coreProperties>
</file>