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10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S77" i="1" s="1"/>
  <c r="S48" i="1"/>
  <c r="S51" i="1"/>
  <c r="H75" i="1"/>
  <c r="S68" i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19" i="1"/>
  <c r="S7" i="1"/>
  <c r="S16" i="1"/>
  <c r="S24" i="1"/>
  <c r="S17" i="1"/>
  <c r="S32" i="1"/>
  <c r="S33" i="1" l="1"/>
  <c r="S18" i="1"/>
  <c r="S9" i="1"/>
  <c r="S38" i="1"/>
  <c r="S23" i="1"/>
  <c r="S3" i="1"/>
  <c r="S39" i="1"/>
  <c r="S46" i="1"/>
  <c r="S52" i="1"/>
  <c r="S67" i="1"/>
  <c r="S26" i="1"/>
  <c r="S34" i="1"/>
  <c r="S22" i="1"/>
  <c r="S14" i="1"/>
  <c r="S27" i="1"/>
  <c r="S37" i="1"/>
  <c r="S5" i="1"/>
  <c r="S43" i="1"/>
  <c r="S57" i="1"/>
  <c r="S62" i="1"/>
  <c r="S49" i="1"/>
  <c r="S75" i="1"/>
  <c r="S64" i="1"/>
  <c r="S45" i="1"/>
  <c r="S70" i="1"/>
  <c r="S44" i="1"/>
  <c r="S76" i="1"/>
  <c r="S28" i="1"/>
  <c r="S30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4" i="1"/>
  <c r="S73" i="1"/>
  <c r="S59" i="1"/>
  <c r="S58" i="1"/>
  <c r="S42" i="1"/>
  <c r="S69" i="1"/>
  <c r="S40" i="1"/>
  <c r="S63" i="1"/>
  <c r="S53" i="1"/>
  <c r="S54" i="1"/>
  <c r="S74" i="1"/>
  <c r="S60" i="1"/>
  <c r="S47" i="1"/>
  <c r="S41" i="1"/>
  <c r="S65" i="1"/>
  <c r="S72" i="1"/>
  <c r="S61" i="1"/>
  <c r="S71" i="1"/>
  <c r="S55" i="1"/>
  <c r="S56" i="1"/>
  <c r="S66" i="1"/>
  <c r="H76" i="1"/>
  <c r="H77" i="1" s="1"/>
  <c r="U77" i="1" s="1"/>
  <c r="U67" i="1"/>
  <c r="U63" i="1"/>
  <c r="U41" i="1"/>
  <c r="U61" i="1"/>
  <c r="U52" i="1"/>
  <c r="U44" i="1"/>
  <c r="U47" i="1"/>
  <c r="U57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66" i="1" l="1"/>
  <c r="U55" i="1"/>
  <c r="U40" i="1"/>
  <c r="U73" i="1"/>
  <c r="U42" i="1"/>
  <c r="U60" i="1"/>
  <c r="U68" i="1"/>
  <c r="U49" i="1"/>
  <c r="U50" i="1"/>
  <c r="U62" i="1"/>
  <c r="U76" i="1"/>
  <c r="U64" i="1"/>
  <c r="U46" i="1"/>
  <c r="U56" i="1"/>
  <c r="U51" i="1"/>
  <c r="U59" i="1"/>
  <c r="U70" i="1"/>
  <c r="U69" i="1"/>
  <c r="U45" i="1"/>
  <c r="U54" i="1"/>
  <c r="U39" i="1"/>
  <c r="U58" i="1"/>
  <c r="U75" i="1"/>
  <c r="U74" i="1"/>
  <c r="U71" i="1"/>
  <c r="U43" i="1"/>
  <c r="U48" i="1"/>
  <c r="U53" i="1"/>
  <c r="U65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71" i="1" s="1"/>
  <c r="W49" i="1"/>
  <c r="W63" i="1"/>
  <c r="W43" i="1"/>
  <c r="W45" i="1"/>
  <c r="W39" i="1"/>
  <c r="I77" i="1"/>
  <c r="V62" i="1" s="1"/>
  <c r="V50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4" i="1"/>
  <c r="V9" i="1"/>
  <c r="V11" i="1"/>
  <c r="V10" i="1"/>
  <c r="V12" i="1"/>
  <c r="V14" i="1"/>
  <c r="V19" i="1"/>
  <c r="V20" i="1"/>
  <c r="V36" i="1"/>
  <c r="V27" i="1"/>
  <c r="V26" i="1"/>
  <c r="V37" i="1"/>
  <c r="V31" i="1"/>
  <c r="V22" i="1"/>
  <c r="V38" i="1"/>
  <c r="V16" i="1"/>
  <c r="V28" i="1"/>
  <c r="V33" i="1"/>
  <c r="W3" i="1" l="1"/>
  <c r="W58" i="1"/>
  <c r="W46" i="1"/>
  <c r="W60" i="1"/>
  <c r="W67" i="1"/>
  <c r="W52" i="1"/>
  <c r="W66" i="1"/>
  <c r="W54" i="1"/>
  <c r="W44" i="1"/>
  <c r="W61" i="1"/>
  <c r="W40" i="1"/>
  <c r="W53" i="1"/>
  <c r="W47" i="1"/>
  <c r="W72" i="1"/>
  <c r="W51" i="1"/>
  <c r="W73" i="1"/>
  <c r="W74" i="1"/>
  <c r="W68" i="1"/>
  <c r="W65" i="1"/>
  <c r="W55" i="1"/>
  <c r="W62" i="1"/>
  <c r="W56" i="1"/>
  <c r="W41" i="1"/>
  <c r="W64" i="1"/>
  <c r="W75" i="1"/>
  <c r="W77" i="1"/>
  <c r="W76" i="1"/>
  <c r="W69" i="1"/>
  <c r="W48" i="1"/>
  <c r="W42" i="1"/>
  <c r="W70" i="1"/>
  <c r="W57" i="1"/>
  <c r="W50" i="1"/>
  <c r="W59" i="1"/>
  <c r="V30" i="1"/>
  <c r="V29" i="1"/>
  <c r="V24" i="1"/>
  <c r="V18" i="1"/>
  <c r="V21" i="1"/>
  <c r="V35" i="1"/>
  <c r="V32" i="1"/>
  <c r="V15" i="1"/>
  <c r="V23" i="1"/>
  <c r="V25" i="1"/>
  <c r="V17" i="1"/>
  <c r="V34" i="1"/>
  <c r="V5" i="1"/>
  <c r="V6" i="1"/>
  <c r="V13" i="1"/>
  <c r="V8" i="1"/>
  <c r="V7" i="1"/>
  <c r="V3" i="1"/>
  <c r="V77" i="1"/>
  <c r="V57" i="1"/>
  <c r="V73" i="1"/>
  <c r="V40" i="1"/>
  <c r="V68" i="1"/>
  <c r="V55" i="1"/>
  <c r="V67" i="1"/>
  <c r="V74" i="1"/>
  <c r="V46" i="1"/>
  <c r="V47" i="1"/>
  <c r="V54" i="1"/>
  <c r="V70" i="1"/>
  <c r="V72" i="1"/>
  <c r="V65" i="1"/>
  <c r="V48" i="1"/>
  <c r="V42" i="1"/>
  <c r="V53" i="1"/>
  <c r="V39" i="1"/>
  <c r="V56" i="1"/>
  <c r="V71" i="1"/>
  <c r="V76" i="1"/>
  <c r="V58" i="1"/>
  <c r="V51" i="1"/>
  <c r="V61" i="1"/>
  <c r="V52" i="1"/>
  <c r="V64" i="1"/>
  <c r="V63" i="1"/>
  <c r="V66" i="1"/>
  <c r="V49" i="1"/>
  <c r="V43" i="1"/>
  <c r="V45" i="1"/>
  <c r="V44" i="1"/>
  <c r="V59" i="1"/>
  <c r="V69" i="1"/>
  <c r="V75" i="1"/>
  <c r="V60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X53" i="1" s="1"/>
  <c r="X32" i="1"/>
  <c r="X56" i="1"/>
  <c r="X66" i="1"/>
  <c r="X74" i="1"/>
  <c r="X16" i="1"/>
  <c r="X26" i="1"/>
  <c r="X44" i="1"/>
  <c r="X10" i="1"/>
  <c r="X54" i="1"/>
  <c r="X65" i="1"/>
  <c r="X24" i="1"/>
  <c r="X11" i="1"/>
  <c r="X37" i="1"/>
  <c r="X23" i="1"/>
  <c r="X72" i="1"/>
  <c r="X43" i="1"/>
  <c r="X38" i="1"/>
  <c r="X47" i="1"/>
  <c r="X50" i="1"/>
  <c r="X34" i="1"/>
  <c r="X45" i="1"/>
  <c r="X39" i="1"/>
  <c r="X73" i="1"/>
  <c r="X59" i="1"/>
  <c r="X48" i="1"/>
  <c r="X13" i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X42" i="1" l="1"/>
  <c r="X67" i="1"/>
  <c r="X77" i="1"/>
  <c r="X41" i="1"/>
  <c r="X71" i="1"/>
  <c r="X4" i="1"/>
  <c r="X6" i="1"/>
  <c r="X9" i="1"/>
  <c r="X29" i="1"/>
  <c r="X18" i="1"/>
  <c r="X5" i="1"/>
  <c r="X35" i="1"/>
  <c r="X30" i="1"/>
  <c r="X57" i="1"/>
  <c r="X25" i="1"/>
  <c r="X46" i="1"/>
  <c r="X28" i="1"/>
  <c r="X51" i="1"/>
  <c r="X75" i="1"/>
  <c r="X22" i="1"/>
  <c r="X62" i="1"/>
  <c r="X70" i="1"/>
  <c r="X36" i="1"/>
  <c r="X49" i="1"/>
  <c r="X61" i="1"/>
  <c r="X3" i="1"/>
  <c r="X76" i="1"/>
  <c r="X33" i="1"/>
  <c r="X20" i="1"/>
  <c r="X7" i="1"/>
  <c r="X40" i="1"/>
  <c r="X27" i="1"/>
  <c r="X12" i="1"/>
  <c r="X55" i="1"/>
  <c r="X8" i="1"/>
  <c r="X58" i="1"/>
  <c r="X17" i="1"/>
  <c r="X52" i="1"/>
  <c r="X14" i="1"/>
  <c r="X31" i="1"/>
  <c r="X15" i="1"/>
  <c r="X60" i="1"/>
  <c r="X68" i="1"/>
  <c r="X21" i="1"/>
  <c r="X69" i="1"/>
  <c r="X64" i="1"/>
  <c r="X19" i="1"/>
  <c r="X63" i="1"/>
  <c r="AC68" i="1"/>
  <c r="G74" i="1"/>
  <c r="G75" i="1" s="1"/>
  <c r="P74" i="1"/>
  <c r="N72" i="1"/>
  <c r="N73" i="1" s="1"/>
  <c r="L67" i="1"/>
  <c r="M61" i="1"/>
  <c r="T77" i="1" l="1"/>
  <c r="G76" i="1"/>
  <c r="G77" i="1" s="1"/>
  <c r="T75" i="1"/>
  <c r="T76" i="1"/>
  <c r="AC51" i="1"/>
  <c r="P75" i="1"/>
  <c r="AC73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P76" i="1" l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M70" i="1"/>
  <c r="Y3" i="1" l="1"/>
  <c r="L77" i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<sst xmlns="http://schemas.openxmlformats.org/spreadsheetml/2006/main" count="894" uniqueCount="537">
  <si>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</si>
  <si>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</si>
  <si>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</si>
  <si>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</si>
  <si>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</si>
  <si>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</si>
  <si>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</si>
  <si>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</si>
  <si>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</si>
  <si>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</si>
  <si>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</si>
  <si>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</si>
  <si>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</si>
  <si>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</si>
  <si>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</si>
  <si>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</si>
  <si>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</si>
  <si>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</si>
  <si>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</si>
  <si>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</si>
  <si>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</si>
  <si>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</si>
  <si>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</si>
  <si>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</si>
  <si>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</si>
  <si>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</si>
  <si>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</si>
  <si>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</si>
  <si>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</si>
  <si>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</si>
  <si>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</si>
  <si>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</si>
  <si>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</si>
  <si>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</si>
  <si>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</si>
  <si>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</si>
  <si>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</si>
  <si>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</si>
  <si>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</si>
  <si>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</si>
  <si>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</si>
  <si>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</si>
  <si>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</si>
  <si>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</si>
  <si>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</si>
  <si>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</si>
  <si>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</si>
  <si>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</si>
  <si>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</si>
  <si>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</si>
  <si>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</si>
  <si>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</si>
  <si>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</si>
  <si>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</si>
  <si>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</si>
  <si>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</si>
  <si>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</si>
  <si>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</si>
  <si>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</si>
  <si>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</si>
  <si>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</si>
  <si>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</si>
  <si>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</si>
  <si>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</si>
  <si>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</si>
  <si>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</si>
  <si>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</si>
  <si>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</si>
  <si>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</si>
  <si>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</si>
  <si>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</si>
  <si>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</si>
  <si>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</si>
  <si>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</si>
  <si>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</si>
  <si>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</si>
  <si>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</si>
  <si>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</si>
  <si>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</si>
  <si>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</si>
  <si>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</si>
  <si>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</si>
  <si>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</si>
  <si>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</si>
  <si>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</si>
  <si>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</si>
  <si>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</si>
  <si>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</si>
  <si>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</si>
  <si>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</si>
  <si>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</si>
  <si>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</si>
  <si>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</si>
  <si>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</si>
  <si>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</si>
  <si>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</si>
  <si>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</si>
  <si>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</si>
  <si>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</si>
  <si>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</si>
  <si>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</si>
  <si>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</si>
  <si>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</si>
  <si>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</si>
  <si>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</si>
  <si>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</si>
  <si>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</si>
  <si>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</si>
  <si>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</si>
  <si>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</si>
  <si>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</si>
  <si>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</si>
  <si>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</si>
  <si>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</si>
  <si>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</si>
  <si>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</si>
  <si>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</si>
  <si>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</si>
  <si>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</si>
  <si>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</si>
  <si>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</si>
  <si>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</si>
  <si>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</si>
  <si>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</si>
  <si>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</si>
  <si>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</si>
  <si>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</si>
  <si>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</si>
  <si>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</si>
  <si>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</si>
  <si>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</si>
  <si>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</si>
  <si>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</si>
  <si>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</si>
  <si>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</si>
  <si>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</si>
  <si>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</si>
  <si>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</si>
  <si>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</si>
  <si>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</si>
  <si>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</si>
  <si>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</si>
  <si>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</si>
  <si>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</si>
  <si>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</si>
  <si>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</si>
  <si>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</si>
  <si>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</si>
  <si>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</si>
  <si>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</si>
  <si>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</si>
  <si>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</si>
  <si>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</si>
  <si>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</si>
  <si>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</si>
  <si>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</si>
  <si>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</si>
  <si>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</si>
  <si>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</si>
  <si>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</si>
  <si>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</si>
  <si>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</si>
  <si>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</si>
  <si>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</si>
  <si>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</si>
  <si>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</si>
  <si>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</si>
  <si>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</si>
  <si>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</si>
  <si>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</si>
  <si>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</si>
  <si>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</si>
  <si>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</si>
  <si>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</si>
  <si>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</si>
  <si>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</si>
  <si>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</si>
  <si>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</si>
  <si>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</si>
  <si>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</si>
  <si>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</si>
  <si>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</si>
  <si>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</si>
  <si>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</si>
  <si>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</si>
  <si>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</si>
  <si>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</si>
  <si>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</si>
  <si>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</si>
  <si>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</si>
  <si>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</si>
  <si>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</si>
  <si>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</si>
  <si>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</si>
  <si>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</si>
  <si>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</si>
  <si>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</si>
  <si>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</si>
  <si>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</si>
  <si>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</si>
  <si>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</si>
  <si>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</si>
  <si>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</si>
  <si>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</si>
  <si>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</si>
  <si>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</si>
  <si>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</si>
  <si>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</si>
  <si>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</si>
  <si>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</si>
  <si>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</si>
  <si>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</si>
  <si>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</si>
  <si>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</si>
  <si>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</si>
  <si>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</si>
  <si>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</si>
  <si>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</si>
  <si>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</si>
  <si>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</si>
  <si>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</si>
  <si>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</si>
  <si>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</si>
  <si>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</si>
  <si>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</si>
  <si>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</si>
  <si>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</si>
  <si>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</si>
  <si>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</si>
  <si>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</si>
  <si>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</si>
  <si>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</si>
  <si>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</si>
  <si>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</si>
  <si>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</si>
  <si>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</si>
  <si>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</si>
  <si>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</si>
  <si>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</si>
  <si>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</si>
  <si>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</si>
  <si>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</si>
  <si>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</si>
  <si>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</si>
  <si>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</si>
  <si>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</si>
  <si>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</si>
  <si>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</si>
  <si>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</si>
  <si>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</si>
  <si>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</si>
  <si>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</si>
  <si>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</si>
  <si>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</si>
  <si>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</si>
  <si>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</si>
  <si>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</si>
  <si>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</si>
  <si>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</si>
  <si>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</si>
  <si>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</si>
  <si>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</si>
  <si>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</si>
  <si>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</si>
  <si>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</si>
  <si>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</si>
  <si>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</si>
  <si>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</si>
  <si>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</si>
  <si>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</si>
  <si>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</si>
  <si>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</si>
  <si>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</si>
  <si>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</si>
  <si>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</si>
  <si>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</si>
  <si>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</si>
  <si>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</si>
  <si>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</si>
  <si>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</si>
  <si>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</si>
  <si>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</si>
  <si>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</si>
  <si>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</si>
  <si>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</si>
  <si>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</si>
  <si>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</si>
  <si>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</si>
  <si>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</si>
  <si>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</si>
  <si>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</si>
  <si>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</si>
  <si>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</si>
  <si>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</si>
  <si>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</si>
  <si>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</si>
  <si>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</si>
  <si>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</si>
  <si>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</si>
  <si>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</si>
  <si>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</si>
  <si>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</si>
  <si>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</si>
  <si>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</si>
  <si>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</si>
  <si>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</si>
  <si>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</si>
  <si>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</si>
  <si>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</si>
  <si>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</si>
  <si>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</si>
  <si>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</si>
  <si>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</si>
  <si>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</si>
  <si>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</si>
  <si>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</si>
  <si>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</si>
  <si>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</si>
  <si>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</si>
  <si>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</si>
  <si>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</si>
  <si>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</si>
  <si>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</si>
  <si>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</si>
  <si>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</si>
  <si>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</si>
  <si>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</si>
  <si>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</si>
  <si>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</si>
  <si>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</si>
  <si>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</si>
  <si>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</si>
  <si>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</si>
  <si>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</si>
  <si>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</si>
  <si>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</si>
  <si>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</si>
  <si>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</si>
  <si>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</si>
  <si>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</si>
  <si>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</si>
  <si>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</si>
  <si>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</si>
  <si>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</si>
  <si>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</si>
  <si>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</si>
  <si>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</si>
  <si>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</si>
  <si>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</si>
  <si>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</si>
  <si>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</si>
  <si>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</si>
  <si>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</si>
  <si>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</si>
  <si>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</si>
  <si>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</si>
  <si>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</si>
  <si>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</si>
  <si>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</si>
  <si>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</si>
  <si>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</si>
  <si>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</si>
  <si>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</si>
  <si>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</si>
  <si>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</si>
  <si>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</si>
  <si>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</si>
  <si>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</si>
  <si>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</si>
  <si>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</si>
  <si>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</si>
  <si>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</si>
  <si>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</si>
  <si>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</si>
  <si>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</si>
  <si>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</si>
  <si>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</si>
  <si>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</si>
  <si>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</si>
  <si>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</si>
  <si>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</si>
  <si>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</si>
  <si>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</si>
  <si>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</si>
  <si>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</si>
  <si>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</si>
  <si>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</si>
  <si>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</si>
  <si>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</si>
  <si>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</si>
  <si>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</si>
  <si>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</si>
  <si>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</si>
  <si>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</si>
  <si>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</si>
  <si>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</si>
  <si>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</si>
  <si>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</si>
  <si>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</si>
  <si>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</si>
  <si>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</si>
  <si>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</si>
  <si>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</si>
  <si>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</si>
  <si>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</si>
  <si>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</si>
  <si>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</si>
  <si>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</si>
  <si>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</si>
  <si>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</si>
  <si>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</si>
  <si>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</si>
  <si>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</si>
  <si>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</si>
  <si>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</si>
  <si>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</si>
  <si>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</si>
  <si>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</si>
  <si>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</si>
  <si>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</si>
  <si>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</si>
  <si>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</si>
  <si>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</si>
  <si>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</si>
  <si>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</si>
  <si>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</si>
  <si>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</si>
  <si>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</si>
  <si>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</si>
  <si>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</si>
  <si>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</si>
  <si>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</si>
  <si>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</si>
  <si>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</si>
  <si>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</si>
  <si>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</si>
  <si>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</si>
  <si>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</si>
  <si>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</si>
  <si>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</si>
  <si>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</si>
  <si>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</si>
  <si>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</si>
  <si>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</si>
  <si>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</si>
  <si>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</si>
  <si>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</si>
  <si>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</si>
  <si>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</si>
  <si>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</si>
  <si>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</si>
  <si>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</si>
  <si>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</si>
  <si>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</si>
  <si>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</si>
  <si>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</si>
  <si>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</si>
  <si>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</si>
  <si>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</si>
  <si>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</si>
  <si>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</si>
  <si>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</si>
  <si>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</si>
  <si>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</si>
  <si>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</si>
  <si>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</si>
  <si>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</si>
  <si>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</si>
  <si>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</si>
  <si>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</si>
  <si>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</si>
  <si>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</si>
  <si>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</si>
  <si>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</si>
  <si>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</si>
  <si>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</si>
  <si>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</si>
  <si>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</si>
  <si>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</si>
  <si>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</si>
  <si>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</si>
  <si>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</si>
  <si>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</si>
  <si>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</si>
  <si>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</si>
  <si>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</si>
  <si>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</si>
  <si>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</si>
  <si>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</si>
  <si>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</si>
  <si>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</si>
  <si>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</si>
  <si>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</si>
  <si>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</si>
  <si>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</si>
  <si>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</si>
  <si>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</si>
  <si>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</si>
  <si>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</si>
  <si>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</si>
  <si>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</si>
  <si>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</si>
  <si>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</si>
  <si>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</si>
  <si>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</si>
  <si>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</si>
  <si>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</si>
  <si>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</si>
  <si>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</si>
  <si>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</si>
  <si>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</si>
  <si>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</si>
  <si>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</si>
  <si>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</si>
  <si>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</si>
  <si>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</si>
  <si>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</si>
  <si>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</si>
  <si>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</si>
  <si>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</si>
  <si>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</si>
  <si>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</si>
  <si>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</si>
  <si>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Правый</t>
  </si>
  <si>
    <t>Abbot Whisper MS</t>
  </si>
  <si>
    <t>Abbot Whisper LS</t>
  </si>
  <si>
    <t>20 ml</t>
  </si>
  <si>
    <t>Pilot 150, 190 cm</t>
  </si>
  <si>
    <t>Pilot 150, 300 cm</t>
  </si>
  <si>
    <t>Фёдоров Н.Я.</t>
  </si>
  <si>
    <t>14:36</t>
  </si>
  <si>
    <t xml:space="preserve">стенозы проксимального и среднего  сегментов 30%, стеноз устья и прокс/3 крупной ЗБВ 85%. Антеградный кровоток TIMI III. </t>
  </si>
  <si>
    <t xml:space="preserve">неровности контуров проксимального сегмента. Антеградный кровоток TIMI III. </t>
  </si>
  <si>
    <t>проходим, контуры ровные.</t>
  </si>
  <si>
    <r>
      <t xml:space="preserve">окклюзия на уровне границы проксимального и среднего сегментов, стеноз пролонгированный на протяжении среднего сегмента 50%, нестабильный стеноз 80% на границе среднего и дистального сегментов. Стеноз устья ДВ 70%. Антеградный кровоток TIMI 0. TTG2. Rentrop 0. </t>
    </r>
    <r>
      <rPr>
        <b/>
        <sz val="11"/>
        <color theme="1"/>
        <rFont val="Arial Narrow"/>
        <family val="2"/>
        <charset val="204"/>
      </rPr>
      <t>ИМА:</t>
    </r>
    <r>
      <rPr>
        <sz val="11"/>
        <color theme="1"/>
        <rFont val="Arial Narrow"/>
        <family val="2"/>
        <charset val="204"/>
      </rPr>
      <t xml:space="preserve"> стеноз проксимального сегмента 80%. (d не менее 2.5 мм). Антеградный кровоток TIMI III. </t>
    </r>
  </si>
  <si>
    <t xml:space="preserve">Совместно с д/кардиологом: с учетом клинических данных, ЭКГ и КАГ рекомендована реканализация ствола ПНА. </t>
  </si>
  <si>
    <t>Устье ствола ЛКА катетеризировано проводниковым катетером Launcher EBU 3.5 6Fr. Коронарный проводник shunmei (1 шт) проведен в дистальный сегмент ПНА. Предилатация и реканализация артерии выполнена  БК Колибри 2,5-15 мм, давлением 12 атм. В зону стенозов среднего сегмента с частичным покрытием проксимального сегмента и всех значимых стенозов ПНА последовательно с оверлапингом имплантированы стент DES Resolute Integrity 2,25-22 мм, DES Resolute Integrity 2,75-30 мм  и DES Resolute Integrity 2,75-22 мм, давлением по 12 атм. Постдилатация и оптимизация стентов на всём протяжении БК NC Аксиома  от стента 3.0 - 15, давлением до 14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Антеградный кровоток востановлен ближе к  TIMI II. ДВ не контрастируется (устье скомпрометировано). 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</si>
</sst>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D38" sqref="D38:H41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45574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0.96180555555555547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0.96666666666666667</v>
      </c>
      <c r="C10" s="54"/>
      <c r="D10" s="94" t="s">
        <v>173</v>
      </c>
      <c r="E10" s="92"/>
      <c r="F10" s="92"/>
      <c r="G10" s="23" t="s">
        <v>141</v>
      </c>
      <c r="H10" s="25"/>
    </row>
    <row r="11" spans="1:8" ht="17.25" thickTop="1" thickBot="1">
      <c r="A11" s="88" t="s">
        <v>192</v>
      </c>
      <c r="B11" s="202" t="s">
        <v>529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17899</v>
      </c>
      <c r="C12" s="11"/>
      <c r="D12" s="94" t="s">
        <v>303</v>
      </c>
      <c r="E12" s="92"/>
      <c r="F12" s="92"/>
      <c r="G12" s="23" t="s">
        <v>178</v>
      </c>
      <c r="H12" s="25"/>
    </row>
    <row r="13" spans="1:8" ht="15.75">
      <c r="A13" s="14" t="s">
        <v>10</v>
      </c>
      <c r="B13" s="29">
        <f>DATEDIF(B12,B8,"y")</f>
        <v>75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28725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399</v>
      </c>
      <c r="H15" s="168" t="s">
        <v>530</v>
      </c>
    </row>
    <row r="16" spans="1:8" ht="15.6" customHeight="1">
      <c r="A16" s="14" t="s">
        <v>106</v>
      </c>
      <c r="B16" s="18" t="s">
        <v>486</v>
      </c>
      <c r="C16"/>
      <c r="D16" s="35"/>
      <c r="E16" s="35"/>
      <c r="F16" s="35"/>
      <c r="G16" s="165" t="s">
        <v>402</v>
      </c>
      <c r="H16" s="163">
        <v>6080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388</v>
      </c>
      <c r="H17" s="167">
        <f>H16*0.0019</f>
        <v>11.552</v>
      </c>
    </row>
    <row r="18" spans="1:8" ht="14.45" customHeight="1">
      <c r="A18" s="56" t="s">
        <v>188</v>
      </c>
      <c r="B18" s="86" t="s">
        <v>523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533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271</v>
      </c>
      <c r="B22" s="229" t="s">
        <v>534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31"/>
      <c r="C23" s="231"/>
      <c r="D23" s="231"/>
      <c r="E23" s="231"/>
      <c r="F23" s="231"/>
      <c r="G23" s="231"/>
      <c r="H23" s="232"/>
    </row>
    <row r="24" spans="1:8" ht="14.45" customHeight="1">
      <c r="A24" s="59"/>
      <c r="B24" s="231"/>
      <c r="C24" s="231"/>
      <c r="D24" s="231"/>
      <c r="E24" s="231"/>
      <c r="F24" s="231"/>
      <c r="G24" s="231"/>
      <c r="H24" s="232"/>
    </row>
    <row r="25" spans="1:8" ht="14.45" customHeight="1">
      <c r="A25" s="37"/>
      <c r="B25" s="231"/>
      <c r="C25" s="231"/>
      <c r="D25" s="231"/>
      <c r="E25" s="231"/>
      <c r="F25" s="231"/>
      <c r="G25" s="231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29" t="s">
        <v>532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31"/>
      <c r="C28" s="231"/>
      <c r="D28" s="231"/>
      <c r="E28" s="231"/>
      <c r="F28" s="231"/>
      <c r="G28" s="231"/>
      <c r="H28" s="232"/>
    </row>
    <row r="29" spans="1:8" ht="14.45" customHeight="1">
      <c r="A29" s="37"/>
      <c r="B29" s="231"/>
      <c r="C29" s="231"/>
      <c r="D29" s="231"/>
      <c r="E29" s="231"/>
      <c r="F29" s="231"/>
      <c r="G29" s="231"/>
      <c r="H29" s="232"/>
    </row>
    <row r="30" spans="1:8" ht="14.45" customHeight="1">
      <c r="A30" s="31"/>
      <c r="B30" s="231"/>
      <c r="C30" s="231"/>
      <c r="D30" s="231"/>
      <c r="E30" s="231"/>
      <c r="F30" s="231"/>
      <c r="G30" s="231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29" t="s">
        <v>531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31"/>
      <c r="C33" s="231"/>
      <c r="D33" s="231"/>
      <c r="E33" s="231"/>
      <c r="F33" s="231"/>
      <c r="G33" s="231"/>
      <c r="H33" s="232"/>
    </row>
    <row r="34" spans="1:8" ht="15.6" customHeight="1">
      <c r="A34" s="37"/>
      <c r="B34" s="231"/>
      <c r="C34" s="231"/>
      <c r="D34" s="231"/>
      <c r="E34" s="231"/>
      <c r="F34" s="231"/>
      <c r="G34" s="231"/>
      <c r="H34" s="232"/>
    </row>
    <row r="35" spans="1:8" ht="14.45" customHeight="1">
      <c r="A35" s="37"/>
      <c r="B35" s="231"/>
      <c r="C35" s="231"/>
      <c r="D35" s="231"/>
      <c r="E35" s="231"/>
      <c r="F35" s="231"/>
      <c r="G35" s="231"/>
      <c r="H35" s="232"/>
    </row>
    <row r="36" spans="1:8" ht="15.6" customHeight="1">
      <c r="A36" s="37"/>
      <c r="B36" s="231"/>
      <c r="C36" s="231"/>
      <c r="D36" s="231"/>
      <c r="E36" s="231"/>
      <c r="F36" s="231"/>
      <c r="G36" s="231"/>
      <c r="H36" s="232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/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535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4"/>
      <c r="C49" s="205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199</v>
      </c>
      <c r="B51" s="62" t="s">
        <v>522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B50" sqref="B50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208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4" t="s">
        <v>221</v>
      </c>
      <c r="D8" s="244"/>
      <c r="E8" s="244"/>
      <c r="F8" s="189">
        <v>3</v>
      </c>
      <c r="G8" s="117" t="s">
        <v>309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3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45574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0.96666666666666667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2.0833333333333332E-2</v>
      </c>
      <c r="C14" s="11"/>
      <c r="D14" s="94" t="s">
        <v>173</v>
      </c>
      <c r="E14" s="92"/>
      <c r="F14" s="92"/>
      <c r="G14" s="79" t="str">
        <f>КАГ!G10</f>
        <v>Черткова О.Н.</v>
      </c>
      <c r="H14" s="90" t="str">
        <f>IF(ISBLANK(КАГ!H10),"",КАГ!H10)</f>
        <v/>
      </c>
    </row>
    <row r="15" spans="1:8" ht="16.5" thickBot="1">
      <c r="A15" s="162" t="s">
        <v>387</v>
      </c>
      <c r="B15" s="187">
        <f>IF(B14&lt;B13,B14+1,B14)-B13</f>
        <v>5.4166666666666585E-2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Фёдоров Н.Я.</v>
      </c>
      <c r="C16" s="199">
        <f>LEN(КАГ!B11)</f>
        <v>12</v>
      </c>
      <c r="D16" s="94" t="s">
        <v>303</v>
      </c>
      <c r="E16" s="92"/>
      <c r="F16" s="92"/>
      <c r="G16" s="79" t="str">
        <f>КАГ!G12</f>
        <v>Галамага Н.Е.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17899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75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28725</v>
      </c>
      <c r="C19" s="68"/>
      <c r="D19" s="68"/>
      <c r="E19" s="68"/>
      <c r="F19" s="68"/>
      <c r="G19" s="164" t="s">
        <v>399</v>
      </c>
      <c r="H19" s="179" t="str">
        <f>КАГ!H15</f>
        <v>14:36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402</v>
      </c>
      <c r="H20" s="180">
        <f>КАГ!H16</f>
        <v>6080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388</v>
      </c>
      <c r="H21" s="167">
        <f>КАГ!H17</f>
        <v>11.552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0.97013888888888877</v>
      </c>
    </row>
    <row r="23" spans="1:8" ht="14.45" customHeight="1">
      <c r="A23" s="64" t="s">
        <v>391</v>
      </c>
      <c r="B23" s="171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389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536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395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393</v>
      </c>
      <c r="B40" s="177" t="s">
        <v>526</v>
      </c>
      <c r="C40" s="119"/>
      <c r="D40" s="249" t="s">
        <v>400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199</v>
      </c>
      <c r="B50" s="62" t="s">
        <v>522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371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проходим, контуры ровные.
Бассейн ПНА:   окклюзия на уровне границы проксимального и среднего сегментов, стеноз пролонгированный на протяжении среднего сегмента 50%, нестабильный стеноз 80% на границе среднего и дистального сегментов. Стеноз устья ДВ 70%. Антеградный кровоток TIMI 0. TTG2. Rentrop 0. ИМА: стеноз проксимального сегмента 80%. (d не менее 2.5 мм). Антеградный кровоток TIMI III. 
Бассейн  ОА:   неровности контуров проксимального сегмента. Антеградный кровоток TIMI III. 
Бассейн ПКА:   стенозы проксимального и среднего  сегментов 30%, стеноз устья и прокс/3 крупной ЗБВ 85%. Антеградный кровоток TIMI III. 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4" sqref="B24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45574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Фёдоров Н.Я.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17899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75</v>
      </c>
    </row>
    <row r="7" spans="1:4">
      <c r="A7" s="37"/>
      <c r="B7"/>
      <c r="C7" s="100" t="s">
        <v>12</v>
      </c>
      <c r="D7" s="102">
        <f>КАГ!$B$14</f>
        <v>28725</v>
      </c>
    </row>
    <row r="8" spans="1:4">
      <c r="A8" s="193" t="str">
        <f>ЧКВ!$A$9</f>
        <v>Код модели: 21166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>Код метода: 45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45574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326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521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375</v>
      </c>
      <c r="C16" s="134" t="s">
        <v>411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516</v>
      </c>
      <c r="C17" s="134" t="s">
        <v>416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324</v>
      </c>
      <c r="C18" s="134" t="s">
        <v>437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3" t="s">
        <v>324</v>
      </c>
      <c r="C19" s="181" t="s">
        <v>454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4" t="s">
        <v>324</v>
      </c>
      <c r="C20" s="134" t="s">
        <v>450</v>
      </c>
      <c r="D20" s="139">
        <v>1</v>
      </c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377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518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L53" sqref="AL53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0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309</v>
      </c>
      <c r="AO2" s="208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0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0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0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0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0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0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0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0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1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0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0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0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0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0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0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0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0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0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0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0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0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0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0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0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0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0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0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0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0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0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0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0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0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0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0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0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0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0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0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524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0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525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0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0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0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0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0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1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0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527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0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528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0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0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0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0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1</v>
      </c>
      <c r="K58" s="115">
        <f>IF(ISNUMBER(SEARCH('Карта учёта'!$B$19,Расходка[[#This Row],[Наименование расходного материала]])),MAX($K$1:K57)+1,0)</f>
        <v>1</v>
      </c>
      <c r="L58" s="115">
        <f>IF(ISNUMBER(SEARCH('Карта учёта'!$B$20,Расходка[[#This Row],[Наименование расходного материала]])),MAX($L$1:L57)+1,0)</f>
        <v>1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0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0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0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520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0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0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0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0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0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/>
      </c>
      <c r="Z67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1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0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/>
      </c>
      <c r="Z68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0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/>
      </c>
      <c r="Z69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0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/>
      </c>
      <c r="Z70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/>
      </c>
      <c r="Z71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0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/>
      </c>
      <c r="Z72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0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/>
      </c>
      <c r="Z73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0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/>
      </c>
      <c r="Z74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0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/>
      </c>
      <c r="Z75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0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/>
      </c>
      <c r="Z76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0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/>
      </c>
      <c r="Z77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469</v>
      </c>
    </row>
    <row r="78" spans="1:33"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0</v>
      </c>
      <c r="O78" s="196">
        <f>IF(ISNUMBER(SEARCH('Карта учёта'!$B$23,Расходка[[#This Row],[Наименование расходного материала]])),MAX($O$1:O77)+1,0)</f>
        <v>0</v>
      </c>
      <c r="P78" s="196">
        <f>IF(ISNUMBER(SEARCH('Карта учёта'!$B$24,Расходка[[#This Row],[Наименование расходного материала]])),MAX($P$1:P77)+1,0)</f>
        <v>0</v>
      </c>
      <c r="Q78" s="196">
        <f>IF(ISNUMBER(SEARCH('Карта учёта'!$B$25,Расходка[[#This Row],[Наименование расходного материала]])),MAX($Q$1:Q77)+1,0)</f>
        <v>0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/>
      </c>
      <c r="AB78" s="197" t="str">
        <f>IFERROR(INDEX(Расходка[Наименование расходного материала],MATCH(Расходка[[#This Row],[№]],Поиск_расходки[Индекс11],0)),"")</f>
        <v/>
      </c>
      <c r="AC78" s="197" t="str">
        <f>IFERROR(INDEX(Расходка[Наименование расходного материала],MATCH(Расходка[[#This Row],[№]],Поиск_расходки[Индекс12],0)),"")</f>
        <v/>
      </c>
      <c r="AD78" s="197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2024-10-09T21:53:26Z</cp:lastPrinted>
  <dcterms:created xsi:type="dcterms:W3CDTF">2015-06-05T18:19:34Z</dcterms:created>
  <dcterms:modified xsi:type="dcterms:W3CDTF">2024-10-09T21:57:27Z</dcterms:modified>
</cp:coreProperties>
</file>