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F18" i="1" l="1"/>
  <c r="F19" i="1" s="1"/>
  <c r="F20" i="1" s="1"/>
  <c r="O52" i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66" i="1" s="1"/>
  <c r="H75" i="1"/>
  <c r="S40" i="1"/>
  <c r="S57" i="1"/>
  <c r="S39" i="1"/>
  <c r="S59" i="1"/>
  <c r="S43" i="1"/>
  <c r="S7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42" i="1" l="1"/>
  <c r="S46" i="1"/>
  <c r="S50" i="1"/>
  <c r="S54" i="1"/>
  <c r="S58" i="1"/>
  <c r="S69" i="1"/>
  <c r="S63" i="1"/>
  <c r="S75" i="1"/>
  <c r="S62" i="1"/>
  <c r="S49" i="1"/>
  <c r="S53" i="1"/>
  <c r="S51" i="1"/>
  <c r="S68" i="1"/>
  <c r="S64" i="1"/>
  <c r="S74" i="1"/>
  <c r="S60" i="1"/>
  <c r="S47" i="1"/>
  <c r="S52" i="1"/>
  <c r="S41" i="1"/>
  <c r="S72" i="1"/>
  <c r="S45" i="1"/>
  <c r="S61" i="1"/>
  <c r="S65" i="1"/>
  <c r="S48" i="1"/>
  <c r="S44" i="1"/>
  <c r="S70" i="1"/>
  <c r="S55" i="1"/>
  <c r="S67" i="1"/>
  <c r="S71" i="1"/>
  <c r="S56" i="1"/>
  <c r="S76" i="1"/>
  <c r="H76" i="1"/>
  <c r="H77" i="1" s="1"/>
  <c r="U76" i="1" s="1"/>
  <c r="S77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55" i="1" l="1"/>
  <c r="U40" i="1"/>
  <c r="U42" i="1"/>
  <c r="U72" i="1"/>
  <c r="U73" i="1"/>
  <c r="U60" i="1"/>
  <c r="U68" i="1"/>
  <c r="U49" i="1"/>
  <c r="U66" i="1"/>
  <c r="U51" i="1"/>
  <c r="U45" i="1"/>
  <c r="U75" i="1"/>
  <c r="U57" i="1"/>
  <c r="U47" i="1"/>
  <c r="U44" i="1"/>
  <c r="U52" i="1"/>
  <c r="U61" i="1"/>
  <c r="U41" i="1"/>
  <c r="U63" i="1"/>
  <c r="U43" i="1"/>
  <c r="U46" i="1"/>
  <c r="U70" i="1"/>
  <c r="U39" i="1"/>
  <c r="U71" i="1"/>
  <c r="U64" i="1"/>
  <c r="U56" i="1"/>
  <c r="U59" i="1"/>
  <c r="U69" i="1"/>
  <c r="U54" i="1"/>
  <c r="U58" i="1"/>
  <c r="U74" i="1"/>
  <c r="U50" i="1"/>
  <c r="U67" i="1"/>
  <c r="U62" i="1"/>
  <c r="U65" i="1"/>
  <c r="U48" i="1"/>
  <c r="U53" i="1"/>
  <c r="U77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55" i="1" s="1"/>
  <c r="W65" i="1"/>
  <c r="W68" i="1"/>
  <c r="W74" i="1"/>
  <c r="W73" i="1"/>
  <c r="W51" i="1"/>
  <c r="W72" i="1"/>
  <c r="W59" i="1"/>
  <c r="W46" i="1"/>
  <c r="W40" i="1"/>
  <c r="W39" i="1"/>
  <c r="W57" i="1"/>
  <c r="W64" i="1"/>
  <c r="W70" i="1"/>
  <c r="W41" i="1"/>
  <c r="W44" i="1"/>
  <c r="W56" i="1"/>
  <c r="W53" i="1"/>
  <c r="W58" i="1"/>
  <c r="W54" i="1"/>
  <c r="W66" i="1"/>
  <c r="W52" i="1"/>
  <c r="W49" i="1"/>
  <c r="W67" i="1"/>
  <c r="W63" i="1"/>
  <c r="W60" i="1"/>
  <c r="W43" i="1"/>
  <c r="W47" i="1"/>
  <c r="W45" i="1"/>
  <c r="W61" i="1"/>
  <c r="W62" i="1"/>
  <c r="I77" i="1"/>
  <c r="V50" i="1" s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7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77" i="1" l="1"/>
  <c r="W76" i="1"/>
  <c r="W42" i="1"/>
  <c r="W75" i="1"/>
  <c r="W50" i="1"/>
  <c r="W48" i="1"/>
  <c r="W71" i="1"/>
  <c r="W69" i="1"/>
  <c r="V62" i="1"/>
  <c r="V4" i="1"/>
  <c r="V77" i="1"/>
  <c r="V9" i="1"/>
  <c r="V73" i="1"/>
  <c r="V68" i="1"/>
  <c r="V67" i="1"/>
  <c r="V46" i="1"/>
  <c r="V54" i="1"/>
  <c r="V72" i="1"/>
  <c r="V48" i="1"/>
  <c r="V53" i="1"/>
  <c r="V56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K76" i="1" l="1"/>
  <c r="K77" i="1" s="1"/>
  <c r="X18" i="1"/>
  <c r="X3" i="1"/>
  <c r="X5" i="1"/>
  <c r="X76" i="1"/>
  <c r="X35" i="1"/>
  <c r="X33" i="1"/>
  <c r="X30" i="1"/>
  <c r="X20" i="1"/>
  <c r="X57" i="1"/>
  <c r="X7" i="1"/>
  <c r="X25" i="1"/>
  <c r="X40" i="1"/>
  <c r="X46" i="1"/>
  <c r="X27" i="1"/>
  <c r="X28" i="1"/>
  <c r="X12" i="1"/>
  <c r="X51" i="1"/>
  <c r="X55" i="1"/>
  <c r="X75" i="1"/>
  <c r="X8" i="1"/>
  <c r="X22" i="1"/>
  <c r="X58" i="1"/>
  <c r="X62" i="1"/>
  <c r="X17" i="1"/>
  <c r="X70" i="1"/>
  <c r="X52" i="1"/>
  <c r="X69" i="1"/>
  <c r="X14" i="1"/>
  <c r="X36" i="1"/>
  <c r="X31" i="1"/>
  <c r="X64" i="1"/>
  <c r="X15" i="1"/>
  <c r="X49" i="1"/>
  <c r="X60" i="1"/>
  <c r="X19" i="1"/>
  <c r="X68" i="1"/>
  <c r="X61" i="1"/>
  <c r="X21" i="1"/>
  <c r="X63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C68" i="1" l="1"/>
  <c r="G74" i="1"/>
  <c r="G75" i="1" s="1"/>
  <c r="P74" i="1"/>
  <c r="N72" i="1"/>
  <c r="N73" i="1" s="1"/>
  <c r="L67" i="1"/>
  <c r="M61" i="1"/>
  <c r="G76" i="1" l="1"/>
  <c r="G77" i="1" s="1"/>
  <c r="T76" i="1" s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75" i="1" l="1"/>
  <c r="T77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Y3" i="1"/>
  <c r="M70" i="1"/>
  <c r="L77" i="1" l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<sst xmlns="http://schemas.openxmlformats.org/spreadsheetml/2006/main" count="892" uniqueCount="539">
  <si>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</si>
  <si>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</si>
  <si>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</si>
  <si>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</si>
  <si>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</si>
  <si>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</si>
  <si>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</si>
  <si>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</si>
  <si>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</si>
  <si>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</si>
  <si>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</si>
  <si>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</si>
  <si>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</si>
  <si>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</si>
  <si>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</si>
  <si>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</si>
  <si>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</si>
  <si>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</si>
  <si>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</si>
  <si>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</si>
  <si>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</si>
  <si>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</si>
  <si>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</si>
  <si>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</si>
  <si>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</si>
  <si>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</si>
  <si>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</si>
  <si>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</si>
  <si>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</si>
  <si>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</si>
  <si>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</si>
  <si>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</si>
  <si>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</si>
  <si>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</si>
  <si>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</si>
  <si>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</si>
  <si>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</si>
  <si>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</si>
  <si>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</si>
  <si>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</si>
  <si>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</si>
  <si>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</si>
  <si>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</si>
  <si>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</si>
  <si>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</si>
  <si>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</si>
  <si>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</si>
  <si>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</si>
  <si>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</si>
  <si>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</si>
  <si>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</si>
  <si>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</si>
  <si>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</si>
  <si>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</si>
  <si>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</si>
  <si>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</si>
  <si>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</si>
  <si>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</si>
  <si>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</si>
  <si>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</si>
  <si>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</si>
  <si>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</si>
  <si>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</si>
  <si>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</si>
  <si>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</si>
  <si>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</si>
  <si>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</si>
  <si>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</si>
  <si>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</si>
  <si>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</si>
  <si>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</si>
  <si>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</si>
  <si>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</si>
  <si>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</si>
  <si>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</si>
  <si>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</si>
  <si>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</si>
  <si>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</si>
  <si>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</si>
  <si>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</si>
  <si>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</si>
  <si>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</si>
  <si>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</si>
  <si>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</si>
  <si>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</si>
  <si>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</si>
  <si>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</si>
  <si>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</si>
  <si>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</si>
  <si>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</si>
  <si>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</si>
  <si>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</si>
  <si>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</si>
  <si>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</si>
  <si>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</si>
  <si>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</si>
  <si>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</si>
  <si>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</si>
  <si>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</si>
  <si>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</si>
  <si>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</si>
  <si>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</si>
  <si>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</si>
  <si>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</si>
  <si>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</si>
  <si>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</si>
  <si>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</si>
  <si>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</si>
  <si>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</si>
  <si>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</si>
  <si>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</si>
  <si>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</si>
  <si>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</si>
  <si>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</si>
  <si>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</si>
  <si>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</si>
  <si>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</si>
  <si>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</si>
  <si>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</si>
  <si>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</si>
  <si>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</si>
  <si>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</si>
  <si>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</si>
  <si>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</si>
  <si>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</si>
  <si>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</si>
  <si>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</si>
  <si>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</si>
  <si>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</si>
  <si>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</si>
  <si>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</si>
  <si>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</si>
  <si>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</si>
  <si>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</si>
  <si>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</si>
  <si>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</si>
  <si>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</si>
  <si>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</si>
  <si>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</si>
  <si>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</si>
  <si>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</si>
  <si>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</si>
  <si>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</si>
  <si>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</si>
  <si>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</si>
  <si>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</si>
  <si>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</si>
  <si>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</si>
  <si>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</si>
  <si>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</si>
  <si>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</si>
  <si>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</si>
  <si>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</si>
  <si>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</si>
  <si>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</si>
  <si>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</si>
  <si>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</si>
  <si>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</si>
  <si>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</si>
  <si>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</si>
  <si>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</si>
  <si>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</si>
  <si>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</si>
  <si>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</si>
  <si>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</si>
  <si>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</si>
  <si>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</si>
  <si>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</si>
  <si>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</si>
  <si>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</si>
  <si>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</si>
  <si>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</si>
  <si>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</si>
  <si>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</si>
  <si>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</si>
  <si>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</si>
  <si>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</si>
  <si>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</si>
  <si>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</si>
  <si>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</si>
  <si>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</si>
  <si>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</si>
  <si>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</si>
  <si>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</si>
  <si>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</si>
  <si>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</si>
  <si>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</si>
  <si>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</si>
  <si>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</si>
  <si>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</si>
  <si>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</si>
  <si>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</si>
  <si>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</si>
  <si>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</si>
  <si>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</si>
  <si>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</si>
  <si>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</si>
  <si>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</si>
  <si>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</si>
  <si>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</si>
  <si>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</si>
  <si>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</si>
  <si>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</si>
  <si>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</si>
  <si>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</si>
  <si>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</si>
  <si>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</si>
  <si>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</si>
  <si>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</si>
  <si>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</si>
  <si>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</si>
  <si>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</si>
  <si>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</si>
  <si>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</si>
  <si>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</si>
  <si>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</si>
  <si>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</si>
  <si>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</si>
  <si>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</si>
  <si>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</si>
  <si>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</si>
  <si>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</si>
  <si>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</si>
  <si>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</si>
  <si>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</si>
  <si>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</si>
  <si>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</si>
  <si>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</si>
  <si>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</si>
  <si>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</si>
  <si>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</si>
  <si>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</si>
  <si>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</si>
  <si>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</si>
  <si>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</si>
  <si>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</si>
  <si>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</si>
  <si>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</si>
  <si>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</si>
  <si>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</si>
  <si>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</si>
  <si>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</si>
  <si>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</si>
  <si>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</si>
  <si>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</si>
  <si>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</si>
  <si>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</si>
  <si>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</si>
  <si>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</si>
  <si>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</si>
  <si>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</si>
  <si>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</si>
  <si>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</si>
  <si>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</si>
  <si>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</si>
  <si>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</si>
  <si>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</si>
  <si>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</si>
  <si>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</si>
  <si>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</si>
  <si>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</si>
  <si>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</si>
  <si>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</si>
  <si>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</si>
  <si>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</si>
  <si>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</si>
  <si>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</si>
  <si>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</si>
  <si>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</si>
  <si>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</si>
  <si>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</si>
  <si>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</si>
  <si>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</si>
  <si>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</si>
  <si>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</si>
  <si>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</si>
  <si>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</si>
  <si>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</si>
  <si>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</si>
  <si>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</si>
  <si>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</si>
  <si>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</si>
  <si>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</si>
  <si>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</si>
  <si>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</si>
  <si>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</si>
  <si>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</si>
  <si>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</si>
  <si>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</si>
  <si>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</si>
  <si>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</si>
  <si>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</si>
  <si>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</si>
  <si>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</si>
  <si>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</si>
  <si>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</si>
  <si>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</si>
  <si>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</si>
  <si>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</si>
  <si>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</si>
  <si>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</si>
  <si>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</si>
  <si>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</si>
  <si>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</si>
  <si>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</si>
  <si>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</si>
  <si>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</si>
  <si>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</si>
  <si>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</si>
  <si>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</si>
  <si>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</si>
  <si>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</si>
  <si>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</si>
  <si>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</si>
  <si>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</si>
  <si>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</si>
  <si>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</si>
  <si>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</si>
  <si>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</si>
  <si>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</si>
  <si>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</si>
  <si>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</si>
  <si>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</si>
  <si>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</si>
  <si>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</si>
  <si>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</si>
  <si>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</si>
  <si>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</si>
  <si>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</si>
  <si>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</si>
  <si>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</si>
  <si>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</si>
  <si>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</si>
  <si>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</si>
  <si>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</si>
  <si>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</si>
  <si>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</si>
  <si>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</si>
  <si>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</si>
  <si>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</si>
  <si>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</si>
  <si>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</si>
  <si>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</si>
  <si>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</si>
  <si>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</si>
  <si>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</si>
  <si>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</si>
  <si>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</si>
  <si>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</si>
  <si>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</si>
  <si>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</si>
  <si>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</si>
  <si>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</si>
  <si>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</si>
  <si>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</si>
  <si>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</si>
  <si>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</si>
  <si>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</si>
  <si>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</si>
  <si>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</si>
  <si>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</si>
  <si>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</si>
  <si>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</si>
  <si>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</si>
  <si>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</si>
  <si>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</si>
  <si>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</si>
  <si>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</si>
  <si>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</si>
  <si>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</si>
  <si>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</si>
  <si>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</si>
  <si>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</si>
  <si>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</si>
  <si>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</si>
  <si>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</si>
  <si>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</si>
  <si>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</si>
  <si>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</si>
  <si>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</si>
  <si>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</si>
  <si>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</si>
  <si>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</si>
  <si>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</si>
  <si>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</si>
  <si>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</si>
  <si>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</si>
  <si>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</si>
  <si>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</si>
  <si>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</si>
  <si>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</si>
  <si>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</si>
  <si>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</si>
  <si>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</si>
  <si>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</si>
  <si>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</si>
  <si>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</si>
  <si>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</si>
  <si>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</si>
  <si>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</si>
  <si>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</si>
  <si>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</si>
  <si>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</si>
  <si>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</si>
  <si>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</si>
  <si>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</si>
  <si>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</si>
  <si>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</si>
  <si>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</si>
  <si>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</si>
  <si>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</si>
  <si>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</si>
  <si>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</si>
  <si>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</si>
  <si>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</si>
  <si>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</si>
  <si>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</si>
  <si>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</si>
  <si>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</si>
  <si>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</si>
  <si>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</si>
  <si>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</si>
  <si>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</si>
  <si>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</si>
  <si>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</si>
  <si>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</si>
  <si>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</si>
  <si>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</si>
  <si>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</si>
  <si>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</si>
  <si>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</si>
  <si>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</si>
  <si>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</si>
  <si>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</si>
  <si>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</si>
  <si>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</si>
  <si>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</si>
  <si>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</si>
  <si>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</si>
  <si>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</si>
  <si>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</si>
  <si>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</si>
  <si>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</si>
  <si>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</si>
  <si>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</si>
  <si>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</si>
  <si>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</si>
  <si>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</si>
  <si>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</si>
  <si>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</si>
  <si>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</si>
  <si>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</si>
  <si>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</si>
  <si>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</si>
  <si>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</si>
  <si>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</si>
  <si>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</si>
  <si>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</si>
  <si>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</si>
  <si>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</si>
  <si>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</si>
  <si>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</si>
  <si>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</si>
  <si>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</si>
  <si>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</si>
  <si>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</si>
  <si>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</si>
  <si>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</si>
  <si>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</si>
  <si>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</si>
  <si>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</si>
  <si>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</si>
  <si>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</si>
  <si>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</si>
  <si>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</si>
  <si>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</si>
  <si>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</si>
  <si>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</si>
  <si>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</si>
  <si>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</si>
  <si>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</si>
  <si>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</si>
  <si>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</si>
  <si>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</si>
  <si>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</si>
  <si>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</si>
  <si>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</si>
  <si>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</si>
  <si>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</si>
  <si>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</si>
  <si>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</si>
  <si>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</si>
  <si>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</si>
  <si>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</si>
  <si>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</si>
  <si>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</si>
  <si>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</si>
  <si>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</si>
  <si>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</si>
  <si>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</si>
  <si>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</si>
  <si>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</si>
  <si>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</si>
  <si>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</si>
  <si>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</si>
  <si>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</si>
  <si>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</si>
  <si>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</si>
  <si>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</si>
  <si>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</si>
  <si>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</si>
  <si>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</si>
  <si>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</si>
  <si>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</si>
  <si>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</si>
  <si>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</si>
  <si>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</si>
  <si>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</si>
  <si>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</si>
  <si>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</si>
  <si>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</si>
  <si>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</si>
  <si>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</si>
  <si>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</si>
  <si>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</si>
  <si>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</si>
  <si>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</si>
  <si>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</si>
  <si>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</si>
  <si>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проходим, контуры ровные</t>
  </si>
  <si>
    <t>08:48</t>
  </si>
  <si>
    <t>Долгих А.Г.</t>
  </si>
  <si>
    <t>2310</t>
  </si>
  <si>
    <t>Правый</t>
  </si>
  <si>
    <t>Совместно с д/кардиологом: с учетом клинических данных, ЭКГ и КАГ рекомендована реваскуляризация ПНА.</t>
  </si>
  <si>
    <t>стенозы проксимального и дистального сегментов 30%,  стеноз устья ВТК2 60% . Антеградный кровоток - TIMI III.</t>
  </si>
  <si>
    <t>на фоне ангуляции проксимального сегмента определяется стеноз до 30%, стенозы среднего сегмента до 50%, стеноз дистального сегмент 30%, стеноз устья ЗМЖВ до 30%. Антеградный кровоток - TIMI III.</t>
  </si>
  <si>
    <t>на границе проксимального и среднего сегментов определяется нестабильный значимый 90% стеноз, стенозы среднего сегмента 50%. Стеноз устья ДВ 80%.  Антеградный кровоток ближе к TIMI III, TTG1.</t>
  </si>
  <si>
    <t>Устье ствола ЛКА катетеризировано проводниковым катетером Launcher EBU 3.5 6Fr. Коронарный проводник Fielder (1 шт) проведен в дистальный сегмент ПНА. В зону среднего сегмента с частичным покрытием проксимального сегмента последовательно с оверлаппингом имплантированы стент DES Resolute Integrity 2,75-22 мм и DES Resolute Integrity 3,0-18 , давлением 12 атм. Рекроссинг проводника в ДВ. Постдилатация устья ДВ и ячейки стента БК Колибри  2.0 - 15 мм, давлением до 12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резидуальный стеноз устья ДВ 50%, TIMI III по ПНА и ДВ.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</si>
</sst>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22" sqref="B22:H26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45616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7.9861111111111105E-2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8.4722222222222213E-2</v>
      </c>
      <c r="C10" s="54"/>
      <c r="D10" s="94" t="s">
        <v>173</v>
      </c>
      <c r="E10" s="92"/>
      <c r="F10" s="92"/>
      <c r="G10" s="23" t="s">
        <v>159</v>
      </c>
      <c r="H10" s="25"/>
    </row>
    <row r="11" spans="1:8" ht="17.25" thickTop="1" thickBot="1">
      <c r="A11" s="88" t="s">
        <v>192</v>
      </c>
      <c r="B11" s="201" t="s">
        <v>531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27483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49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32853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530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4" t="s">
        <v>402</v>
      </c>
      <c r="H16" s="167" t="s">
        <v>532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4.3890000000000002</v>
      </c>
    </row>
    <row r="18" spans="1:8" ht="14.45" customHeight="1">
      <c r="A18" s="56" t="s">
        <v>188</v>
      </c>
      <c r="B18" s="86" t="s">
        <v>533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529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271</v>
      </c>
      <c r="B22" s="228" t="s">
        <v>537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59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7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8" t="s">
        <v>535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7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1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8" t="s">
        <v>536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7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7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7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534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3"/>
      <c r="C49" s="204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522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3" zoomScaleNormal="100" zoomScaleSheetLayoutView="100" zoomScalePageLayoutView="90" workbookViewId="0">
      <selection activeCell="J34" sqref="J34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221</v>
      </c>
      <c r="D8" s="243"/>
      <c r="E8" s="243"/>
      <c r="F8" s="188">
        <v>2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45616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8.4722222222222213E-2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0.10416666666666667</v>
      </c>
      <c r="C14" s="11"/>
      <c r="D14" s="94" t="s">
        <v>173</v>
      </c>
      <c r="E14" s="92"/>
      <c r="F14" s="92"/>
      <c r="G14" s="79" t="str">
        <f>КАГ!G10</f>
        <v>Нефёдова А.А.</v>
      </c>
      <c r="H14" s="90" t="str">
        <f>IF(ISBLANK(КАГ!H10),"",КАГ!H10)</f>
        <v/>
      </c>
    </row>
    <row r="15" spans="1:8" ht="16.5" thickBot="1">
      <c r="A15" s="162" t="s">
        <v>387</v>
      </c>
      <c r="B15" s="186">
        <f>IF(B14&lt;B13,B14+1,B14)-B13</f>
        <v>1.9444444444444459E-2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Долгих А.Г.</v>
      </c>
      <c r="C16" s="198">
        <f>LEN(КАГ!B11)</f>
        <v>11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27483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49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32853</v>
      </c>
      <c r="C19" s="68"/>
      <c r="D19" s="68"/>
      <c r="E19" s="68"/>
      <c r="F19" s="68"/>
      <c r="G19" s="163" t="s">
        <v>399</v>
      </c>
      <c r="H19" s="178" t="str">
        <f>КАГ!H15</f>
        <v>08:48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402</v>
      </c>
      <c r="H20" s="179" t="str">
        <f>КАГ!H16</f>
        <v>2310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388</v>
      </c>
      <c r="H21" s="166">
        <f>КАГ!H17</f>
        <v>4.3890000000000002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0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1" t="s">
        <v>538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525</v>
      </c>
      <c r="C40" s="119"/>
      <c r="D40" s="248" t="s">
        <v>400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522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E3" sqref="E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на границе проксимального и среднего сегментов определяется нестабильный значимый 90% стеноз, стенозы среднего сегмента 50%. Стеноз устья ДВ 80%.  Антеградный кровоток ближе к TIMI III, TTG1.
Бассейн  ОА:   стенозы проксимального и дистального сегментов 30%,  стеноз устья ВТК2 60% . Антеградный кровоток - TIMI III.
Бассейн ПКА:   на фоне ангуляции проксимального сегмента определяется стеноз до 30%, стенозы среднего сегмента до 50%, стеноз дистального сегмент 30%, стеноз устья ЗМЖВ до 30%. Антеградный кровоток - TIMI III.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15" sqref="F15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45616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Долгих А.Г.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27483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49</v>
      </c>
    </row>
    <row r="7" spans="1:4">
      <c r="A7" s="37"/>
      <c r="B7"/>
      <c r="C7" s="100" t="s">
        <v>12</v>
      </c>
      <c r="D7" s="102">
        <f>КАГ!$B$14</f>
        <v>32853</v>
      </c>
    </row>
    <row r="8" spans="1:4">
      <c r="A8" s="192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>Код метода: 46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45616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315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407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324</v>
      </c>
      <c r="C17" s="134" t="s">
        <v>450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4" t="s">
        <v>456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0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518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2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O14" sqref="AO1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Fielder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>Fielder XT-A</v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>Fielder XT-R</v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7">
        <v>254570</v>
      </c>
      <c r="AN13" s="2"/>
      <c r="AO13" t="s">
        <v>528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1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2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3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523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524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Shunmei</v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BMS, Integtity</v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DES, Calipso</v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DES, NanoMed</v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1</v>
      </c>
      <c r="J58" s="115">
        <f>IF(ISNUMBER(SEARCH('Карта учёта'!$B$18,Расходка[[#This Row],[Наименование расходного материала]])),MAX($J$1:J57)+1,0)</f>
        <v>1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Firehawk</v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520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Telescope ™ II 6F</v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Launcher 6F AL 1</v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Launcher 6F AL 2</v>
      </c>
      <c r="Y67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1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Launcher 6F EBU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71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2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3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4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5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75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6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76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7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469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2024-11-19T23:52:45Z</cp:lastPrinted>
  <dcterms:created xsi:type="dcterms:W3CDTF">2015-06-05T18:19:34Z</dcterms:created>
  <dcterms:modified xsi:type="dcterms:W3CDTF">2024-11-19T23:52:51Z</dcterms:modified>
</cp:coreProperties>
</file>