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11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S77" i="1" s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66" i="1" l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U77" i="1" s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U65" i="1" l="1"/>
  <c r="U7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7" i="1" s="1"/>
  <c r="I75" i="1"/>
  <c r="V77" i="1" s="1"/>
  <c r="W62" i="1"/>
  <c r="W39" i="1"/>
  <c r="W54" i="1"/>
  <c r="W47" i="1"/>
  <c r="W55" i="1"/>
  <c r="W57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62" i="1"/>
  <c r="V5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57" i="1" l="1"/>
  <c r="V71" i="1"/>
  <c r="V73" i="1"/>
  <c r="V76" i="1"/>
  <c r="V40" i="1"/>
  <c r="V58" i="1"/>
  <c r="V68" i="1"/>
  <c r="V51" i="1"/>
  <c r="W75" i="1"/>
  <c r="W76" i="1"/>
  <c r="W50" i="1"/>
  <c r="W69" i="1"/>
  <c r="W71" i="1"/>
  <c r="W42" i="1"/>
  <c r="W48" i="1"/>
  <c r="V61" i="1"/>
  <c r="V55" i="1"/>
  <c r="V52" i="1"/>
  <c r="V67" i="1"/>
  <c r="V64" i="1"/>
  <c r="V74" i="1"/>
  <c r="V63" i="1"/>
  <c r="V46" i="1"/>
  <c r="V66" i="1"/>
  <c r="V47" i="1"/>
  <c r="V49" i="1"/>
  <c r="V54" i="1"/>
  <c r="V43" i="1"/>
  <c r="V70" i="1"/>
  <c r="V45" i="1"/>
  <c r="V72" i="1"/>
  <c r="V44" i="1"/>
  <c r="V65" i="1"/>
  <c r="V59" i="1"/>
  <c r="V48" i="1"/>
  <c r="V69" i="1"/>
  <c r="V42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77" i="1" s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X18" i="1" l="1"/>
  <c r="X3" i="1"/>
  <c r="X5" i="1"/>
  <c r="X76" i="1"/>
  <c r="X35" i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C68" i="1" l="1"/>
  <c r="G74" i="1"/>
  <c r="G75" i="1" s="1"/>
  <c r="T77" i="1" s="1"/>
  <c r="P74" i="1"/>
  <c r="N72" i="1"/>
  <c r="N73" i="1" s="1"/>
  <c r="L67" i="1"/>
  <c r="M61" i="1"/>
  <c r="T75" i="1" l="1"/>
  <c r="T76" i="1"/>
  <c r="AC51" i="1"/>
  <c r="P75" i="1"/>
  <c r="AC73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P76" i="1" l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Y3" i="1"/>
  <c r="M70" i="1"/>
  <c r="L77" i="1" l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<sst xmlns="http://schemas.openxmlformats.org/spreadsheetml/2006/main" count="889" uniqueCount="536">
  <si>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</si>
  <si>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</si>
  <si>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</si>
  <si>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</si>
  <si>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</si>
  <si>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</si>
  <si>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</si>
  <si>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</si>
  <si>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</si>
  <si>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</si>
  <si>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</si>
  <si>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</si>
  <si>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</si>
  <si>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</si>
  <si>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</si>
  <si>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</si>
  <si>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</si>
  <si>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</si>
  <si>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</si>
  <si>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</si>
  <si>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</si>
  <si>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</si>
  <si>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</si>
  <si>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</si>
  <si>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</si>
  <si>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</si>
  <si>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</si>
  <si>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</si>
  <si>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</si>
  <si>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</si>
  <si>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</si>
  <si>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</si>
  <si>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</si>
  <si>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</si>
  <si>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</si>
  <si>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</si>
  <si>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</si>
  <si>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</si>
  <si>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</si>
  <si>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</si>
  <si>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</si>
  <si>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</si>
  <si>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</si>
  <si>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</si>
  <si>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</si>
  <si>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</si>
  <si>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</si>
  <si>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</si>
  <si>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</si>
  <si>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</si>
  <si>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</si>
  <si>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</si>
  <si>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</si>
  <si>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</si>
  <si>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</si>
  <si>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</si>
  <si>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</si>
  <si>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</si>
  <si>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</si>
  <si>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</si>
  <si>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</si>
  <si>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</si>
  <si>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</si>
  <si>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</si>
  <si>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</si>
  <si>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</si>
  <si>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</si>
  <si>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</si>
  <si>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</si>
  <si>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</si>
  <si>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</si>
  <si>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</si>
  <si>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</si>
  <si>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</si>
  <si>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</si>
  <si>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</si>
  <si>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</si>
  <si>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</si>
  <si>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</si>
  <si>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</si>
  <si>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</si>
  <si>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</si>
  <si>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</si>
  <si>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</si>
  <si>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</si>
  <si>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</si>
  <si>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</si>
  <si>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</si>
  <si>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</si>
  <si>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</si>
  <si>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</si>
  <si>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</si>
  <si>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</si>
  <si>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</si>
  <si>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</si>
  <si>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</si>
  <si>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</si>
  <si>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</si>
  <si>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</si>
  <si>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</si>
  <si>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</si>
  <si>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</si>
  <si>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</si>
  <si>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</si>
  <si>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</si>
  <si>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</si>
  <si>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</si>
  <si>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</si>
  <si>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</si>
  <si>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</si>
  <si>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</si>
  <si>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</si>
  <si>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</si>
  <si>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</si>
  <si>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</si>
  <si>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</si>
  <si>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</si>
  <si>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</si>
  <si>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</si>
  <si>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</si>
  <si>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</si>
  <si>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</si>
  <si>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</si>
  <si>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</si>
  <si>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</si>
  <si>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</si>
  <si>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</si>
  <si>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</si>
  <si>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</si>
  <si>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</si>
  <si>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</si>
  <si>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</si>
  <si>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</si>
  <si>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</si>
  <si>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</si>
  <si>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</si>
  <si>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</si>
  <si>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</si>
  <si>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</si>
  <si>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</si>
  <si>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</si>
  <si>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</si>
  <si>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</si>
  <si>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</si>
  <si>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</si>
  <si>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</si>
  <si>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</si>
  <si>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</si>
  <si>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</si>
  <si>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</si>
  <si>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</si>
  <si>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</si>
  <si>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</si>
  <si>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</si>
  <si>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</si>
  <si>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</si>
  <si>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</si>
  <si>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</si>
  <si>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</si>
  <si>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</si>
  <si>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</si>
  <si>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</si>
  <si>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</si>
  <si>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</si>
  <si>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</si>
  <si>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</si>
  <si>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</si>
  <si>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</si>
  <si>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</si>
  <si>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</si>
  <si>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</si>
  <si>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</si>
  <si>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</si>
  <si>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</si>
  <si>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</si>
  <si>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</si>
  <si>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</si>
  <si>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</si>
  <si>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</si>
  <si>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</si>
  <si>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</si>
  <si>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</si>
  <si>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</si>
  <si>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</si>
  <si>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</si>
  <si>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</si>
  <si>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</si>
  <si>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</si>
  <si>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</si>
  <si>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</si>
  <si>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</si>
  <si>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</si>
  <si>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</si>
  <si>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</si>
  <si>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</si>
  <si>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</si>
  <si>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</si>
  <si>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</si>
  <si>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</si>
  <si>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</si>
  <si>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</si>
  <si>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</si>
  <si>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</si>
  <si>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</si>
  <si>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</si>
  <si>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</si>
  <si>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</si>
  <si>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</si>
  <si>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</si>
  <si>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</si>
  <si>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</si>
  <si>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</si>
  <si>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</si>
  <si>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</si>
  <si>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</si>
  <si>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</si>
  <si>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</si>
  <si>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</si>
  <si>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</si>
  <si>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</si>
  <si>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</si>
  <si>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</si>
  <si>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</si>
  <si>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</si>
  <si>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</si>
  <si>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</si>
  <si>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</si>
  <si>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</si>
  <si>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</si>
  <si>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</si>
  <si>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</si>
  <si>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</si>
  <si>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</si>
  <si>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</si>
  <si>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</si>
  <si>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</si>
  <si>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</si>
  <si>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</si>
  <si>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</si>
  <si>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</si>
  <si>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</si>
  <si>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</si>
  <si>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</si>
  <si>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</si>
  <si>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</si>
  <si>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</si>
  <si>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</si>
  <si>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</si>
  <si>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</si>
  <si>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</si>
  <si>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</si>
  <si>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</si>
  <si>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</si>
  <si>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</si>
  <si>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</si>
  <si>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</si>
  <si>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</si>
  <si>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</si>
  <si>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</si>
  <si>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</si>
  <si>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</si>
  <si>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</si>
  <si>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</si>
  <si>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</si>
  <si>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</si>
  <si>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</si>
  <si>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</si>
  <si>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</si>
  <si>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</si>
  <si>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</si>
  <si>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</si>
  <si>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</si>
  <si>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</si>
  <si>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</si>
  <si>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</si>
  <si>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</si>
  <si>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</si>
  <si>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</si>
  <si>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</si>
  <si>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</si>
  <si>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</si>
  <si>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</si>
  <si>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</si>
  <si>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</si>
  <si>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</si>
  <si>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</si>
  <si>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</si>
  <si>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</si>
  <si>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</si>
  <si>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</si>
  <si>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</si>
  <si>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</si>
  <si>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</si>
  <si>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</si>
  <si>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</si>
  <si>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</si>
  <si>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</si>
  <si>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</si>
  <si>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</si>
  <si>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</si>
  <si>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</si>
  <si>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</si>
  <si>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</si>
  <si>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</si>
  <si>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</si>
  <si>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</si>
  <si>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</si>
  <si>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</si>
  <si>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</si>
  <si>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</si>
  <si>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</si>
  <si>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</si>
  <si>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</si>
  <si>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</si>
  <si>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</si>
  <si>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</si>
  <si>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</si>
  <si>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</si>
  <si>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</si>
  <si>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</si>
  <si>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</si>
  <si>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</si>
  <si>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</si>
  <si>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</si>
  <si>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</si>
  <si>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</si>
  <si>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</si>
  <si>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</si>
  <si>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</si>
  <si>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</si>
  <si>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</si>
  <si>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</si>
  <si>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</si>
  <si>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</si>
  <si>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</si>
  <si>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</si>
  <si>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</si>
  <si>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</si>
  <si>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</si>
  <si>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</si>
  <si>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</si>
  <si>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</si>
  <si>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</si>
  <si>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</si>
  <si>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</si>
  <si>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</si>
  <si>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</si>
  <si>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</si>
  <si>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</si>
  <si>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</si>
  <si>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</si>
  <si>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</si>
  <si>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</si>
  <si>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</si>
  <si>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</si>
  <si>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</si>
  <si>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</si>
  <si>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</si>
  <si>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</si>
  <si>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</si>
  <si>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</si>
  <si>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</si>
  <si>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</si>
  <si>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</si>
  <si>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</si>
  <si>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</si>
  <si>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</si>
  <si>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</si>
  <si>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</si>
  <si>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</si>
  <si>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</si>
  <si>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</si>
  <si>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</si>
  <si>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</si>
  <si>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</si>
  <si>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</si>
  <si>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</si>
  <si>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</si>
  <si>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</si>
  <si>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</si>
  <si>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</si>
  <si>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</si>
  <si>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</si>
  <si>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</si>
  <si>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</si>
  <si>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</si>
  <si>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</si>
  <si>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</si>
  <si>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</si>
  <si>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</si>
  <si>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</si>
  <si>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</si>
  <si>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</si>
  <si>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</si>
  <si>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</si>
  <si>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</si>
  <si>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</si>
  <si>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</si>
  <si>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</si>
  <si>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</si>
  <si>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</si>
  <si>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</si>
  <si>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</si>
  <si>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</si>
  <si>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</si>
  <si>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</si>
  <si>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</si>
  <si>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</si>
  <si>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</si>
  <si>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</si>
  <si>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</si>
  <si>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</si>
  <si>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</si>
  <si>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</si>
  <si>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</si>
  <si>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</si>
  <si>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</si>
  <si>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</si>
  <si>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</si>
  <si>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</si>
  <si>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</si>
  <si>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</si>
  <si>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</si>
  <si>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</si>
  <si>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</si>
  <si>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</si>
  <si>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</si>
  <si>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</si>
  <si>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</si>
  <si>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</si>
  <si>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</si>
  <si>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</si>
  <si>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</si>
  <si>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</si>
  <si>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</si>
  <si>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</si>
  <si>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</si>
  <si>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</si>
  <si>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</si>
  <si>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</si>
  <si>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</si>
  <si>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</si>
  <si>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</si>
  <si>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</si>
  <si>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</si>
  <si>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</si>
  <si>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</si>
  <si>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</si>
  <si>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</si>
  <si>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</si>
  <si>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</si>
  <si>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</si>
  <si>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</si>
  <si>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</si>
  <si>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</si>
  <si>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</si>
  <si>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</si>
  <si>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</si>
  <si>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</si>
  <si>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</si>
  <si>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</si>
  <si>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</si>
  <si>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</si>
  <si>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</si>
  <si>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</si>
  <si>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</si>
  <si>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</si>
  <si>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</si>
  <si>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</si>
  <si>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</si>
  <si>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</si>
  <si>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</si>
  <si>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</si>
  <si>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</si>
  <si>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</si>
  <si>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</si>
  <si>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</si>
  <si>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</si>
  <si>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</si>
  <si>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</si>
  <si>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</si>
  <si>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</si>
  <si>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</si>
  <si>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</si>
  <si>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</si>
  <si>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</si>
  <si>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</si>
  <si>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</si>
  <si>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</si>
  <si>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</si>
  <si>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</si>
  <si>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</si>
  <si>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</si>
  <si>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</si>
  <si>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</si>
  <si>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</si>
  <si>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</si>
  <si>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</si>
  <si>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</si>
  <si>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</si>
  <si>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</si>
  <si>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</si>
  <si>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</si>
  <si>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</si>
  <si>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</si>
  <si>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</si>
  <si>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</si>
  <si>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</si>
  <si>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</si>
  <si>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</si>
  <si>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</si>
  <si>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</si>
  <si>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</si>
  <si>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</si>
  <si>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</si>
  <si>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</si>
  <si>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</si>
  <si>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</si>
  <si>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</si>
  <si>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</si>
  <si>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</si>
  <si>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</si>
  <si>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</si>
  <si>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Правый</t>
  </si>
  <si>
    <t>Abbot Whisper MS</t>
  </si>
  <si>
    <t>Abbot Whisper LS</t>
  </si>
  <si>
    <t>20 ml</t>
  </si>
  <si>
    <t>Pilot 150, 190 cm</t>
  </si>
  <si>
    <t>Pilot 150, 300 cm</t>
  </si>
  <si>
    <t>Устье ПКА катетеризировано проводниковым катетером Launcher JR  4.0 6Fr. Коронарный проводник whisper LS c поддержкой БК Колибри 2.0-15(предилатация не производилась!!!) удалось провести через зону массивного тромбоза в дистальный сегмент ПКА. Аспирационным катером Medtronic Export Advance выполнена реканализация артерии, аспирированы крупные тромботические массы (не менее 5 тракций аспираций). С учётом массивного тромбоза артерии принято решение в пользу ведения эптифибатида внутривенно болюсно в дозе 180 мкг/кг  (2 флакона, промежуток 10 мин). В зону проксимального сегмента с частичным покрытием среднего сегмента   имплантирован DES Resolute Integrity 4.0 - 38, давлением до  14 атм. c последующей постдилатацией и оптимизации стента на всём протяжении БК NC Аксиома 4.5-15, давлением 14-16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удовлетворительный, кровоток по ПКА, ЗМЖВ и ЗБВ  восстановлен, TIMI III. Пациент в стабильном состоянии транспортируется в ПРИТ для дальнейшего наблюдения и лечения.</t>
  </si>
  <si>
    <t>Новиков О.В.</t>
  </si>
  <si>
    <t>проходим, контуры ровные</t>
  </si>
  <si>
    <t>02:18</t>
  </si>
  <si>
    <t>проходим, контуры ровные. Антеградный кровоток TIMI III.</t>
  </si>
  <si>
    <t>неровности контуров проксимального сегмента, на фоне эктазии (до 6 мм ) проксимального сегмента  определяется пристеночный неокклюзирующий рыхлый тромб. Антеградный кровоток TIMI III.</t>
  </si>
  <si>
    <t>С учётом локации и характера тромба с низкой вероятности эффекта от тромбаспирации на фоне высокого риска дистальной эмболии при сохранённом антеградном кровотоке - TIMI III, а так же  эктазии проксимального сегмента до 6 мм, что является значимым предиктором мальпозиции стента принято решение в пользу консервативной стратегии - в/в инфузия эптифибатида в течении 24ч.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</si>
</sst>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13" zoomScaleNormal="100" zoomScaleSheetLayoutView="100" zoomScalePageLayoutView="90" workbookViewId="0">
      <selection activeCell="J49" sqref="J49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0" t="s">
        <v>213</v>
      </c>
      <c r="B6" s="221"/>
      <c r="C6" s="221"/>
      <c r="D6" s="221"/>
      <c r="E6" s="221"/>
      <c r="F6" s="221"/>
      <c r="G6" s="221"/>
      <c r="H6" s="222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45608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0.64583333333333337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0.65972222222222221</v>
      </c>
      <c r="C10" s="54"/>
      <c r="D10" s="94" t="s">
        <v>173</v>
      </c>
      <c r="E10" s="92"/>
      <c r="F10" s="92"/>
      <c r="G10" s="23" t="s">
        <v>164</v>
      </c>
      <c r="H10" s="25"/>
    </row>
    <row r="11" spans="1:8" ht="17.25" thickTop="1" thickBot="1">
      <c r="A11" s="88" t="s">
        <v>192</v>
      </c>
      <c r="B11" s="202" t="s">
        <v>530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26391</v>
      </c>
      <c r="C12" s="11"/>
      <c r="D12" s="94" t="s">
        <v>303</v>
      </c>
      <c r="E12" s="92"/>
      <c r="F12" s="92"/>
      <c r="G12" s="23" t="s">
        <v>178</v>
      </c>
      <c r="H12" s="25"/>
    </row>
    <row r="13" spans="1:8" ht="15.75">
      <c r="A13" s="14" t="s">
        <v>10</v>
      </c>
      <c r="B13" s="29">
        <f>DATEDIF(B12,B8,"y")</f>
        <v>52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32079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399</v>
      </c>
      <c r="H15" s="168" t="s">
        <v>532</v>
      </c>
    </row>
    <row r="16" spans="1:8" ht="15.6" customHeight="1">
      <c r="A16" s="14" t="s">
        <v>106</v>
      </c>
      <c r="B16" s="18" t="s">
        <v>486</v>
      </c>
      <c r="C16"/>
      <c r="D16" s="35"/>
      <c r="E16" s="35"/>
      <c r="F16" s="35"/>
      <c r="G16" s="165" t="s">
        <v>402</v>
      </c>
      <c r="H16" s="163">
        <v>3723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388</v>
      </c>
      <c r="H17" s="167">
        <f>H16*0.0019</f>
        <v>7.0736999999999997</v>
      </c>
    </row>
    <row r="18" spans="1:8" ht="14.45" customHeight="1">
      <c r="A18" s="56" t="s">
        <v>188</v>
      </c>
      <c r="B18" s="86" t="s">
        <v>523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531</v>
      </c>
      <c r="C20" s="250"/>
      <c r="D20" s="250"/>
      <c r="E20" s="250"/>
      <c r="F20" s="250"/>
      <c r="G20" s="250"/>
      <c r="H20" s="251"/>
    </row>
    <row r="21" spans="1:8">
      <c r="A21" s="57"/>
      <c r="B21" s="252"/>
      <c r="C21" s="252"/>
      <c r="D21" s="252"/>
      <c r="E21" s="252"/>
      <c r="F21" s="252"/>
      <c r="G21" s="252"/>
      <c r="H21" s="253"/>
    </row>
    <row r="22" spans="1:8" ht="15.6" customHeight="1">
      <c r="A22" s="58" t="s">
        <v>271</v>
      </c>
      <c r="B22" s="223" t="s">
        <v>533</v>
      </c>
      <c r="C22" s="223"/>
      <c r="D22" s="223"/>
      <c r="E22" s="223"/>
      <c r="F22" s="223"/>
      <c r="G22" s="223"/>
      <c r="H22" s="224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3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58" t="s">
        <v>272</v>
      </c>
      <c r="B27" s="223" t="s">
        <v>533</v>
      </c>
      <c r="C27" s="223"/>
      <c r="D27" s="223"/>
      <c r="E27" s="223"/>
      <c r="F27" s="223"/>
      <c r="G27" s="223"/>
      <c r="H27" s="224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32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58" t="s">
        <v>273</v>
      </c>
      <c r="B32" s="223" t="s">
        <v>534</v>
      </c>
      <c r="C32" s="223"/>
      <c r="D32" s="223"/>
      <c r="E32" s="223"/>
      <c r="F32" s="223"/>
      <c r="G32" s="223"/>
      <c r="H32" s="224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7"/>
      <c r="B37"/>
      <c r="C37"/>
      <c r="D37" s="216" t="str">
        <f>IF($A$6=Вмешательства!$D$3,Вмешательства!$F$18,"")</f>
        <v/>
      </c>
      <c r="E37" s="216"/>
      <c r="F37" s="118"/>
      <c r="G37" s="118"/>
      <c r="H37" s="122"/>
    </row>
    <row r="38" spans="1:8" ht="14.45" customHeight="1">
      <c r="A38" s="37"/>
      <c r="B38"/>
      <c r="C38" s="123"/>
      <c r="D38" s="217"/>
      <c r="E38" s="218"/>
      <c r="F38" s="218"/>
      <c r="G38" s="218"/>
      <c r="H38" s="219"/>
    </row>
    <row r="39" spans="1:8" ht="14.45" customHeight="1">
      <c r="A39" s="34"/>
      <c r="B39" s="118"/>
      <c r="C39" s="123"/>
      <c r="D39" s="218"/>
      <c r="E39" s="218"/>
      <c r="F39" s="218"/>
      <c r="G39" s="218"/>
      <c r="H39" s="219"/>
    </row>
    <row r="40" spans="1:8" ht="14.45" customHeight="1">
      <c r="A40" s="34"/>
      <c r="B40" s="118"/>
      <c r="C40" s="123"/>
      <c r="D40" s="218"/>
      <c r="E40" s="218"/>
      <c r="F40" s="218"/>
      <c r="G40" s="218"/>
      <c r="H40" s="219"/>
    </row>
    <row r="41" spans="1:8" ht="14.45" customHeight="1">
      <c r="A41" s="34"/>
      <c r="B41" s="118"/>
      <c r="C41" s="123"/>
      <c r="D41" s="218"/>
      <c r="E41" s="218"/>
      <c r="F41" s="218"/>
      <c r="G41" s="218"/>
      <c r="H41" s="219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54" t="s">
        <v>535</v>
      </c>
      <c r="E43" s="214"/>
      <c r="F43" s="214"/>
      <c r="G43" s="214"/>
      <c r="H43" s="215"/>
    </row>
    <row r="44" spans="1:8" ht="14.45" customHeight="1">
      <c r="A44" s="34"/>
      <c r="B44" s="118"/>
      <c r="C44" s="125"/>
      <c r="D44" s="214"/>
      <c r="E44" s="214"/>
      <c r="F44" s="214"/>
      <c r="G44" s="214"/>
      <c r="H44" s="215"/>
    </row>
    <row r="45" spans="1:8" ht="14.45" customHeight="1">
      <c r="A45" s="34"/>
      <c r="B45" s="118"/>
      <c r="C45" s="125"/>
      <c r="D45" s="214"/>
      <c r="E45" s="214"/>
      <c r="F45" s="214"/>
      <c r="G45" s="214"/>
      <c r="H45" s="215"/>
    </row>
    <row r="46" spans="1:8">
      <c r="A46" s="34"/>
      <c r="B46" s="118"/>
      <c r="C46" s="125"/>
      <c r="D46" s="214"/>
      <c r="E46" s="214"/>
      <c r="F46" s="214"/>
      <c r="G46" s="214"/>
      <c r="H46" s="215"/>
    </row>
    <row r="47" spans="1:8">
      <c r="A47" s="37"/>
      <c r="B47"/>
      <c r="C47" s="125"/>
      <c r="D47" s="214"/>
      <c r="E47" s="214"/>
      <c r="F47" s="214"/>
      <c r="G47" s="214"/>
      <c r="H47" s="215"/>
    </row>
    <row r="48" spans="1:8">
      <c r="A48" s="37"/>
      <c r="B48"/>
      <c r="C48" s="125"/>
      <c r="D48" s="214"/>
      <c r="E48" s="214"/>
      <c r="F48" s="214"/>
      <c r="G48" s="214"/>
      <c r="H48" s="215"/>
    </row>
    <row r="49" spans="1:13">
      <c r="A49" s="37"/>
      <c r="B49" s="204"/>
      <c r="C49" s="205"/>
      <c r="D49" s="214"/>
      <c r="E49" s="214"/>
      <c r="F49" s="214"/>
      <c r="G49" s="214"/>
      <c r="H49" s="215"/>
    </row>
    <row r="50" spans="1:13">
      <c r="A50" s="37"/>
      <c r="B50"/>
      <c r="C50"/>
      <c r="D50" s="214"/>
      <c r="E50" s="214"/>
      <c r="F50" s="214"/>
      <c r="G50" s="214"/>
      <c r="H50" s="215"/>
      <c r="M50" t="s">
        <v>211</v>
      </c>
    </row>
    <row r="51" spans="1:13">
      <c r="A51" s="61" t="s">
        <v>199</v>
      </c>
      <c r="B51" s="62" t="s">
        <v>522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A25" sqref="A25:H37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39"/>
      <c r="B6" s="240"/>
      <c r="C6" s="240"/>
      <c r="D6" s="240"/>
      <c r="E6" s="240"/>
      <c r="F6" s="240"/>
      <c r="G6" s="240"/>
      <c r="H6" s="241"/>
    </row>
    <row r="7" spans="1:8" ht="21.6" customHeight="1">
      <c r="A7" s="239"/>
      <c r="B7" s="240"/>
      <c r="C7" s="240"/>
      <c r="D7" s="240"/>
      <c r="E7" s="240"/>
      <c r="F7" s="240"/>
      <c r="G7" s="240"/>
      <c r="H7" s="241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38"/>
      <c r="D8" s="238"/>
      <c r="E8" s="238"/>
      <c r="F8" s="189"/>
      <c r="G8" s="117"/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38"/>
      <c r="D9" s="238"/>
      <c r="E9" s="238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2"/>
      <c r="D10" s="242"/>
      <c r="E10" s="242"/>
      <c r="F10" s="192"/>
      <c r="G10" s="117"/>
      <c r="H10" s="38"/>
    </row>
    <row r="11" spans="1:8">
      <c r="A11" s="191"/>
      <c r="B11" s="195"/>
      <c r="C11" s="198">
        <f>SUM(F8:F10)</f>
        <v>0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45608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0.99305555555555547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4.8611111111111112E-2</v>
      </c>
      <c r="C14" s="11"/>
      <c r="D14" s="94" t="s">
        <v>173</v>
      </c>
      <c r="E14" s="92"/>
      <c r="F14" s="92"/>
      <c r="G14" s="79" t="str">
        <f>КАГ!G10</f>
        <v>Севринова О.В.</v>
      </c>
      <c r="H14" s="90" t="str">
        <f>IF(ISBLANK(КАГ!H10),"",КАГ!H10)</f>
        <v/>
      </c>
    </row>
    <row r="15" spans="1:8" ht="16.5" thickBot="1">
      <c r="A15" s="162" t="s">
        <v>387</v>
      </c>
      <c r="B15" s="187">
        <f>IF(B14&lt;B13,B14+1,B14)-B13</f>
        <v>5.5555555555555691E-2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Новиков О.В.</v>
      </c>
      <c r="C16" s="199">
        <f>LEN(КАГ!B11)</f>
        <v>12</v>
      </c>
      <c r="D16" s="94" t="s">
        <v>303</v>
      </c>
      <c r="E16" s="92"/>
      <c r="F16" s="92"/>
      <c r="G16" s="79" t="str">
        <f>КАГ!G12</f>
        <v>Галамага Н.Е.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26391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52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32079</v>
      </c>
      <c r="C19" s="68"/>
      <c r="D19" s="68"/>
      <c r="E19" s="68"/>
      <c r="F19" s="68"/>
      <c r="G19" s="164" t="s">
        <v>399</v>
      </c>
      <c r="H19" s="179" t="str">
        <f>КАГ!H15</f>
        <v>02:18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402</v>
      </c>
      <c r="H20" s="180">
        <f>КАГ!H16</f>
        <v>3723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388</v>
      </c>
      <c r="H21" s="167">
        <f>КАГ!H17</f>
        <v>7.0736999999999997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0.65416666666666667</v>
      </c>
    </row>
    <row r="23" spans="1:8" ht="14.45" customHeight="1">
      <c r="A23" s="64" t="s">
        <v>391</v>
      </c>
      <c r="B23" s="171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389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46" t="s">
        <v>529</v>
      </c>
      <c r="B25" s="247"/>
      <c r="C25" s="247"/>
      <c r="D25" s="247"/>
      <c r="E25" s="247"/>
      <c r="F25" s="247"/>
      <c r="G25" s="247"/>
      <c r="H25" s="248"/>
    </row>
    <row r="26" spans="1:8" ht="14.45" customHeight="1">
      <c r="A26" s="249"/>
      <c r="B26" s="247"/>
      <c r="C26" s="247"/>
      <c r="D26" s="247"/>
      <c r="E26" s="247"/>
      <c r="F26" s="247"/>
      <c r="G26" s="247"/>
      <c r="H26" s="248"/>
    </row>
    <row r="27" spans="1:8" ht="14.45" customHeight="1">
      <c r="A27" s="249"/>
      <c r="B27" s="247"/>
      <c r="C27" s="247"/>
      <c r="D27" s="247"/>
      <c r="E27" s="247"/>
      <c r="F27" s="247"/>
      <c r="G27" s="247"/>
      <c r="H27" s="248"/>
    </row>
    <row r="28" spans="1:8" ht="14.45" customHeight="1">
      <c r="A28" s="249"/>
      <c r="B28" s="247"/>
      <c r="C28" s="247"/>
      <c r="D28" s="247"/>
      <c r="E28" s="247"/>
      <c r="F28" s="247"/>
      <c r="G28" s="247"/>
      <c r="H28" s="248"/>
    </row>
    <row r="29" spans="1:8" ht="14.45" customHeight="1">
      <c r="A29" s="249"/>
      <c r="B29" s="247"/>
      <c r="C29" s="247"/>
      <c r="D29" s="247"/>
      <c r="E29" s="247"/>
      <c r="F29" s="247"/>
      <c r="G29" s="247"/>
      <c r="H29" s="248"/>
    </row>
    <row r="30" spans="1:8" ht="14.45" customHeight="1">
      <c r="A30" s="249"/>
      <c r="B30" s="247"/>
      <c r="C30" s="247"/>
      <c r="D30" s="247"/>
      <c r="E30" s="247"/>
      <c r="F30" s="247"/>
      <c r="G30" s="247"/>
      <c r="H30" s="248"/>
    </row>
    <row r="31" spans="1:8" ht="14.45" customHeight="1">
      <c r="A31" s="249"/>
      <c r="B31" s="247"/>
      <c r="C31" s="247"/>
      <c r="D31" s="247"/>
      <c r="E31" s="247"/>
      <c r="F31" s="247"/>
      <c r="G31" s="247"/>
      <c r="H31" s="248"/>
    </row>
    <row r="32" spans="1:8" ht="14.45" customHeight="1">
      <c r="A32" s="249"/>
      <c r="B32" s="247"/>
      <c r="C32" s="247"/>
      <c r="D32" s="247"/>
      <c r="E32" s="247"/>
      <c r="F32" s="247"/>
      <c r="G32" s="247"/>
      <c r="H32" s="248"/>
    </row>
    <row r="33" spans="1:12" ht="14.45" customHeight="1">
      <c r="A33" s="249"/>
      <c r="B33" s="247"/>
      <c r="C33" s="247"/>
      <c r="D33" s="247"/>
      <c r="E33" s="247"/>
      <c r="F33" s="247"/>
      <c r="G33" s="247"/>
      <c r="H33" s="248"/>
    </row>
    <row r="34" spans="1:12" ht="14.45" customHeight="1">
      <c r="A34" s="249"/>
      <c r="B34" s="247"/>
      <c r="C34" s="247"/>
      <c r="D34" s="247"/>
      <c r="E34" s="247"/>
      <c r="F34" s="247"/>
      <c r="G34" s="247"/>
      <c r="H34" s="248"/>
    </row>
    <row r="35" spans="1:12" ht="14.45" customHeight="1">
      <c r="A35" s="249"/>
      <c r="B35" s="247"/>
      <c r="C35" s="247"/>
      <c r="D35" s="247"/>
      <c r="E35" s="247"/>
      <c r="F35" s="247"/>
      <c r="G35" s="247"/>
      <c r="H35" s="248"/>
    </row>
    <row r="36" spans="1:12" ht="14.45" customHeight="1">
      <c r="A36" s="249"/>
      <c r="B36" s="247"/>
      <c r="C36" s="247"/>
      <c r="D36" s="247"/>
      <c r="E36" s="247"/>
      <c r="F36" s="247"/>
      <c r="G36" s="247"/>
      <c r="H36" s="248"/>
    </row>
    <row r="37" spans="1:12" ht="14.45" customHeight="1">
      <c r="A37" s="249"/>
      <c r="B37" s="247"/>
      <c r="C37" s="247"/>
      <c r="D37" s="247"/>
      <c r="E37" s="247"/>
      <c r="F37" s="247"/>
      <c r="G37" s="247"/>
      <c r="H37" s="248"/>
    </row>
    <row r="38" spans="1:12" ht="14.45" customHeight="1">
      <c r="A38" s="176" t="s">
        <v>395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393</v>
      </c>
      <c r="B40" s="177" t="s">
        <v>526</v>
      </c>
      <c r="C40" s="119"/>
      <c r="D40" s="243" t="s">
        <v>400</v>
      </c>
      <c r="E40" s="244"/>
      <c r="F40" s="244"/>
      <c r="G40" s="244"/>
      <c r="H40" s="245"/>
    </row>
    <row r="41" spans="1:12" ht="14.45" customHeight="1">
      <c r="A41" s="31"/>
      <c r="B41" s="27"/>
      <c r="C41" s="119"/>
      <c r="D41" s="244"/>
      <c r="E41" s="244"/>
      <c r="F41" s="244"/>
      <c r="G41" s="244"/>
      <c r="H41" s="245"/>
    </row>
    <row r="42" spans="1:12" ht="14.45" customHeight="1">
      <c r="A42" s="31"/>
      <c r="B42" s="27"/>
      <c r="C42" s="119"/>
      <c r="D42" s="244"/>
      <c r="E42" s="244"/>
      <c r="F42" s="244"/>
      <c r="G42" s="244"/>
      <c r="H42" s="245"/>
    </row>
    <row r="43" spans="1:12" ht="14.45" customHeight="1">
      <c r="A43" s="31"/>
      <c r="B43" s="27"/>
      <c r="C43" s="119"/>
      <c r="D43" s="244"/>
      <c r="E43" s="244"/>
      <c r="F43" s="244"/>
      <c r="G43" s="244"/>
      <c r="H43" s="245"/>
    </row>
    <row r="44" spans="1:12" ht="14.45" customHeight="1">
      <c r="A44" s="31"/>
      <c r="B44" s="27"/>
      <c r="C44" s="119"/>
      <c r="D44" s="244"/>
      <c r="E44" s="244"/>
      <c r="F44" s="244"/>
      <c r="G44" s="244"/>
      <c r="H44" s="245"/>
      <c r="L44" s="159"/>
    </row>
    <row r="45" spans="1:12" ht="14.45" customHeight="1">
      <c r="A45" s="31"/>
      <c r="B45" s="27"/>
      <c r="C45" s="119"/>
      <c r="D45" s="244"/>
      <c r="E45" s="244"/>
      <c r="F45" s="244"/>
      <c r="G45" s="244"/>
      <c r="H45" s="245"/>
    </row>
    <row r="46" spans="1:12" ht="14.45" customHeight="1">
      <c r="A46" s="31"/>
      <c r="B46" s="27"/>
      <c r="C46" s="119"/>
      <c r="D46" s="244"/>
      <c r="E46" s="244"/>
      <c r="F46" s="244"/>
      <c r="G46" s="244"/>
      <c r="H46" s="245"/>
    </row>
    <row r="47" spans="1:12" ht="14.45" customHeight="1">
      <c r="A47" s="37"/>
      <c r="B47"/>
      <c r="C47" s="119"/>
      <c r="D47" s="244"/>
      <c r="E47" s="244"/>
      <c r="F47" s="244"/>
      <c r="G47" s="244"/>
      <c r="H47" s="245"/>
    </row>
    <row r="48" spans="1:12" ht="14.45" customHeight="1">
      <c r="A48" s="37"/>
      <c r="B48"/>
      <c r="C48" s="119"/>
      <c r="D48" s="244"/>
      <c r="E48" s="244"/>
      <c r="F48" s="244"/>
      <c r="G48" s="244"/>
      <c r="H48" s="245"/>
    </row>
    <row r="49" spans="1:8" ht="14.45" customHeight="1">
      <c r="A49" s="37"/>
      <c r="B49"/>
      <c r="C49" s="119"/>
      <c r="D49" s="244"/>
      <c r="E49" s="244"/>
      <c r="F49" s="244"/>
      <c r="G49" s="244"/>
      <c r="H49" s="245"/>
    </row>
    <row r="50" spans="1:8">
      <c r="A50" s="61" t="s">
        <v>199</v>
      </c>
      <c r="B50" s="62" t="s">
        <v>522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29" t="s">
        <v>371</v>
      </c>
      <c r="B52" s="230"/>
      <c r="C52" s="230"/>
      <c r="D52" s="230"/>
      <c r="E52" s="230"/>
      <c r="F52" s="231"/>
      <c r="G52"/>
      <c r="H52" s="38"/>
    </row>
    <row r="53" spans="1:8" ht="15" customHeight="1">
      <c r="A53" s="232"/>
      <c r="B53" s="233"/>
      <c r="C53" s="233"/>
      <c r="D53" s="233"/>
      <c r="E53" s="233"/>
      <c r="F53" s="234"/>
      <c r="G53" s="73" t="str">
        <f>IF(ISBLANK(H13),"",H13)</f>
        <v/>
      </c>
      <c r="H53" s="63"/>
    </row>
    <row r="54" spans="1:8">
      <c r="A54" s="235"/>
      <c r="B54" s="236"/>
      <c r="C54" s="236"/>
      <c r="D54" s="236"/>
      <c r="E54" s="236"/>
      <c r="F54" s="237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
Бассейн ПНА:   проходим, контуры ровные. Антеградный кровоток TIMI III.
Бассейн  ОА:   проходим, контуры ровные. Антеградный кровоток TIMI III.
Бассейн ПКА:   неровности контуров проксимального сегмента, на фоне эктазии (до 6 мм ) проксимального сегмента  определяется пристеночный неокклюзирующий рыхлый тромб. Антеградный кровоток 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E7" sqref="E7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45608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Новиков О.В.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26391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3">
        <f>ЧКВ!A6</f>
        <v>0</v>
      </c>
      <c r="C6" s="130" t="s">
        <v>10</v>
      </c>
      <c r="D6" s="102">
        <f>DATEDIF(D5,D10,"y")</f>
        <v>52</v>
      </c>
    </row>
    <row r="7" spans="1:4">
      <c r="A7" s="37"/>
      <c r="B7"/>
      <c r="C7" s="100" t="s">
        <v>12</v>
      </c>
      <c r="D7" s="102">
        <f>КАГ!$B$14</f>
        <v>32079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45608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3" t="s">
        <v>315</v>
      </c>
      <c r="C14" s="134"/>
      <c r="D14" s="139">
        <v>2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53" t="s">
        <v>324</v>
      </c>
      <c r="C15" s="134" t="s">
        <v>420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375</v>
      </c>
      <c r="C16" s="134" t="s">
        <v>411</v>
      </c>
      <c r="D16" s="139">
        <v>2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375</v>
      </c>
      <c r="C17" s="134" t="s">
        <v>404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3" t="s">
        <v>516</v>
      </c>
      <c r="C18" s="134" t="s">
        <v>424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9" s="153" t="s">
        <v>326</v>
      </c>
      <c r="C19" s="181"/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377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518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L53" sqref="AL53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Fielder</v>
      </c>
      <c r="T2" s="114" t="str">
        <f>IFERROR(INDEX(Расходка[Наименование расходного материала],MATCH(Расходка[[#This Row],[№]],Поиск_расходки[Индекс3],0)),"")</f>
        <v>DES, Resolute Integtity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Колибри</v>
      </c>
      <c r="W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2" s="114" t="str">
        <f>IFERROR(INDEX(Расходка[Наименование расходного материала],MATCH(Расходка[[#This Row],[№]],Поиск_расходки[Индекс7],0)),"")</f>
        <v>Launcher 6F EBU 3.5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309</v>
      </c>
      <c r="AO2" s="208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>Fielder XT-A</v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>Fielder XT-R</v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1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2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1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2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3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524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525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Shunmei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527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528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BMS, Integtity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DES, Calipso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DES, NanoMed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1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Firehawk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520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1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469</v>
      </c>
    </row>
    <row r="78" spans="1:33"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0</v>
      </c>
      <c r="O78" s="196">
        <f>IF(ISNUMBER(SEARCH('Карта учёта'!$B$23,Расходка[[#This Row],[Наименование расходного материала]])),MAX($O$1:O77)+1,0)</f>
        <v>0</v>
      </c>
      <c r="P78" s="196">
        <f>IF(ISNUMBER(SEARCH('Карта учёта'!$B$24,Расходка[[#This Row],[Наименование расходного материала]])),MAX($P$1:P77)+1,0)</f>
        <v>0</v>
      </c>
      <c r="Q78" s="196">
        <f>IF(ISNUMBER(SEARCH('Карта учёта'!$B$25,Расходка[[#This Row],[Наименование расходного материала]])),MAX($Q$1:Q77)+1,0)</f>
        <v>0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/>
      </c>
      <c r="AB78" s="197" t="str">
        <f>IFERROR(INDEX(Расходка[Наименование расходного материала],MATCH(Расходка[[#This Row],[№]],Поиск_расходки[Индекс11],0)),"")</f>
        <v/>
      </c>
      <c r="AC78" s="197" t="str">
        <f>IFERROR(INDEX(Расходка[Наименование расходного материала],MATCH(Расходка[[#This Row],[№]],Поиск_расходки[Индекс12],0)),"")</f>
        <v/>
      </c>
      <c r="AD78" s="197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2024-11-12T13:12:26Z</cp:lastPrinted>
  <dcterms:created xsi:type="dcterms:W3CDTF">2015-06-05T18:19:34Z</dcterms:created>
  <dcterms:modified xsi:type="dcterms:W3CDTF">2024-11-12T13:13:47Z</dcterms:modified>
</cp:coreProperties>
</file>