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F79" i="1"/>
  <c r="F80" i="1"/>
  <c r="F81" i="1"/>
  <c r="F82" i="1"/>
  <c r="F83" i="1"/>
  <c r="G79" i="1"/>
  <c r="G80" i="1"/>
  <c r="G81" i="1"/>
  <c r="G82" i="1"/>
  <c r="G83" i="1"/>
  <c r="H79" i="1"/>
  <c r="H80" i="1"/>
  <c r="H81" i="1"/>
  <c r="H82" i="1"/>
  <c r="H83" i="1"/>
  <c r="I79" i="1"/>
  <c r="I80" i="1"/>
  <c r="I81" i="1"/>
  <c r="I82" i="1"/>
  <c r="I83" i="1"/>
  <c r="J79" i="1"/>
  <c r="J80" i="1"/>
  <c r="J81" i="1"/>
  <c r="J82" i="1"/>
  <c r="J83" i="1"/>
  <c r="K79" i="1"/>
  <c r="K80" i="1"/>
  <c r="K81" i="1"/>
  <c r="K82" i="1"/>
  <c r="K83" i="1"/>
  <c r="L79" i="1"/>
  <c r="L80" i="1"/>
  <c r="L81" i="1"/>
  <c r="L82" i="1"/>
  <c r="L83" i="1"/>
  <c r="M79" i="1"/>
  <c r="M80" i="1"/>
  <c r="M81" i="1"/>
  <c r="M82" i="1"/>
  <c r="M83" i="1"/>
  <c r="N79" i="1"/>
  <c r="N80" i="1"/>
  <c r="N81" i="1"/>
  <c r="N82" i="1"/>
  <c r="N83" i="1"/>
  <c r="O80" i="1"/>
  <c r="O81" i="1"/>
  <c r="O82" i="1"/>
  <c r="O83" i="1"/>
  <c r="P79" i="1"/>
  <c r="P80" i="1"/>
  <c r="P81" i="1"/>
  <c r="P82" i="1"/>
  <c r="P83" i="1"/>
  <c r="Q79" i="1"/>
  <c r="Q80" i="1"/>
  <c r="Q81" i="1"/>
  <c r="Q82" i="1"/>
  <c r="Q83" i="1"/>
  <c r="R79" i="1"/>
  <c r="R80" i="1"/>
  <c r="R81" i="1"/>
  <c r="R82" i="1"/>
  <c r="R83" i="1"/>
  <c r="S79" i="1"/>
  <c r="S80" i="1"/>
  <c r="S81" i="1"/>
  <c r="S82" i="1"/>
  <c r="S83" i="1"/>
  <c r="T79" i="1"/>
  <c r="T80" i="1"/>
  <c r="T81" i="1"/>
  <c r="T82" i="1"/>
  <c r="T83" i="1"/>
  <c r="U79" i="1"/>
  <c r="U80" i="1"/>
  <c r="U81" i="1"/>
  <c r="U82" i="1"/>
  <c r="U83" i="1"/>
  <c r="V79" i="1"/>
  <c r="V80" i="1"/>
  <c r="V81" i="1"/>
  <c r="V82" i="1"/>
  <c r="V83" i="1"/>
  <c r="W79" i="1"/>
  <c r="W80" i="1"/>
  <c r="W81" i="1"/>
  <c r="W82" i="1"/>
  <c r="W83" i="1"/>
  <c r="X80" i="1"/>
  <c r="X81" i="1"/>
  <c r="X82" i="1"/>
  <c r="X83" i="1"/>
  <c r="Y80" i="1"/>
  <c r="Y81" i="1"/>
  <c r="Y82" i="1"/>
  <c r="Y83" i="1"/>
  <c r="Z80" i="1"/>
  <c r="Z81" i="1"/>
  <c r="Z82" i="1"/>
  <c r="Z83" i="1"/>
  <c r="AA79" i="1"/>
  <c r="AA80" i="1"/>
  <c r="AA81" i="1"/>
  <c r="AA82" i="1"/>
  <c r="AA83" i="1"/>
  <c r="AB80" i="1"/>
  <c r="AB81" i="1"/>
  <c r="AB82" i="1"/>
  <c r="AB83" i="1"/>
  <c r="AC79" i="1"/>
  <c r="AC80" i="1"/>
  <c r="AC81" i="1"/>
  <c r="AC82" i="1"/>
  <c r="AC83" i="1"/>
  <c r="AD79" i="1"/>
  <c r="AD80" i="1"/>
  <c r="AD81" i="1"/>
  <c r="AD82" i="1"/>
  <c r="AD83" i="1"/>
  <c r="A65" i="1"/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O75" i="1" s="1"/>
  <c r="Q76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O76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AC16" i="1"/>
  <c r="M36" i="1"/>
  <c r="AC22" i="1"/>
  <c r="O78" i="1" l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K51" i="1"/>
  <c r="G50" i="1"/>
  <c r="AD38" i="1"/>
  <c r="N44" i="1"/>
  <c r="AB43" i="1"/>
  <c r="L38" i="1"/>
  <c r="L39" i="1" s="1"/>
  <c r="AB33" i="1"/>
  <c r="M37" i="1"/>
  <c r="AB65" i="1" l="1"/>
  <c r="O79" i="1"/>
  <c r="AB76" i="1"/>
  <c r="AB6" i="1"/>
  <c r="AB63" i="1"/>
  <c r="AB74" i="1"/>
  <c r="AB4" i="1"/>
  <c r="AB57" i="1"/>
  <c r="AB68" i="1"/>
  <c r="AB75" i="1"/>
  <c r="AB5" i="1"/>
  <c r="AB64" i="1"/>
  <c r="AB39" i="1"/>
  <c r="AB41" i="1"/>
  <c r="AB30" i="1"/>
  <c r="AB71" i="1"/>
  <c r="AB61" i="1"/>
  <c r="AB56" i="1"/>
  <c r="AB25" i="1"/>
  <c r="AB21" i="1"/>
  <c r="AB40" i="1"/>
  <c r="AB13" i="1"/>
  <c r="AB78" i="1"/>
  <c r="AB79" i="1"/>
  <c r="AB62" i="1"/>
  <c r="AB16" i="1"/>
  <c r="AB58" i="1"/>
  <c r="AB22" i="1"/>
  <c r="AB34" i="1"/>
  <c r="AB59" i="1"/>
  <c r="AB37" i="1"/>
  <c r="AB19" i="1"/>
  <c r="AB60" i="1"/>
  <c r="AB67" i="1"/>
  <c r="AB17" i="1"/>
  <c r="AB31" i="1"/>
  <c r="AB18" i="1"/>
  <c r="AB36" i="1"/>
  <c r="AB42" i="1"/>
  <c r="AB66" i="1"/>
  <c r="AB15" i="1"/>
  <c r="AB29" i="1"/>
  <c r="AB7" i="1"/>
  <c r="AB32" i="1"/>
  <c r="AB70" i="1"/>
  <c r="AB26" i="1"/>
  <c r="AB72" i="1"/>
  <c r="AB69" i="1"/>
  <c r="AB73" i="1"/>
  <c r="AB77" i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38" i="1" l="1"/>
  <c r="U15" i="1"/>
  <c r="U18" i="1"/>
  <c r="U32" i="1"/>
  <c r="U17" i="1"/>
  <c r="U13" i="1"/>
  <c r="U7" i="1"/>
  <c r="U20" i="1"/>
  <c r="U24" i="1"/>
  <c r="U30" i="1"/>
  <c r="U12" i="1"/>
  <c r="U31" i="1"/>
  <c r="U5" i="1"/>
  <c r="U8" i="1"/>
  <c r="U28" i="1"/>
  <c r="U6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68" i="1"/>
  <c r="V72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3" i="1" l="1"/>
  <c r="V9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20" i="1" l="1"/>
  <c r="X79" i="1"/>
  <c r="X49" i="1"/>
  <c r="X2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9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8" i="1" l="1"/>
  <c r="Y2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M77" i="1" l="1"/>
  <c r="M78" i="1" l="1"/>
  <c r="Z78" i="1" l="1"/>
  <c r="Z79" i="1"/>
  <c r="Z2" i="1"/>
  <c r="Z75" i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<sst xmlns="http://schemas.openxmlformats.org/spreadsheetml/2006/main" count="899" uniqueCount="544">
  <si>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</si>
  <si>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</si>
  <si>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</si>
  <si>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</si>
  <si>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</si>
  <si>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</si>
  <si>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</si>
  <si>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</si>
  <si>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</si>
  <si>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</si>
  <si>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</si>
  <si>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</si>
  <si>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</si>
  <si>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</si>
  <si>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</si>
  <si>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</si>
  <si>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</si>
  <si>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</si>
  <si>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</si>
  <si>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</si>
  <si>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</si>
  <si>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</si>
  <si>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</si>
  <si>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</si>
  <si>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</si>
  <si>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</si>
  <si>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</si>
  <si>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</si>
  <si>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</si>
  <si>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</si>
  <si>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</si>
  <si>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</si>
  <si>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</si>
  <si>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</si>
  <si>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</si>
  <si>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</si>
  <si>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</si>
  <si>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</si>
  <si>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</si>
  <si>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</si>
  <si>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</si>
  <si>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</si>
  <si>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</si>
  <si>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</si>
  <si>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</si>
  <si>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</si>
  <si>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</si>
  <si>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</si>
  <si>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</si>
  <si>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</si>
  <si>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</si>
  <si>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</si>
  <si>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</si>
  <si>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</si>
  <si>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</si>
  <si>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</si>
  <si>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</si>
  <si>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</si>
  <si>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</si>
  <si>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</si>
  <si>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</si>
  <si>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</si>
  <si>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</si>
  <si>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</si>
  <si>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</si>
  <si>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</si>
  <si>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</si>
  <si>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</si>
  <si>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</si>
  <si>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</si>
  <si>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</si>
  <si>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</si>
  <si>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</si>
  <si>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</si>
  <si>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</si>
  <si>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</si>
  <si>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</si>
  <si>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</si>
  <si>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</si>
  <si>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</si>
  <si>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</si>
  <si>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</si>
  <si>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</si>
  <si>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</si>
  <si>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</si>
  <si>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</si>
  <si>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</si>
  <si>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</si>
  <si>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</si>
  <si>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</si>
  <si>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</si>
  <si>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</si>
  <si>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</si>
  <si>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</si>
  <si>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</si>
  <si>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</si>
  <si>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</si>
  <si>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</si>
  <si>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</si>
  <si>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</si>
  <si>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</si>
  <si>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</si>
  <si>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</si>
  <si>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</si>
  <si>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</si>
  <si>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</si>
  <si>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</si>
  <si>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</si>
  <si>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</si>
  <si>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</si>
  <si>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</si>
  <si>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</si>
  <si>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</si>
  <si>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</si>
  <si>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</si>
  <si>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</si>
  <si>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</si>
  <si>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</si>
  <si>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</si>
  <si>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</si>
  <si>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</si>
  <si>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</si>
  <si>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</si>
  <si>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</si>
  <si>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</si>
  <si>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</si>
  <si>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</si>
  <si>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</si>
  <si>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</si>
  <si>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</si>
  <si>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</si>
  <si>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</si>
  <si>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</si>
  <si>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</si>
  <si>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</si>
  <si>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</si>
  <si>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</si>
  <si>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</si>
  <si>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</si>
  <si>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</si>
  <si>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</si>
  <si>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</si>
  <si>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</si>
  <si>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</si>
  <si>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</si>
  <si>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</si>
  <si>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</si>
  <si>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</si>
  <si>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</si>
  <si>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</si>
  <si>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</si>
  <si>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</si>
  <si>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</si>
  <si>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</si>
  <si>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</si>
  <si>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</si>
  <si>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</si>
  <si>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</si>
  <si>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</si>
  <si>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</si>
  <si>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</si>
  <si>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</si>
  <si>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</si>
  <si>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</si>
  <si>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</si>
  <si>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</si>
  <si>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</si>
  <si>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</si>
  <si>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</si>
  <si>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</si>
  <si>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</si>
  <si>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</si>
  <si>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</si>
  <si>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</si>
  <si>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</si>
  <si>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</si>
  <si>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</si>
  <si>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</si>
  <si>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</si>
  <si>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</si>
  <si>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</si>
  <si>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</si>
  <si>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</si>
  <si>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</si>
  <si>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</si>
  <si>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</si>
  <si>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</si>
  <si>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</si>
  <si>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</si>
  <si>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</si>
  <si>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</si>
  <si>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</si>
  <si>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</si>
  <si>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</si>
  <si>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</si>
  <si>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</si>
  <si>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</si>
  <si>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</si>
  <si>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</si>
  <si>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</si>
  <si>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</si>
  <si>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</si>
  <si>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</si>
  <si>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</si>
  <si>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</si>
  <si>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</si>
  <si>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</si>
  <si>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</si>
  <si>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</si>
  <si>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</si>
  <si>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</si>
  <si>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</si>
  <si>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</si>
  <si>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</si>
  <si>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</si>
  <si>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</si>
  <si>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</si>
  <si>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</si>
  <si>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</si>
  <si>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</si>
  <si>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</si>
  <si>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</si>
  <si>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</si>
  <si>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</si>
  <si>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</si>
  <si>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</si>
  <si>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</si>
  <si>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</si>
  <si>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</si>
  <si>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</si>
  <si>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</si>
  <si>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</si>
  <si>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</si>
  <si>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</si>
  <si>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</si>
  <si>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</si>
  <si>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</si>
  <si>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</si>
  <si>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</si>
  <si>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</si>
  <si>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</si>
  <si>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</si>
  <si>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</si>
  <si>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</si>
  <si>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</si>
  <si>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</si>
  <si>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</si>
  <si>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</si>
  <si>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</si>
  <si>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</si>
  <si>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</si>
  <si>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</si>
  <si>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</si>
  <si>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</si>
  <si>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</si>
  <si>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</si>
  <si>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</si>
  <si>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</si>
  <si>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</si>
  <si>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</si>
  <si>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</si>
  <si>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</si>
  <si>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</si>
  <si>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</si>
  <si>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</si>
  <si>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</si>
  <si>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</si>
  <si>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</si>
  <si>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</si>
  <si>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</si>
  <si>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</si>
  <si>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</si>
  <si>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</si>
  <si>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</si>
  <si>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</si>
  <si>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</si>
  <si>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</si>
  <si>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</si>
  <si>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</si>
  <si>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</si>
  <si>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</si>
  <si>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</si>
  <si>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</si>
  <si>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</si>
  <si>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</si>
  <si>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</si>
  <si>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</si>
  <si>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</si>
  <si>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</si>
  <si>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</si>
  <si>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</si>
  <si>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</si>
  <si>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</si>
  <si>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</si>
  <si>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</si>
  <si>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</si>
  <si>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</si>
  <si>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</si>
  <si>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</si>
  <si>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</si>
  <si>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</si>
  <si>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</si>
  <si>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</si>
  <si>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</si>
  <si>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</si>
  <si>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</si>
  <si>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</si>
  <si>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</si>
  <si>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</si>
  <si>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</si>
  <si>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</si>
  <si>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</si>
  <si>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</si>
  <si>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</si>
  <si>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</si>
  <si>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</si>
  <si>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</si>
  <si>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</si>
  <si>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</si>
  <si>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</si>
  <si>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</si>
  <si>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</si>
  <si>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</si>
  <si>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</si>
  <si>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</si>
  <si>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</si>
  <si>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</si>
  <si>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</si>
  <si>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</si>
  <si>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</si>
  <si>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</si>
  <si>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</si>
  <si>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</si>
  <si>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</si>
  <si>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</si>
  <si>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</si>
  <si>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</si>
  <si>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</si>
  <si>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</si>
  <si>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</si>
  <si>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</si>
  <si>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</si>
  <si>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</si>
  <si>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</si>
  <si>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</si>
  <si>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</si>
  <si>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</si>
  <si>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</si>
  <si>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</si>
  <si>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</si>
  <si>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</si>
  <si>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</si>
  <si>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</si>
  <si>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</si>
  <si>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</si>
  <si>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</si>
  <si>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</si>
  <si>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</si>
  <si>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</si>
  <si>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</si>
  <si>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</si>
  <si>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</si>
  <si>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</si>
  <si>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</si>
  <si>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</si>
  <si>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</si>
  <si>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</si>
  <si>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</si>
  <si>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</si>
  <si>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</si>
  <si>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</si>
  <si>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</si>
  <si>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</si>
  <si>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</si>
  <si>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</si>
  <si>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</si>
  <si>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</si>
  <si>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</si>
  <si>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</si>
  <si>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</si>
  <si>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</si>
  <si>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</si>
  <si>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</si>
  <si>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</si>
  <si>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</si>
  <si>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</si>
  <si>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</si>
  <si>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</si>
  <si>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</si>
  <si>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</si>
  <si>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</si>
  <si>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</si>
  <si>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</si>
  <si>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</si>
  <si>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</si>
  <si>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</si>
  <si>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</si>
  <si>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</si>
  <si>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</si>
  <si>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</si>
  <si>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</si>
  <si>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</si>
  <si>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</si>
  <si>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</si>
  <si>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</si>
  <si>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</si>
  <si>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</si>
  <si>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</si>
  <si>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</si>
  <si>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</si>
  <si>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</si>
  <si>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</si>
  <si>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</si>
  <si>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</si>
  <si>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</si>
  <si>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</si>
  <si>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</si>
  <si>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</si>
  <si>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</si>
  <si>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</si>
  <si>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</si>
  <si>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</si>
  <si>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</si>
  <si>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</si>
  <si>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</si>
  <si>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</si>
  <si>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</si>
  <si>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</si>
  <si>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</si>
  <si>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</si>
  <si>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</si>
  <si>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</si>
  <si>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</si>
  <si>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</si>
  <si>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</si>
  <si>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</si>
  <si>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</si>
  <si>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</si>
  <si>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</si>
  <si>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</si>
  <si>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</si>
  <si>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</si>
  <si>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</si>
  <si>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</si>
  <si>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</si>
  <si>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</si>
  <si>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</si>
  <si>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</si>
  <si>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</si>
  <si>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</si>
  <si>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</si>
  <si>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</si>
  <si>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</si>
  <si>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</si>
  <si>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</si>
  <si>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</si>
  <si>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</si>
  <si>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</si>
  <si>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</si>
  <si>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</si>
  <si>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</si>
  <si>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</si>
  <si>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</si>
  <si>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</si>
  <si>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</si>
  <si>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</si>
  <si>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</si>
  <si>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</si>
  <si>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</si>
  <si>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</si>
  <si>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</si>
  <si>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</si>
  <si>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</si>
  <si>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</si>
  <si>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</si>
  <si>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</si>
  <si>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</si>
  <si>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</si>
  <si>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</si>
  <si>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</si>
  <si>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</si>
  <si>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</si>
  <si>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</si>
  <si>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</si>
  <si>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</si>
  <si>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</si>
  <si>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</si>
  <si>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</si>
  <si>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</si>
  <si>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</si>
  <si>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</si>
  <si>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</si>
  <si>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</si>
  <si>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</si>
  <si>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</si>
  <si>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</si>
  <si>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</si>
  <si>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</si>
  <si>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</si>
  <si>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</si>
  <si>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</si>
  <si>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</si>
  <si>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</si>
  <si>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</si>
  <si>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</si>
  <si>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</si>
  <si>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</si>
  <si>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</si>
  <si>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</si>
  <si>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</si>
  <si>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</si>
  <si>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</si>
  <si>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</si>
  <si>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</si>
  <si>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</si>
  <si>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</si>
  <si>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</si>
  <si>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</si>
  <si>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</si>
  <si>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</si>
  <si>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</si>
  <si>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</si>
  <si>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</si>
  <si>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</si>
  <si>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</si>
  <si>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</si>
  <si>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</si>
  <si>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</si>
  <si>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</si>
  <si>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 xml:space="preserve">Контроль места пункции, повязка  на руке до 6 ч. </t>
  </si>
  <si>
    <t>проходим, контуры ровные</t>
  </si>
  <si>
    <t xml:space="preserve">1. Контроль места пункции, повязка  на руке до 6 ч. 2. Совместно с д/кардиологом: с учетом клинических данных, ЭКГ и КАГ рекомендована реканализация бассейна ПКА. </t>
  </si>
  <si>
    <t>150 ml</t>
  </si>
  <si>
    <t>Белова З.П.</t>
  </si>
  <si>
    <t>16:54</t>
  </si>
  <si>
    <t>4970</t>
  </si>
  <si>
    <t>Правый</t>
  </si>
  <si>
    <t>стеноз проксимального сегмента 30%; Антеградный кровоток TIMI III ИМА: стеноз проксимального сегмента 30%</t>
  </si>
  <si>
    <t>Metafor</t>
  </si>
  <si>
    <t>3,0 - 40</t>
  </si>
  <si>
    <t>2,25 - 16</t>
  </si>
  <si>
    <t xml:space="preserve">Гипоплазирована, доминантная ЗБВ ПКА. Антеградный кровоток TIMIII.  </t>
  </si>
  <si>
    <r>
      <rPr>
        <sz val="11"/>
        <color theme="1"/>
        <rFont val="Arial Narrow"/>
        <family val="2"/>
        <charset val="204"/>
      </rPr>
      <t>определяется тромботическая окклюзия проксимального сегмента - TTG3. Rentrop 3. Антеградный кровоток - TIMI 0. После реканализации: отмечается стенозы прокисмальной трети доминантной ЗБВ  30%; субтотальный стеноз средней трети ЗБВ  и диффузные пролонгированные стенозы дистального и среднего сегментов ПКА до 80%</t>
    </r>
    <r>
      <rPr>
        <sz val="12"/>
        <color theme="1"/>
        <rFont val="Arial Narrow"/>
        <family val="2"/>
        <charset val="204"/>
      </rPr>
      <t>.</t>
    </r>
  </si>
  <si>
    <t>Устье ПКА катетеризировано проводниковым катетером Launcher JR 3,5 6Fr.  Коронарный проводник Shunmei (2 шт) проведен  в дистальный сегмент ПКА. Реканализация выполнена спирационным катером Medtronic Export Advance (15:34), получены фрагменты тромба. На контрольных ангиограммах отмечается: стеноз прокисмальной трети 30%; субтотальный стеноз средней трети доминантной ЗБВ и диффузные пролонгированные стенозы дистального сегмента ПКА до 80%. Выполнена предилатация субтотального стеноза ЗБВ БК Колибри 2,0 х 15 мм, давлением 10 атм. В зону остаточногго стеноза ЗБВ имплантирован DES Evermine 2,25 х 16 мм, давлением 10 атм. Выполнена предилатация зоны стенозов дистального сегмента ПКА БК Колибри 2.0 х 15 мм, давлением 10 атм. В зону остаточных стенозов ПКА под устье зоны "креста" имплантированы оверлэппингом стенты DES Metafor 2,75 x 32 мм, DES Metafor 3,00 x 40 мм  давлением 10 атм. На контрольных съемках стенты раскрыты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ПКА ближе к TIMI III. Пациентка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</si>
</sst>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20" fontId="15" fillId="0" borderId="13" xfId="0" applyNumberFormat="1" applyFont="1" applyBorder="1" applyAlignment="1" applyProtection="1">
      <alignment horizontal="left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  <xf numFmtId="0" fontId="68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I13" sqref="I13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45677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0.61111111111111105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0.61805555555555558</v>
      </c>
      <c r="C10" s="51"/>
      <c r="D10" s="83" t="s">
        <v>173</v>
      </c>
      <c r="E10" s="81"/>
      <c r="F10" s="81"/>
      <c r="G10" s="22" t="s">
        <v>185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19925</v>
      </c>
      <c r="C12" s="11"/>
      <c r="D12" s="83" t="s">
        <v>303</v>
      </c>
      <c r="E12" s="81"/>
      <c r="F12" s="81"/>
      <c r="G12" s="22" t="s">
        <v>177</v>
      </c>
      <c r="H12" s="24"/>
    </row>
    <row r="13" spans="1:8" ht="15.75">
      <c r="A13" s="14" t="s">
        <v>10</v>
      </c>
      <c r="B13" s="28">
        <f>DATEDIF(B12,B8,"y")</f>
        <v>70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1626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534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535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9.4429999999999996</v>
      </c>
    </row>
    <row r="18" spans="1:8" ht="14.45" customHeight="1">
      <c r="A18" s="198" t="s">
        <v>188</v>
      </c>
      <c r="B18" s="199" t="s">
        <v>536</v>
      </c>
      <c r="C18" s="204"/>
      <c r="D18" s="205" t="s">
        <v>210</v>
      </c>
      <c r="E18" s="205"/>
      <c r="F18" s="205"/>
      <c r="G18" s="201" t="s">
        <v>189</v>
      </c>
      <c r="H18" s="202" t="s">
        <v>527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530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537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541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542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531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528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2" zoomScaleNormal="100" zoomScaleSheetLayoutView="100" zoomScalePageLayoutView="90" workbookViewId="0">
      <selection activeCell="I24" sqref="I24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216</v>
      </c>
      <c r="D8" s="247"/>
      <c r="E8" s="247"/>
      <c r="F8" s="172">
        <v>3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3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45677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0.61805555555555558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0.68055555555555547</v>
      </c>
      <c r="C14" s="11"/>
      <c r="D14" s="83" t="s">
        <v>173</v>
      </c>
      <c r="E14" s="81"/>
      <c r="F14" s="81"/>
      <c r="G14" s="71" t="str">
        <f>КАГ!G10</f>
        <v>Щербакова С.М.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6.2499999999999889E-2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Белова З.П.</v>
      </c>
      <c r="C16" s="182">
        <f>LEN(КАГ!B11)</f>
        <v>11</v>
      </c>
      <c r="D16" s="83" t="s">
        <v>303</v>
      </c>
      <c r="E16" s="81"/>
      <c r="F16" s="81"/>
      <c r="G16" s="71" t="str">
        <f>КАГ!G12</f>
        <v>Мишина Е.А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19925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70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1626</v>
      </c>
      <c r="C19" s="61"/>
      <c r="D19" s="61"/>
      <c r="E19" s="61"/>
      <c r="F19" s="61"/>
      <c r="G19" s="150" t="s">
        <v>399</v>
      </c>
      <c r="H19" s="164" t="str">
        <f>КАГ!H15</f>
        <v>16:54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4970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9.4429999999999996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/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9" t="s">
        <v>543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526</v>
      </c>
      <c r="C40" s="107"/>
      <c r="D40" s="253" t="s">
        <v>529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532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стеноз проксимального сегмента 30%; Антеградный кровоток TIMI III ИМА: стеноз проксимального сегмента 30%
Бассейн  ОА:   Гипоплазирована, доминантная ЗБВ ПКА. Антеградный кровоток TIMIII.  
Бассейн ПКА:   определяется тромботическая окклюзия проксимального сегмента - TTG3. Rentrop 3. Антеградный кровоток - TIMI 0. После реканализации: отмечается стенозы прокисмальной трети доминантной ЗБВ  30%; субтотальный стеноз средней трети ЗБВ  и диффузные пролонгированные стенозы дистального и среднего сегментов ПКА до 80%.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6" sqref="C16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45677</v>
      </c>
      <c r="C2" s="138" t="str">
        <f>IF(ЧКВ!B21=Вмешательства!F14,Вмешательства!F20,Вмешательства!F22)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Белова З.П.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19925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70</v>
      </c>
    </row>
    <row r="7" spans="1:4">
      <c r="A7" s="34"/>
      <c r="B7"/>
      <c r="C7" s="88" t="s">
        <v>12</v>
      </c>
      <c r="D7" s="90">
        <f>КАГ!$B$14</f>
        <v>1626</v>
      </c>
    </row>
    <row r="8" spans="1:4">
      <c r="A8" s="176" t="str">
        <f>ЧКВ!$A$9</f>
        <v>Код модели: 21167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45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45677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330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525</v>
      </c>
      <c r="C15" s="121"/>
      <c r="D15" s="126">
        <v>2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40" t="s">
        <v>370</v>
      </c>
      <c r="C16" s="121"/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40" t="s">
        <v>538</v>
      </c>
      <c r="C17" s="166" t="s">
        <v>539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538</v>
      </c>
      <c r="C18" s="121" t="s">
        <v>454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40" t="s">
        <v>518</v>
      </c>
      <c r="C19" s="121" t="s">
        <v>540</v>
      </c>
      <c r="D19" s="126">
        <v>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40" t="s">
        <v>375</v>
      </c>
      <c r="C20" s="121" t="s">
        <v>406</v>
      </c>
      <c r="D20" s="128">
        <v>1</v>
      </c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sheet="1" objects="1" scenarios="1"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6" zoomScaleNormal="100" workbookViewId="0">
      <selection activeCell="C64" sqref="C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0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02" t="str">
        <f>IFERROR(INDEX(Расходка[Наименование расходного материала],MATCH(Расходка[[#This Row],[№]],Поиск_расходки[Индекс3],0)),"")</f>
        <v>Shunmei 0,7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02" t="str">
        <f>IFERROR(INDEX(Расходка[Наименование расходного материала],MATCH(Расходка[[#This Row],[№]],Поиск_расходки[Индекс7],0)),"")</f>
        <v>Metafor</v>
      </c>
      <c r="Y2" s="102" t="str">
        <f>IFERROR(INDEX(Расходка[Наименование расходного материала],MATCH(Расходка[[#This Row],[№]],Поиск_расходки[Индекс8],0)),"")</f>
        <v>Metafor</v>
      </c>
      <c r="Z2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2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1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0</v>
      </c>
      <c r="N3" s="103">
        <f>IF(ISNUMBER(SEARCH('Карта учёта'!$B$20,Расходка[[#This Row],[Наименование расходного материала]])),MAX($N$1:N2)+1,0)</f>
        <v>0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/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/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0</v>
      </c>
      <c r="N4" s="103">
        <f>IF(ISNUMBER(SEARCH('Карта учёта'!$B$20,Расходка[[#This Row],[Наименование расходного материала]])),MAX($N$1:N3)+1,0)</f>
        <v>0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/>
      </c>
      <c r="AA4" s="102" t="str">
        <f>IFERROR(INDEX(Расходка[Наименование расходного материала],MATCH(Расходка[[#This Row],[№]],Поиск_расходки[Индекс10],0)),"")</f>
        <v/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0</v>
      </c>
      <c r="N5" s="103">
        <f>IF(ISNUMBER(SEARCH('Карта учёта'!$B$20,Расходка[[#This Row],[Наименование расходного материала]])),MAX($N$1:N4)+1,0)</f>
        <v>0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/>
      </c>
      <c r="AA5" s="102" t="str">
        <f>IFERROR(INDEX(Расходка[Наименование расходного материала],MATCH(Расходка[[#This Row],[№]],Поиск_расходки[Индекс10],0)),"")</f>
        <v/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0</v>
      </c>
      <c r="N6" s="103">
        <f>IF(ISNUMBER(SEARCH('Карта учёта'!$B$20,Расходка[[#This Row],[Наименование расходного материала]])),MAX($N$1:N5)+1,0)</f>
        <v>0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/>
      </c>
      <c r="AA6" s="102" t="str">
        <f>IFERROR(INDEX(Расходка[Наименование расходного материала],MATCH(Расходка[[#This Row],[№]],Поиск_расходки[Индекс10],0)),"")</f>
        <v/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0</v>
      </c>
      <c r="N7" s="103">
        <f>IF(ISNUMBER(SEARCH('Карта учёта'!$B$20,Расходка[[#This Row],[Наименование расходного материала]])),MAX($N$1:N6)+1,0)</f>
        <v>0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/>
      </c>
      <c r="AA7" s="102" t="str">
        <f>IFERROR(INDEX(Расходка[Наименование расходного материала],MATCH(Расходка[[#This Row],[№]],Поиск_расходки[Индекс10],0)),"")</f>
        <v/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0</v>
      </c>
      <c r="N8" s="103">
        <f>IF(ISNUMBER(SEARCH('Карта учёта'!$B$20,Расходка[[#This Row],[Наименование расходного материала]])),MAX($N$1:N7)+1,0)</f>
        <v>0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/>
      </c>
      <c r="AA8" s="102" t="str">
        <f>IFERROR(INDEX(Расходка[Наименование расходного материала],MATCH(Расходка[[#This Row],[№]],Поиск_расходки[Индекс10],0)),"")</f>
        <v/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0</v>
      </c>
      <c r="N9" s="103">
        <f>IF(ISNUMBER(SEARCH('Карта учёта'!$B$20,Расходка[[#This Row],[Наименование расходного материала]])),MAX($N$1:N8)+1,0)</f>
        <v>0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/>
      </c>
      <c r="AA9" s="102" t="str">
        <f>IFERROR(INDEX(Расходка[Наименование расходного материала],MATCH(Расходка[[#This Row],[№]],Поиск_расходки[Индекс10],0)),"")</f>
        <v/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0</v>
      </c>
      <c r="N10" s="103">
        <f>IF(ISNUMBER(SEARCH('Карта учёта'!$B$20,Расходка[[#This Row],[Наименование расходного материала]])),MAX($N$1:N9)+1,0)</f>
        <v>1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/>
      </c>
      <c r="AA10" s="102" t="str">
        <f>IFERROR(INDEX(Расходка[Наименование расходного материала],MATCH(Расходка[[#This Row],[№]],Поиск_расходки[Индекс10],0)),"")</f>
        <v/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0</v>
      </c>
      <c r="N11" s="103">
        <f>IF(ISNUMBER(SEARCH('Карта учёта'!$B$20,Расходка[[#This Row],[Наименование расходного материала]])),MAX($N$1:N10)+1,0)</f>
        <v>2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/>
      </c>
      <c r="AA11" s="102" t="str">
        <f>IFERROR(INDEX(Расходка[Наименование расходного материала],MATCH(Расходка[[#This Row],[№]],Поиск_расходки[Индекс10],0)),"")</f>
        <v/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0</v>
      </c>
      <c r="N12" s="103">
        <f>IF(ISNUMBER(SEARCH('Карта учёта'!$B$20,Расходка[[#This Row],[Наименование расходного материала]])),MAX($N$1:N11)+1,0)</f>
        <v>0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/>
      </c>
      <c r="AA12" s="102" t="str">
        <f>IFERROR(INDEX(Расходка[Наименование расходного материала],MATCH(Расходка[[#This Row],[№]],Поиск_расходки[Индекс10],0)),"")</f>
        <v/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0</v>
      </c>
      <c r="N13" s="103">
        <f>IF(ISNUMBER(SEARCH('Карта учёта'!$B$20,Расходка[[#This Row],[Наименование расходного материала]])),MAX($N$1:N12)+1,0)</f>
        <v>0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/>
      </c>
      <c r="AA13" s="102" t="str">
        <f>IFERROR(INDEX(Расходка[Наименование расходного материала],MATCH(Расходка[[#This Row],[№]],Поиск_расходки[Индекс10],0)),"")</f>
        <v/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0</v>
      </c>
      <c r="N14" s="103">
        <f>IF(ISNUMBER(SEARCH('Карта учёта'!$B$20,Расходка[[#This Row],[Наименование расходного материала]])),MAX($N$1:N13)+1,0)</f>
        <v>0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/>
      </c>
      <c r="AA14" s="102" t="str">
        <f>IFERROR(INDEX(Расходка[Наименование расходного материала],MATCH(Расходка[[#This Row],[№]],Поиск_расходки[Индекс10],0)),"")</f>
        <v/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0</v>
      </c>
      <c r="N15" s="103">
        <f>IF(ISNUMBER(SEARCH('Карта учёта'!$B$20,Расходка[[#This Row],[Наименование расходного материала]])),MAX($N$1:N14)+1,0)</f>
        <v>0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/>
      </c>
      <c r="AA15" s="102" t="str">
        <f>IFERROR(INDEX(Расходка[Наименование расходного материала],MATCH(Расходка[[#This Row],[№]],Поиск_расходки[Индекс10],0)),"")</f>
        <v/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0</v>
      </c>
      <c r="N16" s="103">
        <f>IF(ISNUMBER(SEARCH('Карта учёта'!$B$20,Расходка[[#This Row],[Наименование расходного материала]])),MAX($N$1:N15)+1,0)</f>
        <v>0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/>
      </c>
      <c r="AA16" s="102" t="str">
        <f>IFERROR(INDEX(Расходка[Наименование расходного материала],MATCH(Расходка[[#This Row],[№]],Поиск_расходки[Индекс10],0)),"")</f>
        <v/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0</v>
      </c>
      <c r="N17" s="103">
        <f>IF(ISNUMBER(SEARCH('Карта учёта'!$B$20,Расходка[[#This Row],[Наименование расходного материала]])),MAX($N$1:N16)+1,0)</f>
        <v>0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/>
      </c>
      <c r="AA17" s="102" t="str">
        <f>IFERROR(INDEX(Расходка[Наименование расходного материала],MATCH(Расходка[[#This Row],[№]],Поиск_расходки[Индекс10],0)),"")</f>
        <v/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0</v>
      </c>
      <c r="N18" s="103">
        <f>IF(ISNUMBER(SEARCH('Карта учёта'!$B$20,Расходка[[#This Row],[Наименование расходного материала]])),MAX($N$1:N17)+1,0)</f>
        <v>0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/>
      </c>
      <c r="AA18" s="102" t="str">
        <f>IFERROR(INDEX(Расходка[Наименование расходного материала],MATCH(Расходка[[#This Row],[№]],Поиск_расходки[Индекс10],0)),"")</f>
        <v/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0</v>
      </c>
      <c r="N19" s="103">
        <f>IF(ISNUMBER(SEARCH('Карта учёта'!$B$20,Расходка[[#This Row],[Наименование расходного материала]])),MAX($N$1:N18)+1,0)</f>
        <v>0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/>
      </c>
      <c r="AA19" s="102" t="str">
        <f>IFERROR(INDEX(Расходка[Наименование расходного материала],MATCH(Расходка[[#This Row],[№]],Поиск_расходки[Индекс10],0)),"")</f>
        <v/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0</v>
      </c>
      <c r="N20" s="103">
        <f>IF(ISNUMBER(SEARCH('Карта учёта'!$B$20,Расходка[[#This Row],[Наименование расходного материала]])),MAX($N$1:N19)+1,0)</f>
        <v>0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/>
      </c>
      <c r="AA20" s="102" t="str">
        <f>IFERROR(INDEX(Расходка[Наименование расходного материала],MATCH(Расходка[[#This Row],[№]],Поиск_расходки[Индекс10],0)),"")</f>
        <v/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0</v>
      </c>
      <c r="N21" s="103">
        <f>IF(ISNUMBER(SEARCH('Карта учёта'!$B$20,Расходка[[#This Row],[Наименование расходного материала]])),MAX($N$1:N20)+1,0)</f>
        <v>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/>
      </c>
      <c r="AA21" s="102" t="str">
        <f>IFERROR(INDEX(Расходка[Наименование расходного материала],MATCH(Расходка[[#This Row],[№]],Поиск_расходки[Индекс10],0)),"")</f>
        <v/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0</v>
      </c>
      <c r="N22" s="103">
        <f>IF(ISNUMBER(SEARCH('Карта учёта'!$B$20,Расходка[[#This Row],[Наименование расходного материала]])),MAX($N$1:N21)+1,0)</f>
        <v>0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/>
      </c>
      <c r="AA22" s="102" t="str">
        <f>IFERROR(INDEX(Расходка[Наименование расходного материала],MATCH(Расходка[[#This Row],[№]],Поиск_расходки[Индекс10],0)),"")</f>
        <v/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0</v>
      </c>
      <c r="N23" s="103">
        <f>IF(ISNUMBER(SEARCH('Карта учёта'!$B$20,Расходка[[#This Row],[Наименование расходного материала]])),MAX($N$1:N22)+1,0)</f>
        <v>0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/>
      </c>
      <c r="AA23" s="102" t="str">
        <f>IFERROR(INDEX(Расходка[Наименование расходного материала],MATCH(Расходка[[#This Row],[№]],Поиск_расходки[Индекс10],0)),"")</f>
        <v/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0</v>
      </c>
      <c r="N24" s="103">
        <f>IF(ISNUMBER(SEARCH('Карта учёта'!$B$20,Расходка[[#This Row],[Наименование расходного материала]])),MAX($N$1:N23)+1,0)</f>
        <v>0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/>
      </c>
      <c r="AA24" s="102" t="str">
        <f>IFERROR(INDEX(Расходка[Наименование расходного материала],MATCH(Расходка[[#This Row],[№]],Поиск_расходки[Индекс10],0)),"")</f>
        <v/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0</v>
      </c>
      <c r="N25" s="103">
        <f>IF(ISNUMBER(SEARCH('Карта учёта'!$B$20,Расходка[[#This Row],[Наименование расходного материала]])),MAX($N$1:N24)+1,0)</f>
        <v>0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/>
      </c>
      <c r="AA25" s="102" t="str">
        <f>IFERROR(INDEX(Расходка[Наименование расходного материала],MATCH(Расходка[[#This Row],[№]],Поиск_расходки[Индекс10],0)),"")</f>
        <v/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0</v>
      </c>
      <c r="N26" s="103">
        <f>IF(ISNUMBER(SEARCH('Карта учёта'!$B$20,Расходка[[#This Row],[Наименование расходного материала]])),MAX($N$1:N25)+1,0)</f>
        <v>0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/>
      </c>
      <c r="AA26" s="102" t="str">
        <f>IFERROR(INDEX(Расходка[Наименование расходного материала],MATCH(Расходка[[#This Row],[№]],Поиск_расходки[Индекс10],0)),"")</f>
        <v/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0</v>
      </c>
      <c r="N27" s="103">
        <f>IF(ISNUMBER(SEARCH('Карта учёта'!$B$20,Расходка[[#This Row],[Наименование расходного материала]])),MAX($N$1:N26)+1,0)</f>
        <v>0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/>
      </c>
      <c r="AA27" s="102" t="str">
        <f>IFERROR(INDEX(Расходка[Наименование расходного материала],MATCH(Расходка[[#This Row],[№]],Поиск_расходки[Индекс10],0)),"")</f>
        <v/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0</v>
      </c>
      <c r="N28" s="103">
        <f>IF(ISNUMBER(SEARCH('Карта учёта'!$B$20,Расходка[[#This Row],[Наименование расходного материала]])),MAX($N$1:N27)+1,0)</f>
        <v>0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/>
      </c>
      <c r="AA28" s="102" t="str">
        <f>IFERROR(INDEX(Расходка[Наименование расходного материала],MATCH(Расходка[[#This Row],[№]],Поиск_расходки[Индекс10],0)),"")</f>
        <v/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0</v>
      </c>
      <c r="N29" s="103">
        <f>IF(ISNUMBER(SEARCH('Карта учёта'!$B$20,Расходка[[#This Row],[Наименование расходного материала]])),MAX($N$1:N28)+1,0)</f>
        <v>0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/>
      </c>
      <c r="AA29" s="102" t="str">
        <f>IFERROR(INDEX(Расходка[Наименование расходного материала],MATCH(Расходка[[#This Row],[№]],Поиск_расходки[Индекс10],0)),"")</f>
        <v/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0</v>
      </c>
      <c r="N30" s="103">
        <f>IF(ISNUMBER(SEARCH('Карта учёта'!$B$20,Расходка[[#This Row],[Наименование расходного материала]])),MAX($N$1:N29)+1,0)</f>
        <v>0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/>
      </c>
      <c r="AA30" s="102" t="str">
        <f>IFERROR(INDEX(Расходка[Наименование расходного материала],MATCH(Расходка[[#This Row],[№]],Поиск_расходки[Индекс10],0)),"")</f>
        <v/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0</v>
      </c>
      <c r="N31" s="103">
        <f>IF(ISNUMBER(SEARCH('Карта учёта'!$B$20,Расходка[[#This Row],[Наименование расходного материала]])),MAX($N$1:N30)+1,0)</f>
        <v>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/>
      </c>
      <c r="AA31" s="102" t="str">
        <f>IFERROR(INDEX(Расходка[Наименование расходного материала],MATCH(Расходка[[#This Row],[№]],Поиск_расходки[Индекс10],0)),"")</f>
        <v/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0</v>
      </c>
      <c r="N32" s="103">
        <f>IF(ISNUMBER(SEARCH('Карта учёта'!$B$20,Расходка[[#This Row],[Наименование расходного материала]])),MAX($N$1:N31)+1,0)</f>
        <v>0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/>
      </c>
      <c r="AA32" s="102" t="str">
        <f>IFERROR(INDEX(Расходка[Наименование расходного материала],MATCH(Расходка[[#This Row],[№]],Поиск_расходки[Индекс10],0)),"")</f>
        <v/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0</v>
      </c>
      <c r="N33" s="103">
        <f>IF(ISNUMBER(SEARCH('Карта учёта'!$B$20,Расходка[[#This Row],[Наименование расходного материала]])),MAX($N$1:N32)+1,0)</f>
        <v>0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/>
      </c>
      <c r="AA33" s="102" t="str">
        <f>IFERROR(INDEX(Расходка[Наименование расходного материала],MATCH(Расходка[[#This Row],[№]],Поиск_расходки[Индекс10],0)),"")</f>
        <v/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0</v>
      </c>
      <c r="N34" s="103">
        <f>IF(ISNUMBER(SEARCH('Карта учёта'!$B$20,Расходка[[#This Row],[Наименование расходного материала]])),MAX($N$1:N33)+1,0)</f>
        <v>0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/>
      </c>
      <c r="AA34" s="102" t="str">
        <f>IFERROR(INDEX(Расходка[Наименование расходного материала],MATCH(Расходка[[#This Row],[№]],Поиск_расходки[Индекс10],0)),"")</f>
        <v/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0</v>
      </c>
      <c r="N35" s="103">
        <f>IF(ISNUMBER(SEARCH('Карта учёта'!$B$20,Расходка[[#This Row],[Наименование расходного материала]])),MAX($N$1:N34)+1,0)</f>
        <v>0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/>
      </c>
      <c r="AA35" s="102" t="str">
        <f>IFERROR(INDEX(Расходка[Наименование расходного материала],MATCH(Расходка[[#This Row],[№]],Поиск_расходки[Индекс10],0)),"")</f>
        <v/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0</v>
      </c>
      <c r="N36" s="103">
        <f>IF(ISNUMBER(SEARCH('Карта учёта'!$B$20,Расходка[[#This Row],[Наименование расходного материала]])),MAX($N$1:N35)+1,0)</f>
        <v>0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/>
      </c>
      <c r="AA36" s="102" t="str">
        <f>IFERROR(INDEX(Расходка[Наименование расходного материала],MATCH(Расходка[[#This Row],[№]],Поиск_расходки[Индекс10],0)),"")</f>
        <v/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0</v>
      </c>
      <c r="N37" s="103">
        <f>IF(ISNUMBER(SEARCH('Карта учёта'!$B$20,Расходка[[#This Row],[Наименование расходного материала]])),MAX($N$1:N36)+1,0)</f>
        <v>0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/>
      </c>
      <c r="AA37" s="102" t="str">
        <f>IFERROR(INDEX(Расходка[Наименование расходного материала],MATCH(Расходка[[#This Row],[№]],Поиск_расходки[Индекс10],0)),"")</f>
        <v/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0</v>
      </c>
      <c r="N38" s="103">
        <f>IF(ISNUMBER(SEARCH('Карта учёта'!$B$20,Расходка[[#This Row],[Наименование расходного материала]])),MAX($N$1:N37)+1,0)</f>
        <v>0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/>
      </c>
      <c r="AA38" s="102" t="str">
        <f>IFERROR(INDEX(Расходка[Наименование расходного материала],MATCH(Расходка[[#This Row],[№]],Поиск_расходки[Индекс10],0)),"")</f>
        <v/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0</v>
      </c>
      <c r="N39" s="103">
        <f>IF(ISNUMBER(SEARCH('Карта учёта'!$B$20,Расходка[[#This Row],[Наименование расходного материала]])),MAX($N$1:N38)+1,0)</f>
        <v>0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/>
      </c>
      <c r="AA39" s="102" t="str">
        <f>IFERROR(INDEX(Расходка[Наименование расходного материала],MATCH(Расходка[[#This Row],[№]],Поиск_расходки[Индекс10],0)),"")</f>
        <v/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0</v>
      </c>
      <c r="N40" s="103">
        <f>IF(ISNUMBER(SEARCH('Карта учёта'!$B$20,Расходка[[#This Row],[Наименование расходного материала]])),MAX($N$1:N39)+1,0)</f>
        <v>0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/>
      </c>
      <c r="AA40" s="102" t="str">
        <f>IFERROR(INDEX(Расходка[Наименование расходного материала],MATCH(Расходка[[#This Row],[№]],Поиск_расходки[Индекс10],0)),"")</f>
        <v/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0</v>
      </c>
      <c r="N41" s="103">
        <f>IF(ISNUMBER(SEARCH('Карта учёта'!$B$20,Расходка[[#This Row],[Наименование расходного материала]])),MAX($N$1:N40)+1,0)</f>
        <v>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/>
      </c>
      <c r="AA41" s="102" t="str">
        <f>IFERROR(INDEX(Расходка[Наименование расходного материала],MATCH(Расходка[[#This Row],[№]],Поиск_расходки[Индекс10],0)),"")</f>
        <v/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0</v>
      </c>
      <c r="N42" s="103">
        <f>IF(ISNUMBER(SEARCH('Карта учёта'!$B$20,Расходка[[#This Row],[Наименование расходного материала]])),MAX($N$1:N41)+1,0)</f>
        <v>0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/>
      </c>
      <c r="AA42" s="102" t="str">
        <f>IFERROR(INDEX(Расходка[Наименование расходного материала],MATCH(Расходка[[#This Row],[№]],Поиск_расходки[Индекс10],0)),"")</f>
        <v/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0</v>
      </c>
      <c r="N43" s="103">
        <f>IF(ISNUMBER(SEARCH('Карта учёта'!$B$20,Расходка[[#This Row],[Наименование расходного материала]])),MAX($N$1:N42)+1,0)</f>
        <v>0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/>
      </c>
      <c r="AA43" s="102" t="str">
        <f>IFERROR(INDEX(Расходка[Наименование расходного материала],MATCH(Расходка[[#This Row],[№]],Поиск_расходки[Индекс10],0)),"")</f>
        <v/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0</v>
      </c>
      <c r="N44" s="103">
        <f>IF(ISNUMBER(SEARCH('Карта учёта'!$B$20,Расходка[[#This Row],[Наименование расходного материала]])),MAX($N$1:N43)+1,0)</f>
        <v>0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/>
      </c>
      <c r="AA44" s="102" t="str">
        <f>IFERROR(INDEX(Расходка[Наименование расходного материала],MATCH(Расходка[[#This Row],[№]],Поиск_расходки[Индекс10],0)),"")</f>
        <v/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0</v>
      </c>
      <c r="N45" s="103">
        <f>IF(ISNUMBER(SEARCH('Карта учёта'!$B$20,Расходка[[#This Row],[Наименование расходного материала]])),MAX($N$1:N44)+1,0)</f>
        <v>0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/>
      </c>
      <c r="AA45" s="102" t="str">
        <f>IFERROR(INDEX(Расходка[Наименование расходного материала],MATCH(Расходка[[#This Row],[№]],Поиск_расходки[Индекс10],0)),"")</f>
        <v/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0</v>
      </c>
      <c r="N46" s="103">
        <f>IF(ISNUMBER(SEARCH('Карта учёта'!$B$20,Расходка[[#This Row],[Наименование расходного материала]])),MAX($N$1:N45)+1,0)</f>
        <v>0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/>
      </c>
      <c r="AA46" s="102" t="str">
        <f>IFERROR(INDEX(Расходка[Наименование расходного материала],MATCH(Расходка[[#This Row],[№]],Поиск_расходки[Индекс10],0)),"")</f>
        <v/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0</v>
      </c>
      <c r="N47" s="103">
        <f>IF(ISNUMBER(SEARCH('Карта учёта'!$B$20,Расходка[[#This Row],[Наименование расходного материала]])),MAX($N$1:N46)+1,0)</f>
        <v>0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/>
      </c>
      <c r="AA47" s="102" t="str">
        <f>IFERROR(INDEX(Расходка[Наименование расходного материала],MATCH(Расходка[[#This Row],[№]],Поиск_расходки[Индекс10],0)),"")</f>
        <v/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0</v>
      </c>
      <c r="N48" s="103">
        <f>IF(ISNUMBER(SEARCH('Карта учёта'!$B$20,Расходка[[#This Row],[Наименование расходного материала]])),MAX($N$1:N47)+1,0)</f>
        <v>0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/>
      </c>
      <c r="AA48" s="102" t="str">
        <f>IFERROR(INDEX(Расходка[Наименование расходного материала],MATCH(Расходка[[#This Row],[№]],Поиск_расходки[Индекс10],0)),"")</f>
        <v/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0</v>
      </c>
      <c r="N49" s="103">
        <f>IF(ISNUMBER(SEARCH('Карта учёта'!$B$20,Расходка[[#This Row],[Наименование расходного материала]])),MAX($N$1:N48)+1,0)</f>
        <v>0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/>
      </c>
      <c r="AA49" s="102" t="str">
        <f>IFERROR(INDEX(Расходка[Наименование расходного материала],MATCH(Расходка[[#This Row],[№]],Поиск_расходки[Индекс10],0)),"")</f>
        <v/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0</v>
      </c>
      <c r="N50" s="103">
        <f>IF(ISNUMBER(SEARCH('Карта учёта'!$B$20,Расходка[[#This Row],[Наименование расходного материала]])),MAX($N$1:N49)+1,0)</f>
        <v>0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/>
      </c>
      <c r="AA50" s="102" t="str">
        <f>IFERROR(INDEX(Расходка[Наименование расходного материала],MATCH(Расходка[[#This Row],[№]],Поиск_расходки[Индекс10],0)),"")</f>
        <v/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0</v>
      </c>
      <c r="N51" s="103">
        <f>IF(ISNUMBER(SEARCH('Карта учёта'!$B$20,Расходка[[#This Row],[Наименование расходного материала]])),MAX($N$1:N50)+1,0)</f>
        <v>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/>
      </c>
      <c r="AA51" s="102" t="str">
        <f>IFERROR(INDEX(Расходка[Наименование расходного материала],MATCH(Расходка[[#This Row],[№]],Поиск_расходки[Индекс10],0)),"")</f>
        <v/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0</v>
      </c>
      <c r="N52" s="103">
        <f>IF(ISNUMBER(SEARCH('Карта учёта'!$B$20,Расходка[[#This Row],[Наименование расходного материала]])),MAX($N$1:N51)+1,0)</f>
        <v>0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/>
      </c>
      <c r="AA52" s="102" t="str">
        <f>IFERROR(INDEX(Расходка[Наименование расходного материала],MATCH(Расходка[[#This Row],[№]],Поиск_расходки[Индекс10],0)),"")</f>
        <v/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1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0</v>
      </c>
      <c r="N53" s="103">
        <f>IF(ISNUMBER(SEARCH('Карта учёта'!$B$20,Расходка[[#This Row],[Наименование расходного материала]])),MAX($N$1:N52)+1,0)</f>
        <v>0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/>
      </c>
      <c r="AA53" s="102" t="str">
        <f>IFERROR(INDEX(Расходка[Наименование расходного материала],MATCH(Расходка[[#This Row],[№]],Поиск_расходки[Индекс10],0)),"")</f>
        <v/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0</v>
      </c>
      <c r="N54" s="103">
        <f>IF(ISNUMBER(SEARCH('Карта учёта'!$B$20,Расходка[[#This Row],[Наименование расходного материала]])),MAX($N$1:N53)+1,0)</f>
        <v>0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/>
      </c>
      <c r="AA54" s="102" t="str">
        <f>IFERROR(INDEX(Расходка[Наименование расходного материала],MATCH(Расходка[[#This Row],[№]],Поиск_расходки[Индекс10],0)),"")</f>
        <v/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0</v>
      </c>
      <c r="N55" s="103">
        <f>IF(ISNUMBER(SEARCH('Карта учёта'!$B$20,Расходка[[#This Row],[Наименование расходного материала]])),MAX($N$1:N54)+1,0)</f>
        <v>0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/>
      </c>
      <c r="AA55" s="102" t="str">
        <f>IFERROR(INDEX(Расходка[Наименование расходного материала],MATCH(Расходка[[#This Row],[№]],Поиск_расходки[Индекс10],0)),"")</f>
        <v/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0</v>
      </c>
      <c r="N56" s="103">
        <f>IF(ISNUMBER(SEARCH('Карта учёта'!$B$20,Расходка[[#This Row],[Наименование расходного материала]])),MAX($N$1:N55)+1,0)</f>
        <v>0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/>
      </c>
      <c r="AA56" s="102" t="str">
        <f>IFERROR(INDEX(Расходка[Наименование расходного материала],MATCH(Расходка[[#This Row],[№]],Поиск_расходки[Индекс10],0)),"")</f>
        <v/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0</v>
      </c>
      <c r="N57" s="103">
        <f>IF(ISNUMBER(SEARCH('Карта учёта'!$B$20,Расходка[[#This Row],[Наименование расходного материала]])),MAX($N$1:N56)+1,0)</f>
        <v>0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/>
      </c>
      <c r="AA57" s="102" t="str">
        <f>IFERROR(INDEX(Расходка[Наименование расходного материала],MATCH(Расходка[[#This Row],[№]],Поиск_расходки[Индекс10],0)),"")</f>
        <v/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0</v>
      </c>
      <c r="N58" s="103">
        <f>IF(ISNUMBER(SEARCH('Карта учёта'!$B$20,Расходка[[#This Row],[Наименование расходного материала]])),MAX($N$1:N57)+1,0)</f>
        <v>0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/>
      </c>
      <c r="AA58" s="102" t="str">
        <f>IFERROR(INDEX(Расходка[Наименование расходного материала],MATCH(Расходка[[#This Row],[№]],Поиск_расходки[Индекс10],0)),"")</f>
        <v/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0</v>
      </c>
      <c r="M59" s="103">
        <f>IF(ISNUMBER(SEARCH('Карта учёта'!$B$19,Расходка[[#This Row],[Наименование расходного материала]])),MAX($M$1:M58)+1,0)</f>
        <v>0</v>
      </c>
      <c r="N59" s="103">
        <f>IF(ISNUMBER(SEARCH('Карта учёта'!$B$20,Расходка[[#This Row],[Наименование расходного материала]])),MAX($N$1:N58)+1,0)</f>
        <v>0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/>
      </c>
      <c r="AA59" s="102" t="str">
        <f>IFERROR(INDEX(Расходка[Наименование расходного материала],MATCH(Расходка[[#This Row],[№]],Поиск_расходки[Индекс10],0)),"")</f>
        <v/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0</v>
      </c>
      <c r="N60" s="103">
        <f>IF(ISNUMBER(SEARCH('Карта учёта'!$B$20,Расходка[[#This Row],[Наименование расходного материала]])),MAX($N$1:N59)+1,0)</f>
        <v>0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/>
      </c>
      <c r="AA60" s="102" t="str">
        <f>IFERROR(INDEX(Расходка[Наименование расходного материала],MATCH(Расходка[[#This Row],[№]],Поиск_расходки[Индекс10],0)),"")</f>
        <v/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0</v>
      </c>
      <c r="N61" s="103">
        <f>IF(ISNUMBER(SEARCH('Карта учёта'!$B$20,Расходка[[#This Row],[Наименование расходного материала]])),MAX($N$1:N60)+1,0)</f>
        <v>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/>
      </c>
      <c r="AA61" s="102" t="str">
        <f>IFERROR(INDEX(Расходка[Наименование расходного материала],MATCH(Расходка[[#This Row],[№]],Поиск_расходки[Индекс10],0)),"")</f>
        <v/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0</v>
      </c>
      <c r="N62" s="103">
        <f>IF(ISNUMBER(SEARCH('Карта учёта'!$B$20,Расходка[[#This Row],[Наименование расходного материала]])),MAX($N$1:N61)+1,0)</f>
        <v>0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/>
      </c>
      <c r="AA62" s="102" t="str">
        <f>IFERROR(INDEX(Расходка[Наименование расходного материала],MATCH(Расходка[[#This Row],[№]],Поиск_расходки[Индекс10],0)),"")</f>
        <v/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0</v>
      </c>
      <c r="N63" s="103">
        <f>IF(ISNUMBER(SEARCH('Карта учёта'!$B$20,Расходка[[#This Row],[Наименование расходного материала]])),MAX($N$1:N62)+1,0)</f>
        <v>0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/>
      </c>
      <c r="AA63" s="102" t="str">
        <f>IFERROR(INDEX(Расходка[Наименование расходного материала],MATCH(Расходка[[#This Row],[№]],Поиск_расходки[Индекс10],0)),"")</f>
        <v/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1</v>
      </c>
      <c r="N64" s="103">
        <f>IF(ISNUMBER(SEARCH('Карта учёта'!$B$20,Расходка[[#This Row],[Наименование расходного материала]])),MAX($N$1:N63)+1,0)</f>
        <v>0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/>
      </c>
      <c r="AA64" s="102" t="str">
        <f>IFERROR(INDEX(Расходка[Наименование расходного материала],MATCH(Расходка[[#This Row],[№]],Поиск_расходки[Индекс10],0)),"")</f>
        <v/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538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1</v>
      </c>
      <c r="L65" s="103">
        <f>IF(ISNUMBER(SEARCH('Карта учёта'!$B$18,Расходка[[#This Row],[Наименование расходного материала]])),MAX($L$1:L64)+1,0)</f>
        <v>1</v>
      </c>
      <c r="M65" s="103">
        <f>IF(ISNUMBER(SEARCH('Карта учёта'!$B$19,Расходка[[#This Row],[Наименование расходного материала]])),MAX($M$1:M64)+1,0)</f>
        <v>0</v>
      </c>
      <c r="N65" s="103">
        <f>IF(ISNUMBER(SEARCH('Карта учёта'!$B$20,Расходка[[#This Row],[Наименование расходного материала]])),MAX($N$1:N64)+1,0)</f>
        <v>0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/>
      </c>
      <c r="AA65" s="102" t="str">
        <f>IFERROR(INDEX(Расходка[Наименование расходного материала],MATCH(Расходка[[#This Row],[№]],Поиск_расходки[Индекс10],0)),"")</f>
        <v/>
      </c>
      <c r="AB65" s="102" t="str">
        <f>IFERROR(INDEX(Расходка[Наименование расходного материала],MATCH(Расходка[[#This Row],[№]],Поиск_расходки[Индекс11],0)),"")</f>
        <v>Metafor</v>
      </c>
      <c r="AC65" s="102" t="str">
        <f>IFERROR(INDEX(Расходка[Наименование расходного материала],MATCH(Расходка[[#This Row],[№]],Поиск_расходки[Индекс12],0)),"")</f>
        <v>Metafor</v>
      </c>
      <c r="AD65" s="102" t="str">
        <f>IFERROR(INDEX(Расходка[Наименование расходного материала],MATCH(Расходка[[#This Row],[№]],Поиск_расходки[Индекс13],0)),"")</f>
        <v>Metafor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0</v>
      </c>
      <c r="N66" s="103">
        <f>IF(ISNUMBER(SEARCH('Карта учёта'!$B$20,Расходка[[#This Row],[Наименование расходного материала]])),MAX($N$1:N65)+1,0)</f>
        <v>0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/>
      </c>
      <c r="AA66" s="102" t="str">
        <f>IFERROR(INDEX(Расходка[Наименование расходного материала],MATCH(Расходка[[#This Row],[№]],Поиск_расходки[Индекс10],0)),"")</f>
        <v/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0</v>
      </c>
      <c r="N67" s="179">
        <f>IF(ISNUMBER(SEARCH('Карта учёта'!$B$20,Расходка[[#This Row],[Наименование расходного материала]])),MAX($N$1:N66)+1,0)</f>
        <v>0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/>
      </c>
      <c r="AA67" s="180" t="str">
        <f>IFERROR(INDEX(Расходка[Наименование расходного материала],MATCH(Расходка[[#This Row],[№]],Поиск_расходки[Индекс10],0)),"")</f>
        <v/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0</v>
      </c>
      <c r="N68" s="179">
        <f>IF(ISNUMBER(SEARCH('Карта учёта'!$B$20,Расходка[[#This Row],[Наименование расходного материала]])),MAX($N$1:N67)+1,0)</f>
        <v>0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/>
      </c>
      <c r="AA68" s="180" t="str">
        <f>IFERROR(INDEX(Расходка[Наименование расходного материала],MATCH(Расходка[[#This Row],[№]],Поиск_расходки[Индекс10],0)),"")</f>
        <v/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0</v>
      </c>
      <c r="N69" s="179">
        <f>IF(ISNUMBER(SEARCH('Карта учёта'!$B$20,Расходка[[#This Row],[Наименование расходного материала]])),MAX($N$1:N68)+1,0)</f>
        <v>0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/>
      </c>
      <c r="AA69" s="180" t="str">
        <f>IFERROR(INDEX(Расходка[Наименование расходного материала],MATCH(Расходка[[#This Row],[№]],Поиск_расходки[Индекс10],0)),"")</f>
        <v/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0</v>
      </c>
      <c r="N70" s="179">
        <f>IF(ISNUMBER(SEARCH('Карта учёта'!$B$20,Расходка[[#This Row],[Наименование расходного материала]])),MAX($N$1:N69)+1,0)</f>
        <v>0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/>
      </c>
      <c r="AA70" s="180" t="str">
        <f>IFERROR(INDEX(Расходка[Наименование расходного материала],MATCH(Расходка[[#This Row],[№]],Поиск_расходки[Индекс10],0)),"")</f>
        <v/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0</v>
      </c>
      <c r="N71" s="179">
        <f>IF(ISNUMBER(SEARCH('Карта учёта'!$B$20,Расходка[[#This Row],[Наименование расходного материала]])),MAX($N$1:N70)+1,0)</f>
        <v>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/>
      </c>
      <c r="AA71" s="180" t="str">
        <f>IFERROR(INDEX(Расходка[Наименование расходного материала],MATCH(Расходка[[#This Row],[№]],Поиск_расходки[Индекс10],0)),"")</f>
        <v/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0</v>
      </c>
      <c r="N72" s="179">
        <f>IF(ISNUMBER(SEARCH('Карта учёта'!$B$20,Расходка[[#This Row],[Наименование расходного материала]])),MAX($N$1:N71)+1,0)</f>
        <v>0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/>
      </c>
      <c r="AA72" s="180" t="str">
        <f>IFERROR(INDEX(Расходка[Наименование расходного материала],MATCH(Расходка[[#This Row],[№]],Поиск_расходки[Индекс10],0)),"")</f>
        <v/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0</v>
      </c>
      <c r="N73" s="179">
        <f>IF(ISNUMBER(SEARCH('Карта учёта'!$B$20,Расходка[[#This Row],[Наименование расходного материала]])),MAX($N$1:N72)+1,0)</f>
        <v>0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/>
      </c>
      <c r="AA73" s="180" t="str">
        <f>IFERROR(INDEX(Расходка[Наименование расходного материала],MATCH(Расходка[[#This Row],[№]],Поиск_расходки[Индекс10],0)),"")</f>
        <v/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0</v>
      </c>
      <c r="N74" s="179">
        <f>IF(ISNUMBER(SEARCH('Карта учёта'!$B$20,Расходка[[#This Row],[Наименование расходного материала]])),MAX($N$1:N73)+1,0)</f>
        <v>0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/>
      </c>
      <c r="AA74" s="180" t="str">
        <f>IFERROR(INDEX(Расходка[Наименование расходного материала],MATCH(Расходка[[#This Row],[№]],Поиск_расходки[Индекс10],0)),"")</f>
        <v/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1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0</v>
      </c>
      <c r="N75" s="179">
        <f>IF(ISNUMBER(SEARCH('Карта учёта'!$B$20,Расходка[[#This Row],[Наименование расходного материала]])),MAX($N$1:N74)+1,0)</f>
        <v>0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/>
      </c>
      <c r="AA75" s="180" t="str">
        <f>IFERROR(INDEX(Расходка[Наименование расходного материала],MATCH(Расходка[[#This Row],[№]],Поиск_расходки[Индекс10],0)),"")</f>
        <v/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0</v>
      </c>
      <c r="N76" s="179">
        <f>IF(ISNUMBER(SEARCH('Карта учёта'!$B$20,Расходка[[#This Row],[Наименование расходного материала]])),MAX($N$1:N75)+1,0)</f>
        <v>0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/>
      </c>
      <c r="AA76" s="180" t="str">
        <f>IFERROR(INDEX(Расходка[Наименование расходного материала],MATCH(Расходка[[#This Row],[№]],Поиск_расходки[Индекс10],0)),"")</f>
        <v/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0</v>
      </c>
      <c r="N77" s="179">
        <f>IF(ISNUMBER(SEARCH('Карта учёта'!$B$20,Расходка[[#This Row],[Наименование расходного материала]])),MAX($N$1:N76)+1,0)</f>
        <v>0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/>
      </c>
      <c r="AA77" s="180" t="str">
        <f>IFERROR(INDEX(Расходка[Наименование расходного материала],MATCH(Расходка[[#This Row],[№]],Поиск_расходки[Индекс10],0)),"")</f>
        <v/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0</v>
      </c>
      <c r="N78" s="179">
        <f>IF(ISNUMBER(SEARCH('Карта учёта'!$B$20,Расходка[[#This Row],[Наименование расходного материала]])),MAX($N$1:N77)+1,0)</f>
        <v>0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/>
      </c>
      <c r="AA78" s="180" t="str">
        <f>IFERROR(INDEX(Расходка[Наименование расходного материала],MATCH(Расходка[[#This Row],[№]],Поиск_расходки[Индекс10],0)),"")</f>
        <v/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E79" s="179">
        <f>IF(ISNUMBER(SEARCH('Карта учёта'!$B$13,Расходка[[#This Row],[Наименование расходного материала]])),MAX($E$1:E78)+1,0)</f>
        <v>0</v>
      </c>
      <c r="F79" s="179">
        <f>IF(ISNUMBER(SEARCH('Карта учёта'!$B$14,Расходка[[#This Row],[Наименование расходного материала]])),MAX($F$1:F78)+1,0)</f>
        <v>0</v>
      </c>
      <c r="G79" s="179">
        <f>IF(ISNUMBER(SEARCH('Карта учёта'!$B$15,Расходка[[#This Row],[Наименование расходного материала]])),MAX($G$1:G78)+1,0)</f>
        <v>0</v>
      </c>
      <c r="H79" s="179">
        <f>IF(ISNUMBER(SEARCH('Карта учёта'!#REF!,Расходка[[#This Row],[Наименование расходного материала]])),MAX($H$1:H78)+1,0)</f>
        <v>0</v>
      </c>
      <c r="I79" s="179">
        <f>IF(ISNUMBER(SEARCH('Карта учёта'!#REF!,Расходка[[#This Row],[Наименование расходного материала]])),MAX($I$1:I78)+1,0)</f>
        <v>0</v>
      </c>
      <c r="J79" s="179">
        <f>IF(ISNUMBER(SEARCH('Карта учёта'!$B$16,Расходка[[#This Row],[Наименование расходного материала]])),MAX($J$1:J78)+1,0)</f>
        <v>0</v>
      </c>
      <c r="K79" s="179">
        <f>IF(ISNUMBER(SEARCH('Карта учёта'!$B$17,Расходка[[#This Row],[Наименование расходного материала]])),MAX($K$1:K78)+1,0)</f>
        <v>0</v>
      </c>
      <c r="L79" s="179">
        <f>IF(ISNUMBER(SEARCH('Карта учёта'!$B$18,Расходка[[#This Row],[Наименование расходного материала]])),MAX($L$1:L78)+1,0)</f>
        <v>0</v>
      </c>
      <c r="M79" s="179">
        <f>IF(ISNUMBER(SEARCH('Карта учёта'!$B$19,Расходка[[#This Row],[Наименование расходного материала]])),MAX($M$1:M78)+1,0)</f>
        <v>0</v>
      </c>
      <c r="N79" s="179">
        <f>IF(ISNUMBER(SEARCH('Карта учёта'!$B$20,Расходка[[#This Row],[Наименование расходного материала]])),MAX($N$1:N78)+1,0)</f>
        <v>0</v>
      </c>
      <c r="O79" s="179">
        <f>IF(ISNUMBER(SEARCH('Карта учёта'!$B$21,Расходка[[#This Row],[Наименование расходного материала]])),MAX($O$1:O78)+1,0)</f>
        <v>78</v>
      </c>
      <c r="P79" s="179">
        <f>IF(ISNUMBER(SEARCH('Карта учёта'!$B$22,Расходка[[#This Row],[Наименование расходного материала]])),MAX($P$1:P78)+1,0)</f>
        <v>78</v>
      </c>
      <c r="Q79" s="179">
        <f>IF(ISNUMBER(SEARCH('Карта учёта'!$B$23,Расходка[[#This Row],[Наименование расходного материала]])),MAX($Q$1:Q78)+1,0)</f>
        <v>78</v>
      </c>
      <c r="R79" s="180" t="str">
        <f>IFERROR(INDEX(Расходка[Наименование расходного материала],MATCH(Расходка[[#This Row],[№]],Поиск_расходки[Индекс1],0)),"")</f>
        <v/>
      </c>
      <c r="S79" s="180" t="str">
        <f>IFERROR(INDEX(Расходка[Наименование расходного материала],MATCH(Расходка[[#This Row],[№]],Поиск_расходки[Индекс2],0)),"")</f>
        <v/>
      </c>
      <c r="T79" s="180" t="str">
        <f>IFERROR(INDEX(Расходка[Наименование расходного материала],MATCH(Расходка[[#This Row],[№]],Поиск_расходки[Индекс3],0)),"")</f>
        <v/>
      </c>
      <c r="U79" s="180" t="str">
        <f>IFERROR(INDEX(Расходка[Наименование расходного материала],MATCH(Расходка[[#This Row],[№]],Поиск_расходки[Индекс4],0)),"")</f>
        <v/>
      </c>
      <c r="V79" s="180" t="str">
        <f>IFERROR(INDEX(Расходка[Наименование расходного материала],MATCH(Расходка[[#This Row],[№]],Поиск_расходки[Индекс5],0)),"")</f>
        <v/>
      </c>
      <c r="W79" s="180" t="str">
        <f>IFERROR(INDEX(Расходка[Наименование расходного материала],MATCH(Расходка[[#This Row],[№]],Поиск_расходки[Индекс6],0)),"")</f>
        <v/>
      </c>
      <c r="X79" s="180" t="str">
        <f>IFERROR(INDEX(Расходка[Наименование расходного материала],MATCH(Расходка[[#This Row],[№]],Поиск_расходки[Индекс7],0)),"")</f>
        <v/>
      </c>
      <c r="Y79" s="180" t="str">
        <f>IFERROR(INDEX(Расходка[Наименование расходного материала],MATCH(Расходка[[#This Row],[№]],Поиск_расходки[Индекс8],0)),"")</f>
        <v/>
      </c>
      <c r="Z79" s="180" t="str">
        <f>IFERROR(INDEX(Расходка[Наименование расходного материала],MATCH(Расходка[[#This Row],[№]],Поиск_расходки[Индекс9],0)),"")</f>
        <v/>
      </c>
      <c r="AA79" s="180" t="str">
        <f>IFERROR(INDEX(Расходка[Наименование расходного материала],MATCH(Расходка[[#This Row],[№]],Поиск_расходки[Индекс10],0)),"")</f>
        <v/>
      </c>
      <c r="AB79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470</v>
      </c>
    </row>
    <row r="80" spans="1:33">
      <c r="E80" s="179">
        <f>IF(ISNUMBER(SEARCH('Карта учёта'!$B$13,Расходка[[#This Row],[Наименование расходного материала]])),MAX($E$1:E79)+1,0)</f>
        <v>0</v>
      </c>
      <c r="F80" s="179">
        <f>IF(ISNUMBER(SEARCH('Карта учёта'!$B$14,Расходка[[#This Row],[Наименование расходного материала]])),MAX($F$1:F79)+1,0)</f>
        <v>0</v>
      </c>
      <c r="G80" s="179">
        <f>IF(ISNUMBER(SEARCH('Карта учёта'!$B$15,Расходка[[#This Row],[Наименование расходного материала]])),MAX($G$1:G79)+1,0)</f>
        <v>0</v>
      </c>
      <c r="H80" s="179">
        <f>IF(ISNUMBER(SEARCH('Карта учёта'!#REF!,Расходка[[#This Row],[Наименование расходного материала]])),MAX($H$1:H79)+1,0)</f>
        <v>0</v>
      </c>
      <c r="I80" s="179">
        <f>IF(ISNUMBER(SEARCH('Карта учёта'!#REF!,Расходка[[#This Row],[Наименование расходного материала]])),MAX($I$1:I79)+1,0)</f>
        <v>0</v>
      </c>
      <c r="J80" s="179">
        <f>IF(ISNUMBER(SEARCH('Карта учёта'!$B$16,Расходка[[#This Row],[Наименование расходного материала]])),MAX($J$1:J79)+1,0)</f>
        <v>0</v>
      </c>
      <c r="K80" s="179">
        <f>IF(ISNUMBER(SEARCH('Карта учёта'!$B$17,Расходка[[#This Row],[Наименование расходного материала]])),MAX($K$1:K79)+1,0)</f>
        <v>0</v>
      </c>
      <c r="L80" s="179">
        <f>IF(ISNUMBER(SEARCH('Карта учёта'!$B$18,Расходка[[#This Row],[Наименование расходного материала]])),MAX($L$1:L79)+1,0)</f>
        <v>0</v>
      </c>
      <c r="M80" s="179">
        <f>IF(ISNUMBER(SEARCH('Карта учёта'!$B$19,Расходка[[#This Row],[Наименование расходного материала]])),MAX($M$1:M79)+1,0)</f>
        <v>0</v>
      </c>
      <c r="N80" s="179">
        <f>IF(ISNUMBER(SEARCH('Карта учёта'!$B$20,Расходка[[#This Row],[Наименование расходного материала]])),MAX($N$1:N79)+1,0)</f>
        <v>0</v>
      </c>
      <c r="O80" s="179">
        <f>IF(ISNUMBER(SEARCH('Карта учёта'!$B$21,Расходка[[#This Row],[Наименование расходного материала]])),MAX($O$1:O79)+1,0)</f>
        <v>0</v>
      </c>
      <c r="P80" s="179">
        <f>IF(ISNUMBER(SEARCH('Карта учёта'!$B$22,Расходка[[#This Row],[Наименование расходного материала]])),MAX($P$1:P79)+1,0)</f>
        <v>0</v>
      </c>
      <c r="Q80" s="179">
        <f>IF(ISNUMBER(SEARCH('Карта учёта'!$B$23,Расходка[[#This Row],[Наименование расходного материала]])),MAX($Q$1:Q79)+1,0)</f>
        <v>0</v>
      </c>
      <c r="R80" s="180" t="str">
        <f>IFERROR(INDEX(Расходка[Наименование расходного материала],MATCH(Расходка[[#This Row],[№]],Поиск_расходки[Индекс1],0)),"")</f>
        <v/>
      </c>
      <c r="S80" s="180" t="str">
        <f>IFERROR(INDEX(Расходка[Наименование расходного материала],MATCH(Расходка[[#This Row],[№]],Поиск_расходки[Индекс2],0)),"")</f>
        <v/>
      </c>
      <c r="T80" s="180" t="str">
        <f>IFERROR(INDEX(Расходка[Наименование расходного материала],MATCH(Расходка[[#This Row],[№]],Поиск_расходки[Индекс3],0)),"")</f>
        <v/>
      </c>
      <c r="U80" s="180" t="str">
        <f>IFERROR(INDEX(Расходка[Наименование расходного материала],MATCH(Расходка[[#This Row],[№]],Поиск_расходки[Индекс4],0)),"")</f>
        <v/>
      </c>
      <c r="V80" s="180" t="str">
        <f>IFERROR(INDEX(Расходка[Наименование расходного материала],MATCH(Расходка[[#This Row],[№]],Поиск_расходки[Индекс5],0)),"")</f>
        <v/>
      </c>
      <c r="W80" s="180" t="str">
        <f>IFERROR(INDEX(Расходка[Наименование расходного материала],MATCH(Расходка[[#This Row],[№]],Поиск_расходки[Индекс6],0)),"")</f>
        <v/>
      </c>
      <c r="X80" s="180" t="str">
        <f>IFERROR(INDEX(Расходка[Наименование расходного материала],MATCH(Расходка[[#This Row],[№]],Поиск_расходки[Индекс7],0)),"")</f>
        <v/>
      </c>
      <c r="Y80" s="180" t="str">
        <f>IFERROR(INDEX(Расходка[Наименование расходного материала],MATCH(Расходка[[#This Row],[№]],Поиск_расходки[Индекс8],0)),"")</f>
        <v/>
      </c>
      <c r="Z80" s="180" t="str">
        <f>IFERROR(INDEX(Расходка[Наименование расходного материала],MATCH(Расходка[[#This Row],[№]],Поиск_расходки[Индекс9],0)),"")</f>
        <v/>
      </c>
      <c r="AA80" s="180" t="str">
        <f>IFERROR(INDEX(Расходка[Наименование расходного материала],MATCH(Расходка[[#This Row],[№]],Поиск_расходки[Индекс10],0)),"")</f>
        <v/>
      </c>
      <c r="AB80" s="180" t="str">
        <f>IFERROR(INDEX(Расходка[Наименование расходного материала],MATCH(Расходка[[#This Row],[№]],Поиск_расходки[Индекс11],0)),"")</f>
        <v/>
      </c>
      <c r="AC80" s="180" t="str">
        <f>IFERROR(INDEX(Расходка[Наименование расходного материала],MATCH(Расходка[[#This Row],[№]],Поиск_расходки[Индекс12],0)),"")</f>
        <v/>
      </c>
      <c r="AD80" s="18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471</v>
      </c>
    </row>
    <row r="81" spans="5:33">
      <c r="E81" s="179">
        <f>IF(ISNUMBER(SEARCH('Карта учёта'!$B$13,Расходка[[#This Row],[Наименование расходного материала]])),MAX($E$1:E80)+1,0)</f>
        <v>0</v>
      </c>
      <c r="F81" s="179">
        <f>IF(ISNUMBER(SEARCH('Карта учёта'!$B$14,Расходка[[#This Row],[Наименование расходного материала]])),MAX($F$1:F80)+1,0)</f>
        <v>0</v>
      </c>
      <c r="G81" s="179">
        <f>IF(ISNUMBER(SEARCH('Карта учёта'!$B$15,Расходка[[#This Row],[Наименование расходного материала]])),MAX($G$1:G80)+1,0)</f>
        <v>0</v>
      </c>
      <c r="H81" s="179">
        <f>IF(ISNUMBER(SEARCH('Карта учёта'!#REF!,Расходка[[#This Row],[Наименование расходного материала]])),MAX($H$1:H80)+1,0)</f>
        <v>0</v>
      </c>
      <c r="I81" s="179">
        <f>IF(ISNUMBER(SEARCH('Карта учёта'!#REF!,Расходка[[#This Row],[Наименование расходного материала]])),MAX($I$1:I80)+1,0)</f>
        <v>0</v>
      </c>
      <c r="J81" s="179">
        <f>IF(ISNUMBER(SEARCH('Карта учёта'!$B$16,Расходка[[#This Row],[Наименование расходного материала]])),MAX($J$1:J80)+1,0)</f>
        <v>0</v>
      </c>
      <c r="K81" s="179">
        <f>IF(ISNUMBER(SEARCH('Карта учёта'!$B$17,Расходка[[#This Row],[Наименование расходного материала]])),MAX($K$1:K80)+1,0)</f>
        <v>0</v>
      </c>
      <c r="L81" s="179">
        <f>IF(ISNUMBER(SEARCH('Карта учёта'!$B$18,Расходка[[#This Row],[Наименование расходного материала]])),MAX($L$1:L80)+1,0)</f>
        <v>0</v>
      </c>
      <c r="M81" s="179">
        <f>IF(ISNUMBER(SEARCH('Карта учёта'!$B$19,Расходка[[#This Row],[Наименование расходного материала]])),MAX($M$1:M80)+1,0)</f>
        <v>0</v>
      </c>
      <c r="N81" s="179">
        <f>IF(ISNUMBER(SEARCH('Карта учёта'!$B$20,Расходка[[#This Row],[Наименование расходного материала]])),MAX($N$1:N80)+1,0)</f>
        <v>0</v>
      </c>
      <c r="O81" s="179">
        <f>IF(ISNUMBER(SEARCH('Карта учёта'!$B$21,Расходка[[#This Row],[Наименование расходного материала]])),MAX($O$1:O80)+1,0)</f>
        <v>0</v>
      </c>
      <c r="P81" s="179">
        <f>IF(ISNUMBER(SEARCH('Карта учёта'!$B$22,Расходка[[#This Row],[Наименование расходного материала]])),MAX($P$1:P80)+1,0)</f>
        <v>0</v>
      </c>
      <c r="Q81" s="179">
        <f>IF(ISNUMBER(SEARCH('Карта учёта'!$B$23,Расходка[[#This Row],[Наименование расходного материала]])),MAX($Q$1:Q80)+1,0)</f>
        <v>0</v>
      </c>
      <c r="R81" s="180" t="str">
        <f>IFERROR(INDEX(Расходка[Наименование расходного материала],MATCH(Расходка[[#This Row],[№]],Поиск_расходки[Индекс1],0)),"")</f>
        <v/>
      </c>
      <c r="S81" s="180" t="str">
        <f>IFERROR(INDEX(Расходка[Наименование расходного материала],MATCH(Расходка[[#This Row],[№]],Поиск_расходки[Индекс2],0)),"")</f>
        <v/>
      </c>
      <c r="T81" s="180" t="str">
        <f>IFERROR(INDEX(Расходка[Наименование расходного материала],MATCH(Расходка[[#This Row],[№]],Поиск_расходки[Индекс3],0)),"")</f>
        <v/>
      </c>
      <c r="U81" s="180" t="str">
        <f>IFERROR(INDEX(Расходка[Наименование расходного материала],MATCH(Расходка[[#This Row],[№]],Поиск_расходки[Индекс4],0)),"")</f>
        <v/>
      </c>
      <c r="V81" s="180" t="str">
        <f>IFERROR(INDEX(Расходка[Наименование расходного материала],MATCH(Расходка[[#This Row],[№]],Поиск_расходки[Индекс5],0)),"")</f>
        <v/>
      </c>
      <c r="W81" s="180" t="str">
        <f>IFERROR(INDEX(Расходка[Наименование расходного материала],MATCH(Расходка[[#This Row],[№]],Поиск_расходки[Индекс6],0)),"")</f>
        <v/>
      </c>
      <c r="X81" s="180" t="str">
        <f>IFERROR(INDEX(Расходка[Наименование расходного материала],MATCH(Расходка[[#This Row],[№]],Поиск_расходки[Индекс7],0)),"")</f>
        <v/>
      </c>
      <c r="Y81" s="180" t="str">
        <f>IFERROR(INDEX(Расходка[Наименование расходного материала],MATCH(Расходка[[#This Row],[№]],Поиск_расходки[Индекс8],0)),"")</f>
        <v/>
      </c>
      <c r="Z81" s="180" t="str">
        <f>IFERROR(INDEX(Расходка[Наименование расходного материала],MATCH(Расходка[[#This Row],[№]],Поиск_расходки[Индекс9],0)),"")</f>
        <v/>
      </c>
      <c r="AA81" s="180" t="str">
        <f>IFERROR(INDEX(Расходка[Наименование расходного материала],MATCH(Расходка[[#This Row],[№]],Поиск_расходки[Индекс10],0)),"")</f>
        <v/>
      </c>
      <c r="AB81" s="180" t="str">
        <f>IFERROR(INDEX(Расходка[Наименование расходного материала],MATCH(Расходка[[#This Row],[№]],Поиск_расходки[Индекс11],0)),"")</f>
        <v/>
      </c>
      <c r="AC81" s="180" t="str">
        <f>IFERROR(INDEX(Расходка[Наименование расходного материала],MATCH(Расходка[[#This Row],[№]],Поиск_расходки[Индекс12],0)),"")</f>
        <v/>
      </c>
      <c r="AD81" s="18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472</v>
      </c>
    </row>
    <row r="82" spans="5:33">
      <c r="E82" s="179">
        <f>IF(ISNUMBER(SEARCH('Карта учёта'!$B$13,Расходка[[#This Row],[Наименование расходного материала]])),MAX($E$1:E81)+1,0)</f>
        <v>0</v>
      </c>
      <c r="F82" s="179">
        <f>IF(ISNUMBER(SEARCH('Карта учёта'!$B$14,Расходка[[#This Row],[Наименование расходного материала]])),MAX($F$1:F81)+1,0)</f>
        <v>0</v>
      </c>
      <c r="G82" s="179">
        <f>IF(ISNUMBER(SEARCH('Карта учёта'!$B$15,Расходка[[#This Row],[Наименование расходного материала]])),MAX($G$1:G81)+1,0)</f>
        <v>0</v>
      </c>
      <c r="H82" s="179">
        <f>IF(ISNUMBER(SEARCH('Карта учёта'!#REF!,Расходка[[#This Row],[Наименование расходного материала]])),MAX($H$1:H81)+1,0)</f>
        <v>0</v>
      </c>
      <c r="I82" s="179">
        <f>IF(ISNUMBER(SEARCH('Карта учёта'!#REF!,Расходка[[#This Row],[Наименование расходного материала]])),MAX($I$1:I81)+1,0)</f>
        <v>0</v>
      </c>
      <c r="J82" s="179">
        <f>IF(ISNUMBER(SEARCH('Карта учёта'!$B$16,Расходка[[#This Row],[Наименование расходного материала]])),MAX($J$1:J81)+1,0)</f>
        <v>0</v>
      </c>
      <c r="K82" s="179">
        <f>IF(ISNUMBER(SEARCH('Карта учёта'!$B$17,Расходка[[#This Row],[Наименование расходного материала]])),MAX($K$1:K81)+1,0)</f>
        <v>0</v>
      </c>
      <c r="L82" s="179">
        <f>IF(ISNUMBER(SEARCH('Карта учёта'!$B$18,Расходка[[#This Row],[Наименование расходного материала]])),MAX($L$1:L81)+1,0)</f>
        <v>0</v>
      </c>
      <c r="M82" s="179">
        <f>IF(ISNUMBER(SEARCH('Карта учёта'!$B$19,Расходка[[#This Row],[Наименование расходного материала]])),MAX($M$1:M81)+1,0)</f>
        <v>0</v>
      </c>
      <c r="N82" s="179">
        <f>IF(ISNUMBER(SEARCH('Карта учёта'!$B$20,Расходка[[#This Row],[Наименование расходного материала]])),MAX($N$1:N81)+1,0)</f>
        <v>0</v>
      </c>
      <c r="O82" s="179">
        <f>IF(ISNUMBER(SEARCH('Карта учёта'!$B$21,Расходка[[#This Row],[Наименование расходного материала]])),MAX($O$1:O81)+1,0)</f>
        <v>0</v>
      </c>
      <c r="P82" s="179">
        <f>IF(ISNUMBER(SEARCH('Карта учёта'!$B$22,Расходка[[#This Row],[Наименование расходного материала]])),MAX($P$1:P81)+1,0)</f>
        <v>0</v>
      </c>
      <c r="Q82" s="179">
        <f>IF(ISNUMBER(SEARCH('Карта учёта'!$B$23,Расходка[[#This Row],[Наименование расходного материала]])),MAX($Q$1:Q81)+1,0)</f>
        <v>0</v>
      </c>
      <c r="R82" s="180" t="str">
        <f>IFERROR(INDEX(Расходка[Наименование расходного материала],MATCH(Расходка[[#This Row],[№]],Поиск_расходки[Индекс1],0)),"")</f>
        <v/>
      </c>
      <c r="S82" s="180" t="str">
        <f>IFERROR(INDEX(Расходка[Наименование расходного материала],MATCH(Расходка[[#This Row],[№]],Поиск_расходки[Индекс2],0)),"")</f>
        <v/>
      </c>
      <c r="T82" s="180" t="str">
        <f>IFERROR(INDEX(Расходка[Наименование расходного материала],MATCH(Расходка[[#This Row],[№]],Поиск_расходки[Индекс3],0)),"")</f>
        <v/>
      </c>
      <c r="U82" s="180" t="str">
        <f>IFERROR(INDEX(Расходка[Наименование расходного материала],MATCH(Расходка[[#This Row],[№]],Поиск_расходки[Индекс4],0)),"")</f>
        <v/>
      </c>
      <c r="V82" s="180" t="str">
        <f>IFERROR(INDEX(Расходка[Наименование расходного материала],MATCH(Расходка[[#This Row],[№]],Поиск_расходки[Индекс5],0)),"")</f>
        <v/>
      </c>
      <c r="W82" s="180" t="str">
        <f>IFERROR(INDEX(Расходка[Наименование расходного материала],MATCH(Расходка[[#This Row],[№]],Поиск_расходки[Индекс6],0)),"")</f>
        <v/>
      </c>
      <c r="X82" s="180" t="str">
        <f>IFERROR(INDEX(Расходка[Наименование расходного материала],MATCH(Расходка[[#This Row],[№]],Поиск_расходки[Индекс7],0)),"")</f>
        <v/>
      </c>
      <c r="Y82" s="180" t="str">
        <f>IFERROR(INDEX(Расходка[Наименование расходного материала],MATCH(Расходка[[#This Row],[№]],Поиск_расходки[Индекс8],0)),"")</f>
        <v/>
      </c>
      <c r="Z82" s="180" t="str">
        <f>IFERROR(INDEX(Расходка[Наименование расходного материала],MATCH(Расходка[[#This Row],[№]],Поиск_расходки[Индекс9],0)),"")</f>
        <v/>
      </c>
      <c r="AA82" s="180" t="str">
        <f>IFERROR(INDEX(Расходка[Наименование расходного материала],MATCH(Расходка[[#This Row],[№]],Поиск_расходки[Индекс10],0)),"")</f>
        <v/>
      </c>
      <c r="AB82" s="180" t="str">
        <f>IFERROR(INDEX(Расходка[Наименование расходного материала],MATCH(Расходка[[#This Row],[№]],Поиск_расходки[Индекс11],0)),"")</f>
        <v/>
      </c>
      <c r="AC82" s="180" t="str">
        <f>IFERROR(INDEX(Расходка[Наименование расходного материала],MATCH(Расходка[[#This Row],[№]],Поиск_расходки[Индекс12],0)),"")</f>
        <v/>
      </c>
      <c r="AD82" s="18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473</v>
      </c>
    </row>
    <row r="83" spans="5:33">
      <c r="E83" s="179">
        <f>IF(ISNUMBER(SEARCH('Карта учёта'!$B$13,Расходка[[#This Row],[Наименование расходного материала]])),MAX($E$1:E82)+1,0)</f>
        <v>0</v>
      </c>
      <c r="F83" s="179">
        <f>IF(ISNUMBER(SEARCH('Карта учёта'!$B$14,Расходка[[#This Row],[Наименование расходного материала]])),MAX($F$1:F82)+1,0)</f>
        <v>0</v>
      </c>
      <c r="G83" s="179">
        <f>IF(ISNUMBER(SEARCH('Карта учёта'!$B$15,Расходка[[#This Row],[Наименование расходного материала]])),MAX($G$1:G82)+1,0)</f>
        <v>0</v>
      </c>
      <c r="H83" s="179">
        <f>IF(ISNUMBER(SEARCH('Карта учёта'!#REF!,Расходка[[#This Row],[Наименование расходного материала]])),MAX($H$1:H82)+1,0)</f>
        <v>0</v>
      </c>
      <c r="I83" s="179">
        <f>IF(ISNUMBER(SEARCH('Карта учёта'!#REF!,Расходка[[#This Row],[Наименование расходного материала]])),MAX($I$1:I82)+1,0)</f>
        <v>0</v>
      </c>
      <c r="J83" s="179">
        <f>IF(ISNUMBER(SEARCH('Карта учёта'!$B$16,Расходка[[#This Row],[Наименование расходного материала]])),MAX($J$1:J82)+1,0)</f>
        <v>0</v>
      </c>
      <c r="K83" s="179">
        <f>IF(ISNUMBER(SEARCH('Карта учёта'!$B$17,Расходка[[#This Row],[Наименование расходного материала]])),MAX($K$1:K82)+1,0)</f>
        <v>0</v>
      </c>
      <c r="L83" s="179">
        <f>IF(ISNUMBER(SEARCH('Карта учёта'!$B$18,Расходка[[#This Row],[Наименование расходного материала]])),MAX($L$1:L82)+1,0)</f>
        <v>0</v>
      </c>
      <c r="M83" s="179">
        <f>IF(ISNUMBER(SEARCH('Карта учёта'!$B$19,Расходка[[#This Row],[Наименование расходного материала]])),MAX($M$1:M82)+1,0)</f>
        <v>0</v>
      </c>
      <c r="N83" s="179">
        <f>IF(ISNUMBER(SEARCH('Карта учёта'!$B$20,Расходка[[#This Row],[Наименование расходного материала]])),MAX($N$1:N82)+1,0)</f>
        <v>0</v>
      </c>
      <c r="O83" s="179">
        <f>IF(ISNUMBER(SEARCH('Карта учёта'!$B$21,Расходка[[#This Row],[Наименование расходного материала]])),MAX($O$1:O82)+1,0)</f>
        <v>0</v>
      </c>
      <c r="P83" s="179">
        <f>IF(ISNUMBER(SEARCH('Карта учёта'!$B$22,Расходка[[#This Row],[Наименование расходного материала]])),MAX($P$1:P82)+1,0)</f>
        <v>0</v>
      </c>
      <c r="Q83" s="179">
        <f>IF(ISNUMBER(SEARCH('Карта учёта'!$B$23,Расходка[[#This Row],[Наименование расходного материала]])),MAX($Q$1:Q82)+1,0)</f>
        <v>0</v>
      </c>
      <c r="R83" s="180" t="str">
        <f>IFERROR(INDEX(Расходка[Наименование расходного материала],MATCH(Расходка[[#This Row],[№]],Поиск_расходки[Индекс1],0)),"")</f>
        <v/>
      </c>
      <c r="S83" s="180" t="str">
        <f>IFERROR(INDEX(Расходка[Наименование расходного материала],MATCH(Расходка[[#This Row],[№]],Поиск_расходки[Индекс2],0)),"")</f>
        <v/>
      </c>
      <c r="T83" s="180" t="str">
        <f>IFERROR(INDEX(Расходка[Наименование расходного материала],MATCH(Расходка[[#This Row],[№]],Поиск_расходки[Индекс3],0)),"")</f>
        <v/>
      </c>
      <c r="U83" s="180" t="str">
        <f>IFERROR(INDEX(Расходка[Наименование расходного материала],MATCH(Расходка[[#This Row],[№]],Поиск_расходки[Индекс4],0)),"")</f>
        <v/>
      </c>
      <c r="V83" s="180" t="str">
        <f>IFERROR(INDEX(Расходка[Наименование расходного материала],MATCH(Расходка[[#This Row],[№]],Поиск_расходки[Индекс5],0)),"")</f>
        <v/>
      </c>
      <c r="W83" s="180" t="str">
        <f>IFERROR(INDEX(Расходка[Наименование расходного материала],MATCH(Расходка[[#This Row],[№]],Поиск_расходки[Индекс6],0)),"")</f>
        <v/>
      </c>
      <c r="X83" s="180" t="str">
        <f>IFERROR(INDEX(Расходка[Наименование расходного материала],MATCH(Расходка[[#This Row],[№]],Поиск_расходки[Индекс7],0)),"")</f>
        <v/>
      </c>
      <c r="Y83" s="180" t="str">
        <f>IFERROR(INDEX(Расходка[Наименование расходного материала],MATCH(Расходка[[#This Row],[№]],Поиск_расходки[Индекс8],0)),"")</f>
        <v/>
      </c>
      <c r="Z83" s="180" t="str">
        <f>IFERROR(INDEX(Расходка[Наименование расходного материала],MATCH(Расходка[[#This Row],[№]],Поиск_расходки[Индекс9],0)),"")</f>
        <v/>
      </c>
      <c r="AA83" s="180" t="str">
        <f>IFERROR(INDEX(Расходка[Наименование расходного материала],MATCH(Расходка[[#This Row],[№]],Поиск_расходки[Индекс10],0)),"")</f>
        <v/>
      </c>
      <c r="AB83" s="180" t="str">
        <f>IFERROR(INDEX(Расходка[Наименование расходного материала],MATCH(Расходка[[#This Row],[№]],Поиск_расходки[Индекс11],0)),"")</f>
        <v/>
      </c>
      <c r="AC83" s="180" t="str">
        <f>IFERROR(INDEX(Расходка[Наименование расходного материала],MATCH(Расходка[[#This Row],[№]],Поиск_расходки[Индекс12],0)),"")</f>
        <v/>
      </c>
      <c r="AD83" s="180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474</v>
      </c>
    </row>
    <row r="84" spans="5:33">
      <c r="AF84" s="4" t="s">
        <v>6</v>
      </c>
      <c r="AG84" s="4" t="s">
        <v>425</v>
      </c>
    </row>
    <row r="85" spans="5:33">
      <c r="AF85" s="4" t="s">
        <v>6</v>
      </c>
      <c r="AG85" s="4" t="s">
        <v>426</v>
      </c>
    </row>
    <row r="86" spans="5:33">
      <c r="AF86" s="4" t="s">
        <v>6</v>
      </c>
      <c r="AG86" s="4" t="s">
        <v>475</v>
      </c>
    </row>
    <row r="87" spans="5:33">
      <c r="AF87" s="4" t="s">
        <v>6</v>
      </c>
      <c r="AG87" s="4" t="s">
        <v>476</v>
      </c>
    </row>
    <row r="88" spans="5:33">
      <c r="AF88" s="4" t="s">
        <v>6</v>
      </c>
      <c r="AG88" s="4" t="s">
        <v>477</v>
      </c>
    </row>
    <row r="89" spans="5:33">
      <c r="AF89" s="4" t="s">
        <v>6</v>
      </c>
      <c r="AG89" s="4" t="s">
        <v>478</v>
      </c>
    </row>
    <row r="90" spans="5:33">
      <c r="AF90" s="4" t="s">
        <v>6</v>
      </c>
      <c r="AG90" s="4" t="s">
        <v>479</v>
      </c>
    </row>
    <row r="91" spans="5:33">
      <c r="AF91" s="4" t="s">
        <v>6</v>
      </c>
      <c r="AG91" s="4" t="s">
        <v>480</v>
      </c>
    </row>
    <row r="92" spans="5:33">
      <c r="AF92" s="4" t="s">
        <v>6</v>
      </c>
      <c r="AG92" s="4" t="s">
        <v>481</v>
      </c>
    </row>
    <row r="93" spans="5:33">
      <c r="AF93" s="4" t="s">
        <v>6</v>
      </c>
      <c r="AG93" s="4" t="s">
        <v>482</v>
      </c>
    </row>
    <row r="94" spans="5:33">
      <c r="AF94" s="4" t="s">
        <v>6</v>
      </c>
      <c r="AG94" s="4" t="s">
        <v>429</v>
      </c>
    </row>
    <row r="95" spans="5:33">
      <c r="AF95" s="4" t="s">
        <v>6</v>
      </c>
      <c r="AG95" s="4" t="s">
        <v>430</v>
      </c>
    </row>
    <row r="96" spans="5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2025-01-20T13:57:17Z</cp:lastPrinted>
  <dcterms:created xsi:type="dcterms:W3CDTF">2015-06-05T18:19:34Z</dcterms:created>
  <dcterms:modified xsi:type="dcterms:W3CDTF">2025-01-20T13:57:27Z</dcterms:modified>
</cp:coreProperties>
</file>