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3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19" i="3" l="1"/>
  <c r="A54" i="1" l="1"/>
  <c r="A56" i="1" l="1"/>
  <c r="A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O16" i="1" s="1"/>
  <c r="O17" i="1" s="1"/>
  <c r="O18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5" i="1" l="1"/>
  <c r="U38" i="1"/>
  <c r="U8" i="1"/>
  <c r="U15" i="1"/>
  <c r="U28" i="1"/>
  <c r="U18" i="1"/>
  <c r="U6" i="1"/>
  <c r="U32" i="1"/>
  <c r="U17" i="1"/>
  <c r="U13" i="1"/>
  <c r="U7" i="1"/>
  <c r="U20" i="1"/>
  <c r="U24" i="1"/>
  <c r="U30" i="1"/>
  <c r="U12" i="1"/>
  <c r="U31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76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2" i="1" l="1"/>
  <c r="V72" i="1"/>
  <c r="V68" i="1"/>
  <c r="V51" i="1"/>
  <c r="V53" i="1"/>
  <c r="V9" i="1"/>
  <c r="V45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5" i="1" l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2" i="1" l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<sst xmlns="http://schemas.openxmlformats.org/spreadsheetml/2006/main" count="893" uniqueCount="543">
  <si>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</si>
  <si>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</si>
  <si>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</si>
  <si>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</si>
  <si>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</si>
  <si>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</si>
  <si>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</si>
  <si>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</si>
  <si>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</si>
  <si>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</si>
  <si>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</si>
  <si>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</si>
  <si>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</si>
  <si>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</si>
  <si>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</si>
  <si>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</si>
  <si>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</si>
  <si>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</si>
  <si>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</si>
  <si>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</si>
  <si>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</si>
  <si>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</si>
  <si>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</si>
  <si>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</si>
  <si>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</si>
  <si>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</si>
  <si>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</si>
  <si>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</si>
  <si>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</si>
  <si>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</si>
  <si>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</si>
  <si>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</si>
  <si>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</si>
  <si>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</si>
  <si>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</si>
  <si>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</si>
  <si>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</si>
  <si>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</si>
  <si>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</si>
  <si>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</si>
  <si>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</si>
  <si>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</si>
  <si>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</si>
  <si>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</si>
  <si>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</si>
  <si>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</si>
  <si>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</si>
  <si>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</si>
  <si>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</si>
  <si>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</si>
  <si>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</si>
  <si>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</si>
  <si>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</si>
  <si>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</si>
  <si>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</si>
  <si>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</si>
  <si>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</si>
  <si>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</si>
  <si>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</si>
  <si>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</si>
  <si>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</si>
  <si>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</si>
  <si>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</si>
  <si>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</si>
  <si>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</si>
  <si>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</si>
  <si>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</si>
  <si>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</si>
  <si>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</si>
  <si>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</si>
  <si>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</si>
  <si>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</si>
  <si>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</si>
  <si>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</si>
  <si>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</si>
  <si>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</si>
  <si>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</si>
  <si>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</si>
  <si>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</si>
  <si>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</si>
  <si>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</si>
  <si>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</si>
  <si>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</si>
  <si>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</si>
  <si>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</si>
  <si>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</si>
  <si>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</si>
  <si>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</si>
  <si>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</si>
  <si>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</si>
  <si>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</si>
  <si>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</si>
  <si>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</si>
  <si>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</si>
  <si>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</si>
  <si>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</si>
  <si>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</si>
  <si>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</si>
  <si>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</si>
  <si>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</si>
  <si>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</si>
  <si>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</si>
  <si>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</si>
  <si>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</si>
  <si>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</si>
  <si>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</si>
  <si>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</si>
  <si>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</si>
  <si>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</si>
  <si>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</si>
  <si>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</si>
  <si>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</si>
  <si>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</si>
  <si>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</si>
  <si>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</si>
  <si>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</si>
  <si>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</si>
  <si>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</si>
  <si>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</si>
  <si>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</si>
  <si>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</si>
  <si>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</si>
  <si>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</si>
  <si>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</si>
  <si>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</si>
  <si>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</si>
  <si>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</si>
  <si>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</si>
  <si>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</si>
  <si>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</si>
  <si>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</si>
  <si>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</si>
  <si>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</si>
  <si>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</si>
  <si>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</si>
  <si>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</si>
  <si>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</si>
  <si>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</si>
  <si>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</si>
  <si>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</si>
  <si>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</si>
  <si>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</si>
  <si>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</si>
  <si>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</si>
  <si>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</si>
  <si>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</si>
  <si>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</si>
  <si>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</si>
  <si>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</si>
  <si>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</si>
  <si>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</si>
  <si>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</si>
  <si>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</si>
  <si>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</si>
  <si>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</si>
  <si>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</si>
  <si>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</si>
  <si>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</si>
  <si>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</si>
  <si>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</si>
  <si>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</si>
  <si>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</si>
  <si>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</si>
  <si>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</si>
  <si>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</si>
  <si>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</si>
  <si>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</si>
  <si>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</si>
  <si>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</si>
  <si>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</si>
  <si>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</si>
  <si>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</si>
  <si>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</si>
  <si>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</si>
  <si>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</si>
  <si>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</si>
  <si>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</si>
  <si>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</si>
  <si>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</si>
  <si>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</si>
  <si>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</si>
  <si>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</si>
  <si>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</si>
  <si>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</si>
  <si>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</si>
  <si>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</si>
  <si>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</si>
  <si>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</si>
  <si>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</si>
  <si>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</si>
  <si>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</si>
  <si>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</si>
  <si>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</si>
  <si>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</si>
  <si>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</si>
  <si>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</si>
  <si>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</si>
  <si>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</si>
  <si>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</si>
  <si>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</si>
  <si>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</si>
  <si>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</si>
  <si>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</si>
  <si>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</si>
  <si>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</si>
  <si>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</si>
  <si>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</si>
  <si>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</si>
  <si>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</si>
  <si>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</si>
  <si>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</si>
  <si>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</si>
  <si>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</si>
  <si>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</si>
  <si>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</si>
  <si>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</si>
  <si>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</si>
  <si>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</si>
  <si>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</si>
  <si>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</si>
  <si>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</si>
  <si>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</si>
  <si>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</si>
  <si>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</si>
  <si>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</si>
  <si>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</si>
  <si>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</si>
  <si>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</si>
  <si>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</si>
  <si>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</si>
  <si>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</si>
  <si>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</si>
  <si>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</si>
  <si>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</si>
  <si>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</si>
  <si>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</si>
  <si>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</si>
  <si>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</si>
  <si>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</si>
  <si>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</si>
  <si>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</si>
  <si>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</si>
  <si>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</si>
  <si>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</si>
  <si>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</si>
  <si>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</si>
  <si>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</si>
  <si>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</si>
  <si>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</si>
  <si>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</si>
  <si>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</si>
  <si>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</si>
  <si>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</si>
  <si>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</si>
  <si>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</si>
  <si>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</si>
  <si>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</si>
  <si>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</si>
  <si>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</si>
  <si>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</si>
  <si>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</si>
  <si>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</si>
  <si>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</si>
  <si>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</si>
  <si>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</si>
  <si>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</si>
  <si>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</si>
  <si>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</si>
  <si>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</si>
  <si>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</si>
  <si>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</si>
  <si>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</si>
  <si>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</si>
  <si>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</si>
  <si>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</si>
  <si>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</si>
  <si>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</si>
  <si>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</si>
  <si>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</si>
  <si>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</si>
  <si>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</si>
  <si>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</si>
  <si>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</si>
  <si>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</si>
  <si>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</si>
  <si>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</si>
  <si>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</si>
  <si>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</si>
  <si>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</si>
  <si>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</si>
  <si>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</si>
  <si>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</si>
  <si>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</si>
  <si>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</si>
  <si>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</si>
  <si>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</si>
  <si>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</si>
  <si>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</si>
  <si>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</si>
  <si>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</si>
  <si>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</si>
  <si>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</si>
  <si>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</si>
  <si>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</si>
  <si>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</si>
  <si>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</si>
  <si>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</si>
  <si>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</si>
  <si>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</si>
  <si>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</si>
  <si>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</si>
  <si>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</si>
  <si>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</si>
  <si>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</si>
  <si>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</si>
  <si>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</si>
  <si>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</si>
  <si>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</si>
  <si>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</si>
  <si>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</si>
  <si>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</si>
  <si>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</si>
  <si>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</si>
  <si>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</si>
  <si>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</si>
  <si>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</si>
  <si>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</si>
  <si>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</si>
  <si>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</si>
  <si>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</si>
  <si>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</si>
  <si>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</si>
  <si>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</si>
  <si>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</si>
  <si>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</si>
  <si>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</si>
  <si>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</si>
  <si>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</si>
  <si>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</si>
  <si>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</si>
  <si>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</si>
  <si>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</si>
  <si>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</si>
  <si>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</si>
  <si>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</si>
  <si>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</si>
  <si>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</si>
  <si>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</si>
  <si>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</si>
  <si>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</si>
  <si>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</si>
  <si>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</si>
  <si>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</si>
  <si>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</si>
  <si>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</si>
  <si>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</si>
  <si>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</si>
  <si>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</si>
  <si>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</si>
  <si>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</si>
  <si>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</si>
  <si>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</si>
  <si>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</si>
  <si>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</si>
  <si>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</si>
  <si>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</si>
  <si>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</si>
  <si>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</si>
  <si>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</si>
  <si>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</si>
  <si>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</si>
  <si>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</si>
  <si>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</si>
  <si>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</si>
  <si>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</si>
  <si>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</si>
  <si>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</si>
  <si>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</si>
  <si>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</si>
  <si>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</si>
  <si>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</si>
  <si>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</si>
  <si>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</si>
  <si>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</si>
  <si>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</si>
  <si>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</si>
  <si>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</si>
  <si>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</si>
  <si>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</si>
  <si>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</si>
  <si>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</si>
  <si>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</si>
  <si>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</si>
  <si>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</si>
  <si>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</si>
  <si>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</si>
  <si>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</si>
  <si>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</si>
  <si>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</si>
  <si>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</si>
  <si>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</si>
  <si>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</si>
  <si>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</si>
  <si>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</si>
  <si>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</si>
  <si>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</si>
  <si>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</si>
  <si>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</si>
  <si>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</si>
  <si>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</si>
  <si>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</si>
  <si>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</si>
  <si>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</si>
  <si>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</si>
  <si>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</si>
  <si>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</si>
  <si>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</si>
  <si>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</si>
  <si>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</si>
  <si>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</si>
  <si>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</si>
  <si>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</si>
  <si>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</si>
  <si>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</si>
  <si>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</si>
  <si>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</si>
  <si>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</si>
  <si>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</si>
  <si>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</si>
  <si>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</si>
  <si>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</si>
  <si>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</si>
  <si>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</si>
  <si>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</si>
  <si>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</si>
  <si>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</si>
  <si>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</si>
  <si>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</si>
  <si>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</si>
  <si>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</si>
  <si>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</si>
  <si>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</si>
  <si>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</si>
  <si>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</si>
  <si>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</si>
  <si>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</si>
  <si>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</si>
  <si>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</si>
  <si>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</si>
  <si>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</si>
  <si>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</si>
  <si>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</si>
  <si>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</si>
  <si>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</si>
  <si>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</si>
  <si>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</si>
  <si>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</si>
  <si>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</si>
  <si>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</si>
  <si>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</si>
  <si>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</si>
  <si>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</si>
  <si>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</si>
  <si>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</si>
  <si>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</si>
  <si>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</si>
  <si>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</si>
  <si>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</si>
  <si>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</si>
  <si>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</si>
  <si>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</si>
  <si>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</si>
  <si>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</si>
  <si>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</si>
  <si>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</si>
  <si>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</si>
  <si>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</si>
  <si>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</si>
  <si>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</si>
  <si>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</si>
  <si>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</si>
  <si>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</si>
  <si>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</si>
  <si>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</si>
  <si>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</si>
  <si>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</si>
  <si>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</si>
  <si>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</si>
  <si>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</si>
  <si>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</si>
  <si>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</si>
  <si>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</si>
  <si>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</si>
  <si>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</si>
  <si>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</si>
  <si>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</si>
  <si>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</si>
  <si>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</si>
  <si>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</si>
  <si>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</si>
  <si>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</si>
  <si>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</si>
  <si>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</si>
  <si>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</si>
  <si>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</si>
  <si>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</si>
  <si>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</si>
  <si>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</si>
  <si>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</si>
  <si>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</si>
  <si>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</si>
  <si>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</si>
  <si>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</si>
  <si>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</si>
  <si>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</si>
  <si>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</si>
  <si>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</si>
  <si>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</si>
  <si>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</si>
  <si>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</si>
  <si>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</si>
  <si>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</si>
  <si>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</si>
  <si>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</si>
  <si>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</si>
  <si>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</si>
  <si>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</si>
  <si>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</si>
  <si>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</si>
  <si>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</si>
  <si>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</si>
  <si>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200 ml</t>
  </si>
  <si>
    <t>Balance middleweight universal II (BMU II)</t>
  </si>
  <si>
    <t>16:12</t>
  </si>
  <si>
    <t>3230</t>
  </si>
  <si>
    <t>Градова Г.И.</t>
  </si>
  <si>
    <t>кальциноз, неровности контуров.</t>
  </si>
  <si>
    <t>выраженный кальциноз на протяжении проксимального и среднего сегментов. Стеноз проксимального сегмента 70%, стеноз среднего сегмента не менее 50%, стенозы дистального сегмента 60%. Диффузный стеноз на протяжении прокс/3 ВТК2 80%(d.до 2 мм). Антеградный кровоток TIIMI III.</t>
  </si>
  <si>
    <t>ХТО на уровне проксимального сегмента.  Антеградный кровоток TIIMI 0. Межсистемный коллатеральный кровоток из СВ ПНА с ретроградным контрастированием ЗМЖВ и ЗБВ до уровня "креста" ПКА.</t>
  </si>
  <si>
    <t xml:space="preserve">Сбалансированный </t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</si>
  <si>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ПНА. </t>
  </si>
  <si>
    <t>выраженный кальциноз на протяжении проксимального и среднего сегментов, окклюзия на уровне среднего сегмента. TTG1/Rentrop 0. Стенозы проксимального сегмента 60%, на границе проксимального и среднего сегментов стеноз 70%.  Антеградный кровоток TIIMI 0.</t>
  </si>
  <si>
    <t>Устье ствола ЛКА катетеризировано проводниковым катетером Launcher JL 3,5 6Fr. Коронарный проводник shunmei 0/6  проведен  в дистальный сегмент доминантной ПНА. Сложные и длительные попытки проведение баллонных катетеров в зону кальцинированного стеноза/окклюзии. Попытки успешны. БК Колибри 1.5-15 и Колибри 2.0-15 выполнена последовательная ангиопластика среднего сегмента. Артерия реканализована. На контрольных съемках  тромбоза, экстравазации контрастного вещества не выявлено. Ангиографический результат удовлетворительный. Антеградный кровоток в ПНА TIMI III полностью востановлен. С учетом выраженного кальциноза и малого диаметра сегмента артерии от имплантации стента решено воздержаться.  Пациентка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</si>
</sst>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57" fillId="0" borderId="25" xfId="0" applyFont="1" applyBorder="1" applyAlignment="1" applyProtection="1">
      <alignment horizontal="justify" vertical="center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I31" sqref="I31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45673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0.97222222222222221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0.98611111111111116</v>
      </c>
      <c r="C10" s="51"/>
      <c r="D10" s="83" t="s">
        <v>173</v>
      </c>
      <c r="E10" s="81"/>
      <c r="F10" s="81"/>
      <c r="G10" s="22" t="s">
        <v>141</v>
      </c>
      <c r="H10" s="24"/>
    </row>
    <row r="11" spans="1:8" ht="17.25" thickTop="1" thickBot="1">
      <c r="A11" s="77" t="s">
        <v>192</v>
      </c>
      <c r="B11" s="185" t="s">
        <v>535</v>
      </c>
      <c r="C11" s="8"/>
      <c r="D11" s="83" t="s">
        <v>170</v>
      </c>
      <c r="E11" s="81"/>
      <c r="F11" s="81"/>
      <c r="G11" s="22" t="s">
        <v>506</v>
      </c>
      <c r="H11" s="24"/>
    </row>
    <row r="12" spans="1:8" ht="16.5" thickTop="1">
      <c r="A12" s="72" t="s">
        <v>8</v>
      </c>
      <c r="B12" s="73">
        <v>14559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85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1304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533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534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6.1369999999999996</v>
      </c>
    </row>
    <row r="18" spans="1:8" ht="14.45" customHeight="1">
      <c r="A18" s="198" t="s">
        <v>188</v>
      </c>
      <c r="B18" s="199" t="s">
        <v>539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536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541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537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538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540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33" sqref="I33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400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7" t="s">
        <v>221</v>
      </c>
      <c r="D8" s="247"/>
      <c r="E8" s="247"/>
      <c r="F8" s="172"/>
      <c r="G8" s="105"/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0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45673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0.98611111111111116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2.0833333333333332E-2</v>
      </c>
      <c r="C14" s="11"/>
      <c r="D14" s="83" t="s">
        <v>173</v>
      </c>
      <c r="E14" s="81"/>
      <c r="F14" s="81"/>
      <c r="G14" s="71" t="str">
        <f>КАГ!G10</f>
        <v>Черткова О.Н.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3.4722222222222099E-2</v>
      </c>
      <c r="C15"/>
      <c r="D15" s="83" t="s">
        <v>170</v>
      </c>
      <c r="E15" s="81"/>
      <c r="F15" s="81"/>
      <c r="G15" s="71" t="str">
        <f>КАГ!G11</f>
        <v>Соболева Ю.А.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Градова Г.И.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14559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85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1304</v>
      </c>
      <c r="C19" s="61"/>
      <c r="D19" s="61"/>
      <c r="E19" s="61"/>
      <c r="F19" s="61"/>
      <c r="G19" s="150" t="s">
        <v>399</v>
      </c>
      <c r="H19" s="164" t="str">
        <f>КАГ!H15</f>
        <v>16:12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3230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6.1369999999999996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9.0277777777777787E-3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542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-----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530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кальциноз, неровности контуров.
Бассейн ПНА:   выраженный кальциноз на протяжении проксимального и среднего сегментов, окклюзия на уровне среднего сегмента. TTG1/Rentrop 0. Стенозы проксимального сегмента 60%, на границе проксимального и среднего сегментов стеноз 70%.  Антеградный кровоток TIIMI 0.
Бассейн  ОА:   выраженный кальциноз на протяжении проксимального и среднего сегментов. Стеноз проксимального сегмента 70%, стеноз среднего сегмента не менее 50%, стенозы дистального сегмента 60%. Диффузный стеноз на протяжении прокс/3 ВТК2 80%(d.до 2 мм). Антеградный кровоток TIIMI III.
Бассейн ПКА:   ХТО на уровне проксимального сегмента.  Антеградный кровоток TIIMI 0. Межсистемный коллатеральный кровоток из СВ ПНА с ретроградным контрастированием ЗМЖВ и ЗБВ до уровня "креста" ПКА.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showWhiteSpace="0" zoomScale="90" zoomScaleNormal="90" zoomScaleSheetLayoutView="100" zoomScalePageLayoutView="80" workbookViewId="0">
      <selection activeCell="B15" sqref="B15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45673</v>
      </c>
      <c r="C2" s="138" t="str">
        <f>IF(ЧКВ!A6=Вмешательства!D4,Вмешательства!F20,IF(ЧКВ!A6=Вмешательства!D36,Вмешательства!F20,Вмешательства!F22))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Градова Г.И.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14559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20" t="str">
        <f>ЧКВ!A6</f>
        <v xml:space="preserve">Транслюминальная баллонная ангиопластика коронарных артерий. </v>
      </c>
      <c r="C6" s="117" t="s">
        <v>10</v>
      </c>
      <c r="D6" s="90">
        <f>DATEDIF(D5,D10,"y")</f>
        <v>85</v>
      </c>
    </row>
    <row r="7" spans="1:4">
      <c r="A7" s="34"/>
      <c r="B7"/>
      <c r="C7" s="88" t="s">
        <v>12</v>
      </c>
      <c r="D7" s="90">
        <f>КАГ!$B$14</f>
        <v>1304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45673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328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260" t="s">
        <v>525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403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5" sqref="AO5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532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Balance middleweight universal II (BMU II)</v>
      </c>
      <c r="Z47" s="102" t="str">
        <f>IFERROR(INDEX(Расходка[Наименование расходного материала],MATCH(Расходка[[#This Row],[№]],Поиск_расходки[Индекс9],0)),"")</f>
        <v>Balance middleweight universal II (BMU II)</v>
      </c>
      <c r="AA47" s="102" t="str">
        <f>IFERROR(INDEX(Расходка[Наименование расходного материала],MATCH(Расходка[[#This Row],[№]],Поиск_расходки[Индекс10],0)),"")</f>
        <v>Balance middleweight universal II (BMU II)</v>
      </c>
      <c r="AB47" s="102" t="str">
        <f>IFERROR(INDEX(Расходка[Наименование расходного материала],MATCH(Расходка[[#This Row],[№]],Поиск_расходки[Индекс11],0)),"")</f>
        <v>Balance middleweight universal II (BMU II)</v>
      </c>
      <c r="AC47" s="102" t="str">
        <f>IFERROR(INDEX(Расходка[Наименование расходного материала],MATCH(Расходка[[#This Row],[№]],Поиск_расходки[Индекс12],0)),"")</f>
        <v>Balance middleweight universal II (BMU II)</v>
      </c>
      <c r="AD47" s="102" t="str">
        <f>IFERROR(INDEX(Расходка[Наименование расходного материала],MATCH(Расходка[[#This Row],[№]],Поиск_расходки[Индекс13],0)),"")</f>
        <v>Balance middleweight universal II (BMU II)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362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Winn 200T</v>
      </c>
      <c r="Z48" s="102" t="str">
        <f>IFERROR(INDEX(Расходка[Наименование расходного материала],MATCH(Расходка[[#This Row],[№]],Поиск_расходки[Индекс9],0)),"")</f>
        <v>Winn 200T</v>
      </c>
      <c r="AA48" s="102" t="str">
        <f>IFERROR(INDEX(Расходка[Наименование расходного материала],MATCH(Расходка[[#This Row],[№]],Поиск_расходки[Индекс10],0)),"")</f>
        <v>Winn 200T</v>
      </c>
      <c r="AB48" s="102" t="str">
        <f>IFERROR(INDEX(Расходка[Наименование расходного материала],MATCH(Расходка[[#This Row],[№]],Поиск_расходки[Индекс11],0)),"")</f>
        <v>Winn 200T</v>
      </c>
      <c r="AC48" s="102" t="str">
        <f>IFERROR(INDEX(Расходка[Наименование расходного материала],MATCH(Расходка[[#This Row],[№]],Поиск_расходки[Индекс12],0)),"")</f>
        <v>Winn 200T</v>
      </c>
      <c r="AD48" s="102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347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510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1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1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1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508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2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2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2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0,6</v>
      </c>
      <c r="Z53" s="102" t="str">
        <f>IFERROR(INDEX(Расходка[Наименование расходного материала],MATCH(Расходка[[#This Row],[№]],Поиск_расходки[Индекс9],0)),"")</f>
        <v>Shunmei 0,6</v>
      </c>
      <c r="AA53" s="102" t="str">
        <f>IFERROR(INDEX(Расходка[Наименование расходного материала],MATCH(Расходка[[#This Row],[№]],Поиск_расходки[Индекс10],0)),"")</f>
        <v>Shunmei 0,6</v>
      </c>
      <c r="AB53" s="102" t="str">
        <f>IFERROR(INDEX(Расходка[Наименование расходного материала],MATCH(Расходка[[#This Row],[№]],Поиск_расходки[Индекс11],0)),"")</f>
        <v>Shunmei 0,6</v>
      </c>
      <c r="AC53" s="102" t="str">
        <f>IFERROR(INDEX(Расходка[Наименование расходного материала],MATCH(Расходка[[#This Row],[№]],Поиск_расходки[Индекс12],0)),"")</f>
        <v>Shunmei 0,6</v>
      </c>
      <c r="AD53" s="102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Shunmei 0,7</v>
      </c>
      <c r="Z54" s="102" t="str">
        <f>IFERROR(INDEX(Расходка[Наименование расходного материала],MATCH(Расходка[[#This Row],[№]],Поиск_расходки[Индекс9],0)),"")</f>
        <v>Shunmei 0,7</v>
      </c>
      <c r="AA54" s="102" t="str">
        <f>IFERROR(INDEX(Расходка[Наименование расходного материала],MATCH(Расходка[[#This Row],[№]],Поиск_расходки[Индекс10],0)),"")</f>
        <v>Shunmei 0,7</v>
      </c>
      <c r="AB54" s="102" t="str">
        <f>IFERROR(INDEX(Расходка[Наименование расходного материала],MATCH(Расходка[[#This Row],[№]],Поиск_расходки[Индекс11],0)),"")</f>
        <v>Shunmei 0,7</v>
      </c>
      <c r="AC54" s="102" t="str">
        <f>IFERROR(INDEX(Расходка[Наименование расходного материала],MATCH(Расходка[[#This Row],[№]],Поиск_расходки[Индекс12],0)),"")</f>
        <v>Shunmei 0,7</v>
      </c>
      <c r="AD54" s="102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523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BMS, Integtity</v>
      </c>
      <c r="Z57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7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346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Calipso</v>
      </c>
      <c r="Z58" s="102" t="str">
        <f>IFERROR(INDEX(Расходка[Наименование расходного материала],MATCH(Расходка[[#This Row],[№]],Поиск_расходки[Индекс9],0)),"")</f>
        <v>DES, Calipso</v>
      </c>
      <c r="AA58" s="102" t="str">
        <f>IFERROR(INDEX(Расходка[Наименование расходного материала],MATCH(Расходка[[#This Row],[№]],Поиск_расходки[Индекс10],0)),"")</f>
        <v>DES, Calipso</v>
      </c>
      <c r="AB58" s="102" t="str">
        <f>IFERROR(INDEX(Расходка[Наименование расходного материала],MATCH(Расходка[[#This Row],[№]],Поиск_расходки[Индекс11],0)),"")</f>
        <v>DES, Calipso</v>
      </c>
      <c r="AC58" s="102" t="str">
        <f>IFERROR(INDEX(Расходка[Наименование расходного материала],MATCH(Расходка[[#This Row],[№]],Поиск_расходки[Индекс12],0)),"")</f>
        <v>DES, Calipso</v>
      </c>
      <c r="AD58" s="102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43" t="s">
        <v>345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NanoMed</v>
      </c>
      <c r="Z59" s="102" t="str">
        <f>IFERROR(INDEX(Расходка[Наименование расходного материала],MATCH(Расходка[[#This Row],[№]],Поиск_расходки[Индекс9],0)),"")</f>
        <v>DES, NanoMed</v>
      </c>
      <c r="AA59" s="102" t="str">
        <f>IFERROR(INDEX(Расходка[Наименование расходного материала],MATCH(Расходка[[#This Row],[№]],Поиск_расходки[Индекс10],0)),"")</f>
        <v>DES, NanoMed</v>
      </c>
      <c r="AB59" s="102" t="str">
        <f>IFERROR(INDEX(Расходка[Наименование расходного материала],MATCH(Расходка[[#This Row],[№]],Поиск_расходки[Индекс11],0)),"")</f>
        <v>DES, NanoMed</v>
      </c>
      <c r="AC59" s="102" t="str">
        <f>IFERROR(INDEX(Расходка[Наименование расходного материала],MATCH(Расходка[[#This Row],[№]],Поиск_расходки[Индекс12],0)),"")</f>
        <v>DES, NanoMed</v>
      </c>
      <c r="AD59" s="102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16" t="s">
        <v>324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358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s="147" t="s">
        <v>386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Firehawk</v>
      </c>
      <c r="Z62" s="102" t="str">
        <f>IFERROR(INDEX(Расходка[Наименование расходного материала],MATCH(Расходка[[#This Row],[№]],Поиск_расходки[Индекс9],0)),"")</f>
        <v>DES, Firehawk</v>
      </c>
      <c r="AA62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2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2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2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385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517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518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1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2025-01-16T22:02:03Z</cp:lastPrinted>
  <dcterms:created xsi:type="dcterms:W3CDTF">2015-06-05T18:19:34Z</dcterms:created>
  <dcterms:modified xsi:type="dcterms:W3CDTF">2025-01-16T22:02:15Z</dcterms:modified>
</cp:coreProperties>
</file>