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E84" i="1"/>
  <c r="E85" i="1"/>
  <c r="E86" i="1"/>
  <c r="F79" i="1"/>
  <c r="F80" i="1"/>
  <c r="F81" i="1"/>
  <c r="F82" i="1"/>
  <c r="F83" i="1"/>
  <c r="F84" i="1"/>
  <c r="F85" i="1"/>
  <c r="F86" i="1"/>
  <c r="G79" i="1"/>
  <c r="G80" i="1"/>
  <c r="G81" i="1"/>
  <c r="G82" i="1"/>
  <c r="G83" i="1"/>
  <c r="G84" i="1"/>
  <c r="G85" i="1"/>
  <c r="G86" i="1"/>
  <c r="H79" i="1"/>
  <c r="H80" i="1"/>
  <c r="H81" i="1"/>
  <c r="H82" i="1"/>
  <c r="H83" i="1"/>
  <c r="H84" i="1"/>
  <c r="H85" i="1"/>
  <c r="H86" i="1"/>
  <c r="I79" i="1"/>
  <c r="I80" i="1"/>
  <c r="I81" i="1"/>
  <c r="I82" i="1"/>
  <c r="I83" i="1"/>
  <c r="I84" i="1"/>
  <c r="I85" i="1"/>
  <c r="I86" i="1"/>
  <c r="J79" i="1"/>
  <c r="J80" i="1"/>
  <c r="J81" i="1"/>
  <c r="J82" i="1"/>
  <c r="J83" i="1"/>
  <c r="J84" i="1"/>
  <c r="J85" i="1"/>
  <c r="J86" i="1"/>
  <c r="K79" i="1"/>
  <c r="K80" i="1"/>
  <c r="K81" i="1"/>
  <c r="K82" i="1"/>
  <c r="K83" i="1"/>
  <c r="K84" i="1"/>
  <c r="K85" i="1"/>
  <c r="K86" i="1"/>
  <c r="L79" i="1"/>
  <c r="L80" i="1"/>
  <c r="L81" i="1"/>
  <c r="L82" i="1"/>
  <c r="L83" i="1"/>
  <c r="L84" i="1"/>
  <c r="L85" i="1"/>
  <c r="L86" i="1"/>
  <c r="M79" i="1"/>
  <c r="M80" i="1"/>
  <c r="M81" i="1"/>
  <c r="M82" i="1"/>
  <c r="M83" i="1"/>
  <c r="M84" i="1"/>
  <c r="M85" i="1"/>
  <c r="M86" i="1"/>
  <c r="N79" i="1"/>
  <c r="N80" i="1"/>
  <c r="N81" i="1"/>
  <c r="N82" i="1"/>
  <c r="N83" i="1"/>
  <c r="N84" i="1"/>
  <c r="N85" i="1"/>
  <c r="N86" i="1"/>
  <c r="O79" i="1"/>
  <c r="O80" i="1"/>
  <c r="O81" i="1"/>
  <c r="O82" i="1"/>
  <c r="O83" i="1"/>
  <c r="O84" i="1"/>
  <c r="O85" i="1"/>
  <c r="O86" i="1"/>
  <c r="P79" i="1"/>
  <c r="P80" i="1"/>
  <c r="P81" i="1"/>
  <c r="P82" i="1"/>
  <c r="P83" i="1"/>
  <c r="P84" i="1"/>
  <c r="P85" i="1"/>
  <c r="P86" i="1"/>
  <c r="Q79" i="1"/>
  <c r="Q80" i="1"/>
  <c r="Q81" i="1"/>
  <c r="Q82" i="1"/>
  <c r="Q83" i="1"/>
  <c r="Q84" i="1"/>
  <c r="Q85" i="1"/>
  <c r="Q86" i="1"/>
  <c r="R79" i="1"/>
  <c r="R80" i="1"/>
  <c r="R81" i="1"/>
  <c r="R82" i="1"/>
  <c r="R83" i="1"/>
  <c r="R84" i="1"/>
  <c r="R85" i="1"/>
  <c r="R86" i="1"/>
  <c r="S79" i="1"/>
  <c r="S80" i="1"/>
  <c r="S81" i="1"/>
  <c r="S82" i="1"/>
  <c r="S83" i="1"/>
  <c r="S84" i="1"/>
  <c r="S85" i="1"/>
  <c r="S86" i="1"/>
  <c r="T80" i="1"/>
  <c r="T81" i="1"/>
  <c r="T82" i="1"/>
  <c r="T83" i="1"/>
  <c r="T84" i="1"/>
  <c r="T85" i="1"/>
  <c r="T86" i="1"/>
  <c r="U79" i="1"/>
  <c r="U80" i="1"/>
  <c r="U81" i="1"/>
  <c r="U82" i="1"/>
  <c r="U83" i="1"/>
  <c r="U84" i="1"/>
  <c r="U85" i="1"/>
  <c r="U86" i="1"/>
  <c r="V79" i="1"/>
  <c r="V80" i="1"/>
  <c r="V81" i="1"/>
  <c r="V82" i="1"/>
  <c r="V83" i="1"/>
  <c r="V84" i="1"/>
  <c r="V85" i="1"/>
  <c r="V86" i="1"/>
  <c r="W80" i="1"/>
  <c r="W81" i="1"/>
  <c r="W82" i="1"/>
  <c r="W83" i="1"/>
  <c r="W84" i="1"/>
  <c r="W85" i="1"/>
  <c r="W86" i="1"/>
  <c r="X80" i="1"/>
  <c r="X81" i="1"/>
  <c r="X82" i="1"/>
  <c r="X83" i="1"/>
  <c r="X84" i="1"/>
  <c r="X85" i="1"/>
  <c r="X86" i="1"/>
  <c r="Y80" i="1"/>
  <c r="Y81" i="1"/>
  <c r="Y82" i="1"/>
  <c r="Y83" i="1"/>
  <c r="Y84" i="1"/>
  <c r="Y85" i="1"/>
  <c r="Y86" i="1"/>
  <c r="Z80" i="1"/>
  <c r="Z81" i="1"/>
  <c r="Z82" i="1"/>
  <c r="Z83" i="1"/>
  <c r="Z84" i="1"/>
  <c r="Z85" i="1"/>
  <c r="Z86" i="1"/>
  <c r="AA79" i="1"/>
  <c r="AA80" i="1"/>
  <c r="AA81" i="1"/>
  <c r="AA82" i="1"/>
  <c r="AA83" i="1"/>
  <c r="AA84" i="1"/>
  <c r="AA85" i="1"/>
  <c r="AA86" i="1"/>
  <c r="AB79" i="1"/>
  <c r="AB80" i="1"/>
  <c r="AB81" i="1"/>
  <c r="AB82" i="1"/>
  <c r="AB83" i="1"/>
  <c r="AB84" i="1"/>
  <c r="AB85" i="1"/>
  <c r="AB86" i="1"/>
  <c r="AC79" i="1"/>
  <c r="AC80" i="1"/>
  <c r="AC81" i="1"/>
  <c r="AC82" i="1"/>
  <c r="AC83" i="1"/>
  <c r="AC84" i="1"/>
  <c r="AC85" i="1"/>
  <c r="AC86" i="1"/>
  <c r="AD79" i="1"/>
  <c r="AD80" i="1"/>
  <c r="AD81" i="1"/>
  <c r="AD82" i="1"/>
  <c r="AD83" i="1"/>
  <c r="AD84" i="1"/>
  <c r="AD85" i="1"/>
  <c r="AD86" i="1"/>
  <c r="A53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8" i="1" l="1"/>
  <c r="B13" i="9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63" i="1" s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67" i="1" l="1"/>
  <c r="U49" i="1"/>
  <c r="U41" i="1"/>
  <c r="U61" i="1"/>
  <c r="U52" i="1"/>
  <c r="U44" i="1"/>
  <c r="U47" i="1"/>
  <c r="U57" i="1"/>
  <c r="U39" i="1"/>
  <c r="U45" i="1"/>
  <c r="U70" i="1"/>
  <c r="U51" i="1"/>
  <c r="U46" i="1"/>
  <c r="U66" i="1"/>
  <c r="U75" i="1"/>
  <c r="U60" i="1"/>
  <c r="U42" i="1"/>
  <c r="U73" i="1"/>
  <c r="U40" i="1"/>
  <c r="U55" i="1"/>
  <c r="U72" i="1"/>
  <c r="U58" i="1"/>
  <c r="U54" i="1"/>
  <c r="U69" i="1"/>
  <c r="U59" i="1"/>
  <c r="U56" i="1"/>
  <c r="U64" i="1"/>
  <c r="U53" i="1"/>
  <c r="U74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9" i="1" l="1"/>
  <c r="W2" i="1"/>
  <c r="I78" i="1"/>
  <c r="V50" i="1" s="1"/>
  <c r="W54" i="1"/>
  <c r="W78" i="1"/>
  <c r="V62" i="1"/>
  <c r="V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7" i="1" l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X79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T2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6" i="1" s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Y2" i="1"/>
  <c r="T60" i="1" l="1"/>
  <c r="T20" i="1"/>
  <c r="T39" i="1"/>
  <c r="T43" i="1"/>
  <c r="T3" i="1"/>
  <c r="T79" i="1"/>
  <c r="T51" i="1"/>
  <c r="T24" i="1"/>
  <c r="T67" i="1"/>
  <c r="T57" i="1"/>
  <c r="T15" i="1"/>
  <c r="T46" i="1"/>
  <c r="T65" i="1"/>
  <c r="T48" i="1"/>
  <c r="T17" i="1"/>
  <c r="T9" i="1"/>
  <c r="T49" i="1"/>
  <c r="T68" i="1"/>
  <c r="T44" i="1"/>
  <c r="T47" i="1"/>
  <c r="T50" i="1"/>
  <c r="T64" i="1"/>
  <c r="T33" i="1"/>
  <c r="T66" i="1"/>
  <c r="T71" i="1"/>
  <c r="T73" i="1"/>
  <c r="T58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27" i="1" s="1"/>
  <c r="Y14" i="1"/>
  <c r="Y53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59" i="1" l="1"/>
  <c r="Y43" i="1"/>
  <c r="Y78" i="1"/>
  <c r="Y79" i="1"/>
  <c r="Y12" i="1"/>
  <c r="Y39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l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6" i="1" l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<sst xmlns="http://schemas.openxmlformats.org/spreadsheetml/2006/main" count="903" uniqueCount="549">
  <si>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</si>
  <si>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</si>
  <si>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</si>
  <si>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</si>
  <si>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</si>
  <si>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</si>
  <si>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</si>
  <si>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</si>
  <si>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</si>
  <si>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</si>
  <si>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</si>
  <si>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</si>
  <si>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</si>
  <si>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</si>
  <si>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</si>
  <si>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</si>
  <si>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</si>
  <si>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</si>
  <si>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</si>
  <si>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</si>
  <si>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</si>
  <si>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</si>
  <si>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</si>
  <si>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</si>
  <si>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</si>
  <si>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</si>
  <si>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</si>
  <si>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</si>
  <si>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</si>
  <si>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</si>
  <si>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</si>
  <si>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</si>
  <si>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</si>
  <si>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</si>
  <si>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</si>
  <si>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</si>
  <si>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</si>
  <si>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</si>
  <si>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</si>
  <si>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</si>
  <si>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</si>
  <si>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</si>
  <si>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</si>
  <si>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</si>
  <si>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</si>
  <si>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</si>
  <si>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</si>
  <si>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</si>
  <si>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</si>
  <si>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</si>
  <si>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</si>
  <si>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</si>
  <si>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</si>
  <si>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</si>
  <si>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</si>
  <si>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</si>
  <si>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</si>
  <si>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</si>
  <si>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</si>
  <si>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</si>
  <si>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</si>
  <si>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</si>
  <si>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</si>
  <si>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</si>
  <si>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</si>
  <si>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</si>
  <si>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</si>
  <si>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</si>
  <si>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</si>
  <si>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</si>
  <si>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</si>
  <si>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</si>
  <si>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</si>
  <si>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</si>
  <si>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</si>
  <si>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</si>
  <si>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</si>
  <si>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</si>
  <si>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</si>
  <si>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</si>
  <si>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</si>
  <si>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</si>
  <si>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</si>
  <si>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</si>
  <si>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</si>
  <si>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</si>
  <si>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</si>
  <si>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</si>
  <si>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</si>
  <si>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</si>
  <si>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</si>
  <si>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</si>
  <si>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</si>
  <si>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</si>
  <si>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</si>
  <si>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</si>
  <si>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</si>
  <si>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</si>
  <si>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</si>
  <si>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</si>
  <si>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</si>
  <si>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</si>
  <si>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</si>
  <si>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</si>
  <si>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</si>
  <si>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</si>
  <si>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</si>
  <si>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</si>
  <si>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</si>
  <si>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</si>
  <si>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</si>
  <si>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</si>
  <si>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</si>
  <si>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</si>
  <si>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</si>
  <si>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</si>
  <si>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</si>
  <si>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</si>
  <si>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</si>
  <si>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</si>
  <si>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</si>
  <si>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</si>
  <si>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</si>
  <si>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</si>
  <si>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</si>
  <si>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</si>
  <si>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</si>
  <si>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</si>
  <si>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</si>
  <si>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</si>
  <si>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</si>
  <si>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</si>
  <si>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</si>
  <si>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</si>
  <si>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</si>
  <si>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</si>
  <si>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</si>
  <si>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</si>
  <si>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</si>
  <si>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</si>
  <si>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</si>
  <si>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</si>
  <si>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</si>
  <si>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</si>
  <si>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</si>
  <si>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</si>
  <si>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</si>
  <si>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</si>
  <si>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</si>
  <si>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</si>
  <si>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</si>
  <si>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</si>
  <si>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</si>
  <si>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</si>
  <si>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</si>
  <si>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</si>
  <si>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</si>
  <si>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</si>
  <si>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</si>
  <si>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</si>
  <si>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</si>
  <si>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</si>
  <si>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</si>
  <si>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</si>
  <si>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</si>
  <si>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</si>
  <si>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</si>
  <si>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</si>
  <si>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</si>
  <si>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</si>
  <si>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</si>
  <si>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</si>
  <si>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</si>
  <si>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</si>
  <si>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</si>
  <si>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</si>
  <si>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</si>
  <si>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</si>
  <si>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</si>
  <si>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</si>
  <si>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</si>
  <si>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</si>
  <si>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</si>
  <si>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</si>
  <si>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</si>
  <si>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</si>
  <si>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</si>
  <si>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</si>
  <si>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</si>
  <si>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</si>
  <si>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</si>
  <si>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</si>
  <si>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</si>
  <si>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</si>
  <si>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</si>
  <si>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</si>
  <si>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</si>
  <si>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</si>
  <si>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</si>
  <si>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</si>
  <si>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</si>
  <si>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</si>
  <si>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</si>
  <si>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</si>
  <si>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</si>
  <si>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</si>
  <si>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</si>
  <si>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</si>
  <si>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</si>
  <si>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</si>
  <si>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</si>
  <si>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</si>
  <si>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</si>
  <si>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</si>
  <si>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</si>
  <si>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</si>
  <si>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</si>
  <si>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</si>
  <si>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</si>
  <si>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</si>
  <si>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</si>
  <si>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</si>
  <si>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</si>
  <si>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</si>
  <si>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</si>
  <si>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</si>
  <si>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</si>
  <si>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</si>
  <si>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</si>
  <si>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</si>
  <si>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</si>
  <si>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</si>
  <si>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</si>
  <si>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</si>
  <si>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</si>
  <si>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</si>
  <si>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</si>
  <si>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</si>
  <si>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</si>
  <si>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</si>
  <si>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</si>
  <si>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</si>
  <si>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</si>
  <si>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</si>
  <si>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</si>
  <si>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</si>
  <si>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</si>
  <si>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</si>
  <si>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</si>
  <si>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</si>
  <si>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</si>
  <si>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</si>
  <si>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</si>
  <si>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</si>
  <si>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</si>
  <si>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</si>
  <si>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</si>
  <si>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</si>
  <si>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</si>
  <si>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</si>
  <si>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</si>
  <si>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</si>
  <si>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</si>
  <si>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</si>
  <si>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</si>
  <si>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</si>
  <si>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</si>
  <si>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</si>
  <si>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</si>
  <si>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</si>
  <si>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</si>
  <si>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</si>
  <si>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</si>
  <si>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</si>
  <si>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</si>
  <si>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</si>
  <si>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</si>
  <si>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</si>
  <si>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</si>
  <si>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</si>
  <si>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</si>
  <si>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</si>
  <si>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</si>
  <si>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</si>
  <si>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</si>
  <si>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</si>
  <si>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</si>
  <si>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</si>
  <si>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</si>
  <si>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</si>
  <si>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</si>
  <si>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</si>
  <si>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</si>
  <si>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</si>
  <si>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</si>
  <si>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</si>
  <si>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</si>
  <si>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</si>
  <si>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</si>
  <si>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</si>
  <si>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</si>
  <si>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</si>
  <si>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</si>
  <si>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</si>
  <si>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</si>
  <si>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</si>
  <si>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</si>
  <si>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</si>
  <si>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</si>
  <si>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</si>
  <si>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</si>
  <si>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</si>
  <si>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</si>
  <si>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</si>
  <si>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</si>
  <si>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</si>
  <si>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</si>
  <si>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</si>
  <si>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</si>
  <si>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</si>
  <si>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</si>
  <si>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</si>
  <si>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</si>
  <si>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</si>
  <si>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</si>
  <si>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</si>
  <si>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</si>
  <si>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</si>
  <si>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</si>
  <si>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</si>
  <si>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</si>
  <si>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</si>
  <si>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</si>
  <si>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</si>
  <si>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</si>
  <si>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</si>
  <si>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</si>
  <si>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</si>
  <si>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</si>
  <si>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</si>
  <si>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</si>
  <si>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</si>
  <si>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</si>
  <si>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</si>
  <si>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</si>
  <si>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</si>
  <si>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</si>
  <si>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</si>
  <si>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</si>
  <si>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</si>
  <si>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</si>
  <si>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</si>
  <si>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</si>
  <si>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</si>
  <si>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</si>
  <si>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</si>
  <si>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</si>
  <si>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</si>
  <si>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</si>
  <si>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</si>
  <si>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</si>
  <si>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</si>
  <si>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</si>
  <si>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</si>
  <si>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</si>
  <si>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</si>
  <si>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</si>
  <si>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</si>
  <si>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</si>
  <si>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</si>
  <si>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</si>
  <si>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</si>
  <si>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</si>
  <si>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</si>
  <si>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</si>
  <si>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</si>
  <si>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</si>
  <si>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</si>
  <si>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</si>
  <si>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</si>
  <si>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</si>
  <si>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</si>
  <si>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</si>
  <si>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</si>
  <si>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</si>
  <si>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</si>
  <si>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</si>
  <si>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</si>
  <si>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</si>
  <si>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</si>
  <si>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</si>
  <si>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</si>
  <si>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</si>
  <si>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</si>
  <si>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</si>
  <si>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</si>
  <si>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</si>
  <si>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</si>
  <si>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</si>
  <si>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</si>
  <si>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</si>
  <si>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</si>
  <si>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</si>
  <si>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</si>
  <si>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</si>
  <si>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</si>
  <si>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</si>
  <si>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</si>
  <si>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</si>
  <si>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</si>
  <si>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</si>
  <si>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</si>
  <si>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</si>
  <si>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</si>
  <si>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</si>
  <si>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</si>
  <si>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</si>
  <si>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</si>
  <si>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</si>
  <si>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</si>
  <si>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</si>
  <si>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</si>
  <si>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</si>
  <si>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</si>
  <si>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</si>
  <si>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</si>
  <si>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</si>
  <si>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</si>
  <si>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</si>
  <si>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</si>
  <si>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</si>
  <si>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</si>
  <si>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</si>
  <si>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</si>
  <si>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</si>
  <si>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</si>
  <si>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</si>
  <si>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</si>
  <si>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</si>
  <si>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</si>
  <si>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</si>
  <si>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</si>
  <si>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</si>
  <si>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</si>
  <si>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</si>
  <si>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</si>
  <si>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</si>
  <si>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</si>
  <si>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</si>
  <si>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</si>
  <si>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</si>
  <si>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</si>
  <si>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</si>
  <si>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</si>
  <si>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</si>
  <si>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</si>
  <si>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</si>
  <si>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</si>
  <si>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</si>
  <si>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</si>
  <si>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</si>
  <si>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</si>
  <si>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</si>
  <si>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</si>
  <si>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</si>
  <si>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</si>
  <si>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</si>
  <si>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</si>
  <si>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</si>
  <si>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</si>
  <si>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</si>
  <si>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</si>
  <si>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</si>
  <si>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</si>
  <si>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</si>
  <si>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</si>
  <si>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</si>
  <si>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</si>
  <si>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</si>
  <si>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</si>
  <si>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</si>
  <si>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</si>
  <si>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</si>
  <si>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</si>
  <si>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</si>
  <si>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</si>
  <si>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</si>
  <si>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</si>
  <si>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</si>
  <si>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</si>
  <si>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</si>
  <si>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</si>
  <si>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</si>
  <si>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</si>
  <si>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</si>
  <si>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</si>
  <si>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</si>
  <si>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</si>
  <si>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</si>
  <si>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</si>
  <si>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</si>
  <si>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</si>
  <si>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</si>
  <si>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</si>
  <si>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</si>
  <si>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</si>
  <si>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</si>
  <si>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</si>
  <si>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</si>
  <si>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</si>
  <si>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</si>
  <si>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</si>
  <si>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</si>
  <si>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</si>
  <si>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</si>
  <si>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</si>
  <si>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</si>
  <si>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</si>
  <si>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</si>
  <si>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</si>
  <si>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</si>
  <si>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</si>
  <si>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</si>
  <si>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</si>
  <si>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</si>
  <si>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</si>
  <si>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</si>
  <si>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</si>
  <si>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</si>
  <si>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</si>
  <si>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Волженцева Ю.В.</t>
  </si>
  <si>
    <t>Правый</t>
  </si>
  <si>
    <t xml:space="preserve">Совместно с д/кардиологом: с учетом клинических данных, ЭКГ и КАГ рекомендована реканализация бассейна ПКА. </t>
  </si>
  <si>
    <t>Shunmei 0,6</t>
  </si>
  <si>
    <t>Shunmei 0,7</t>
  </si>
  <si>
    <t>Дрезгунов В.Н.</t>
  </si>
  <si>
    <t>21:36</t>
  </si>
  <si>
    <t>стеноз дистальной трети 30%</t>
  </si>
  <si>
    <t>200 ml</t>
  </si>
  <si>
    <t xml:space="preserve">Evermine </t>
  </si>
  <si>
    <t>3,5 - 44</t>
  </si>
  <si>
    <t>Metafor</t>
  </si>
  <si>
    <t>2,5 - 29</t>
  </si>
  <si>
    <t xml:space="preserve">Колибри </t>
  </si>
  <si>
    <t>3,25 - 6</t>
  </si>
  <si>
    <t xml:space="preserve">Устье ПКА катетеризировано проводниковым катетером Launcher JR 3.5 6Fr. Коронарный проводник Shunmei заведен в дистальный сегмент ПКА. Выполнена тромбаспирация Export Advance, получены умеренное количество фрагментов тромба. Реканализация в 19:16. На ангиограммах определяется пролонгированный стеноз проксимального и среднего сегментов до 90%, стеноз дистального сегмента более 50%, стеноз ЗНА 90%. Выполнена предилатация стенозов дистального, среднего и проксимального сегментов БК Колибри 2,0 х 15 мм, давлением до 12 атм. В зону стеноза ЗНА имплантирован  DES Resolute Integrity 2,5 х 18  мм, давлением до 9 атм. В зону остаточных стенозов дистального, среднего, прокссимального стенозов позиционированы и  имплантированы оверлэппингом стенты DES Metafor 2,5 x 29 мм,  DES Evermine 3,5 x 44 мм, давлением до 10 атм. Выполнена постдилатация стентов БК Accuforce 3,25 x 6 мм, давлением до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ПКА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</si>
  <si>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стеноз на границе проксимального и среднего сегмента 80%, стеноз среднего сегмента 70%. Антеградный кровоток TIMI III.</t>
  </si>
  <si>
    <t>острая тромботическая окклюзия проксимального сегмента TTG 3, Rentrop 0. Антеградный кровоток TIMI 0.</t>
  </si>
  <si>
    <t>неровность контуров проксимального сегмента, субтотальный стеноз дистального сегмента ОА(d/сегмента ~2.25 мм), стеноз прокс/3 ВТК 50%.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</si>
</sst>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36" sqref="I3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45688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0.78125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0.78819444444444453</v>
      </c>
      <c r="C10" s="54"/>
      <c r="D10" s="94" t="s">
        <v>173</v>
      </c>
      <c r="E10" s="92"/>
      <c r="F10" s="92"/>
      <c r="G10" s="23" t="s">
        <v>147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20537</v>
      </c>
      <c r="C12" s="11"/>
      <c r="D12" s="94" t="s">
        <v>302</v>
      </c>
      <c r="E12" s="92"/>
      <c r="F12" s="92"/>
      <c r="G12" s="23" t="s">
        <v>530</v>
      </c>
      <c r="H12" s="25"/>
    </row>
    <row r="13" spans="1:8" ht="15.75">
      <c r="A13" s="14" t="s">
        <v>10</v>
      </c>
      <c r="B13" s="29">
        <f>DATEDIF(B12,B8,"y")</f>
        <v>68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2903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7840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14.896000000000001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537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546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548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547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4" zoomScaleNormal="100" zoomScaleSheetLayoutView="100" zoomScalePageLayoutView="90" workbookViewId="0">
      <selection activeCell="J29" sqref="J29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3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45688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0.78819444444444453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0.83333333333333337</v>
      </c>
      <c r="C14" s="11"/>
      <c r="D14" s="94" t="s">
        <v>173</v>
      </c>
      <c r="E14" s="92"/>
      <c r="F14" s="92"/>
      <c r="G14" s="79" t="str">
        <f>КАГ!G10</f>
        <v>Гайчук В.В.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4.513888888888884E-2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Дрезгунов В.Н.</v>
      </c>
      <c r="C16" s="199">
        <f>LEN(КАГ!B11)</f>
        <v>14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20537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2903</v>
      </c>
      <c r="C19" s="68"/>
      <c r="D19" s="68"/>
      <c r="E19" s="68"/>
      <c r="F19" s="68"/>
      <c r="G19" s="164" t="s">
        <v>397</v>
      </c>
      <c r="H19" s="179" t="str">
        <f>КАГ!H15</f>
        <v>21:36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7840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14.896000000000001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0.8027777777777777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545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519</v>
      </c>
      <c r="C40" s="119"/>
      <c r="D40" s="249" t="s">
        <v>527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538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дистальной трети 30%
Бассейн ПНА:   стеноз на границе проксимального и среднего сегмента 80%, стеноз среднего сегмента 70%. Антеградный кровоток TIMI III.
Бассейн  ОА:   неровность контуров проксимального сегмента, субтотальный стеноз дистального сегмента ОА(d/сегмента ~2.25 мм), стеноз прокс/3 ВТК 50%. Антеградный кровоток TIMI III.
Бассейн ПКА:   острая тромботическая окклюзия проксимального сегмента TTG 3, Rentrop 0. Антеградный кровоток TIMI 0.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1" sqref="D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45688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Дрезгунов В.Н.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20537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68</v>
      </c>
    </row>
    <row r="7" spans="1:4">
      <c r="A7" s="37"/>
      <c r="B7"/>
      <c r="C7" s="100" t="s">
        <v>12</v>
      </c>
      <c r="D7" s="102">
        <f>КАГ!$B$14</f>
        <v>2903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45688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534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322</v>
      </c>
      <c r="C16" s="134" t="s">
        <v>436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 t="s">
        <v>539</v>
      </c>
      <c r="C18" s="134" t="s">
        <v>540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 t="s">
        <v>541</v>
      </c>
      <c r="C19" s="181" t="s">
        <v>542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 t="s">
        <v>543</v>
      </c>
      <c r="C20" s="134" t="s">
        <v>404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53" t="s">
        <v>311</v>
      </c>
      <c r="C21" s="134" t="s">
        <v>544</v>
      </c>
      <c r="D21" s="139">
        <v>1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0" zoomScaleNormal="100" workbookViewId="0">
      <selection activeCell="AM53" sqref="AM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>DES, Metafor</v>
      </c>
      <c r="Y2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2" s="114" t="str">
        <f>IFERROR(INDEX(Расходка[Наименование расходного материала],MATCH(Расходка[[#This Row],[№]],Поиск_расходки[Индекс9],0)),"")</f>
        <v>NC Accuforce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1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307</v>
      </c>
      <c r="C13" s="1" t="s">
        <v>332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t="s">
        <v>364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353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374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366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503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337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s="1" t="s">
        <v>505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305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320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352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358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314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370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518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360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508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533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1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4" t="s">
        <v>528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1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DES, Metafor</v>
      </c>
      <c r="AB58" s="114" t="str">
        <f>IFERROR(INDEX(Расходка[Наименование расходного материала],MATCH(Расходка[[#This Row],[№]],Поиск_расходки[Индекс11],0)),"")</f>
        <v>DES, Metafor</v>
      </c>
      <c r="AC58" s="114" t="str">
        <f>IFERROR(INDEX(Расходка[Наименование расходного материала],MATCH(Расходка[[#This Row],[№]],Поиск_расходки[Индекс12],0)),"")</f>
        <v>DES, Metafor</v>
      </c>
      <c r="AD58" s="114" t="str">
        <f>IFERROR(INDEX(Расходка[Наименование расходного материала],MATCH(Расходка[[#This Row],[№]],Поиск_расходки[Индекс13],0)),"")</f>
        <v>DES, Metafor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NanoMed</v>
      </c>
      <c r="AB59" s="114" t="str">
        <f>IFERROR(INDEX(Расходка[Наименование расходного материала],MATCH(Расходка[[#This Row],[№]],Поиск_расходки[Индекс11],0)),"")</f>
        <v>DES, NanoMed</v>
      </c>
      <c r="AC59" s="114" t="str">
        <f>IFERROR(INDEX(Расходка[Наименование расходного материала],MATCH(Расходка[[#This Row],[№]],Поиск_расходки[Индекс12],0)),"")</f>
        <v>DES, NanoMed</v>
      </c>
      <c r="AD59" s="114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29" t="s">
        <v>322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1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60" t="s">
        <v>384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2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2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2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516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0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/>
      </c>
      <c r="AA67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349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0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/>
      </c>
      <c r="AA68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350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0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/>
      </c>
      <c r="AA69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0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/>
      </c>
      <c r="AA70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/>
      </c>
      <c r="AA71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326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0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/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327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0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/>
      </c>
      <c r="AA73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0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/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328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1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0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/>
      </c>
      <c r="AA75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0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/>
      </c>
      <c r="AA76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0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/>
      </c>
      <c r="AA77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330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0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/>
      </c>
      <c r="AA79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468</v>
      </c>
    </row>
    <row r="80" spans="1:33"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0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0</v>
      </c>
      <c r="Q80" s="196">
        <f>IF(ISNUMBER(SEARCH('Карта учёта'!$B$25,Расходка[[#This Row],[Наименование расходного материала]])),MAX($Q$1:Q79)+1,0)</f>
        <v>0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/>
      </c>
      <c r="AD80" s="197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523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2025-01-31T20:13:29Z</cp:lastPrinted>
  <dcterms:created xsi:type="dcterms:W3CDTF">2015-06-05T18:19:34Z</dcterms:created>
  <dcterms:modified xsi:type="dcterms:W3CDTF">2025-01-31T20:13:31Z</dcterms:modified>
</cp:coreProperties>
</file>