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19" i="3" l="1"/>
  <c r="A54" i="1" l="1"/>
  <c r="A56" i="1" l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O16" i="1" s="1"/>
  <c r="O17" i="1" s="1"/>
  <c r="O18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5" i="1" l="1"/>
  <c r="U38" i="1"/>
  <c r="U8" i="1"/>
  <c r="U15" i="1"/>
  <c r="U28" i="1"/>
  <c r="U18" i="1"/>
  <c r="U6" i="1"/>
  <c r="U32" i="1"/>
  <c r="U17" i="1"/>
  <c r="U13" i="1"/>
  <c r="U7" i="1"/>
  <c r="U20" i="1"/>
  <c r="U24" i="1"/>
  <c r="U30" i="1"/>
  <c r="U12" i="1"/>
  <c r="U31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76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2" i="1" l="1"/>
  <c r="V72" i="1"/>
  <c r="V68" i="1"/>
  <c r="V51" i="1"/>
  <c r="V53" i="1"/>
  <c r="V9" i="1"/>
  <c r="V45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5" i="1" l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2" i="1" l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<sst xmlns="http://schemas.openxmlformats.org/spreadsheetml/2006/main" count="893" uniqueCount="543">
  <si>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</si>
  <si>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</si>
  <si>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</si>
  <si>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</si>
  <si>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</si>
  <si>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</si>
  <si>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</si>
  <si>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</si>
  <si>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</si>
  <si>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</si>
  <si>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</si>
  <si>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</si>
  <si>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</si>
  <si>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</si>
  <si>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</si>
  <si>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</si>
  <si>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</si>
  <si>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</si>
  <si>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</si>
  <si>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</si>
  <si>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</si>
  <si>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</si>
  <si>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</si>
  <si>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</si>
  <si>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</si>
  <si>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</si>
  <si>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</si>
  <si>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</si>
  <si>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</si>
  <si>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</si>
  <si>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</si>
  <si>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</si>
  <si>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</si>
  <si>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</si>
  <si>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</si>
  <si>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</si>
  <si>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</si>
  <si>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</si>
  <si>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</si>
  <si>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</si>
  <si>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</si>
  <si>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</si>
  <si>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</si>
  <si>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</si>
  <si>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</si>
  <si>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</si>
  <si>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</si>
  <si>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</si>
  <si>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</si>
  <si>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</si>
  <si>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</si>
  <si>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</si>
  <si>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</si>
  <si>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</si>
  <si>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</si>
  <si>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</si>
  <si>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</si>
  <si>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</si>
  <si>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</si>
  <si>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</si>
  <si>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</si>
  <si>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</si>
  <si>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</si>
  <si>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</si>
  <si>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</si>
  <si>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</si>
  <si>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</si>
  <si>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</si>
  <si>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</si>
  <si>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</si>
  <si>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</si>
  <si>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</si>
  <si>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</si>
  <si>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</si>
  <si>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</si>
  <si>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</si>
  <si>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</si>
  <si>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</si>
  <si>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</si>
  <si>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</si>
  <si>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</si>
  <si>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</si>
  <si>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</si>
  <si>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</si>
  <si>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</si>
  <si>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</si>
  <si>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</si>
  <si>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</si>
  <si>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</si>
  <si>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</si>
  <si>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</si>
  <si>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</si>
  <si>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</si>
  <si>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</si>
  <si>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</si>
  <si>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</si>
  <si>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</si>
  <si>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</si>
  <si>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</si>
  <si>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</si>
  <si>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</si>
  <si>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</si>
  <si>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</si>
  <si>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</si>
  <si>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</si>
  <si>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</si>
  <si>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</si>
  <si>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</si>
  <si>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</si>
  <si>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</si>
  <si>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</si>
  <si>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</si>
  <si>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</si>
  <si>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</si>
  <si>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</si>
  <si>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</si>
  <si>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</si>
  <si>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</si>
  <si>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</si>
  <si>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</si>
  <si>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</si>
  <si>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</si>
  <si>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</si>
  <si>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</si>
  <si>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</si>
  <si>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</si>
  <si>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</si>
  <si>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</si>
  <si>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</si>
  <si>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</si>
  <si>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</si>
  <si>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</si>
  <si>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</si>
  <si>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</si>
  <si>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</si>
  <si>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</si>
  <si>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</si>
  <si>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</si>
  <si>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</si>
  <si>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</si>
  <si>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</si>
  <si>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</si>
  <si>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</si>
  <si>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</si>
  <si>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</si>
  <si>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</si>
  <si>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</si>
  <si>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</si>
  <si>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</si>
  <si>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</si>
  <si>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</si>
  <si>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</si>
  <si>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</si>
  <si>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</si>
  <si>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</si>
  <si>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</si>
  <si>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</si>
  <si>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</si>
  <si>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</si>
  <si>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</si>
  <si>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</si>
  <si>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</si>
  <si>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</si>
  <si>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</si>
  <si>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</si>
  <si>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</si>
  <si>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</si>
  <si>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</si>
  <si>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</si>
  <si>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</si>
  <si>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</si>
  <si>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</si>
  <si>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</si>
  <si>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</si>
  <si>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</si>
  <si>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</si>
  <si>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</si>
  <si>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</si>
  <si>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</si>
  <si>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</si>
  <si>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</si>
  <si>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</si>
  <si>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</si>
  <si>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</si>
  <si>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</si>
  <si>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</si>
  <si>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</si>
  <si>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</si>
  <si>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</si>
  <si>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</si>
  <si>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</si>
  <si>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</si>
  <si>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</si>
  <si>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</si>
  <si>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</si>
  <si>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</si>
  <si>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</si>
  <si>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</si>
  <si>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</si>
  <si>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</si>
  <si>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</si>
  <si>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</si>
  <si>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</si>
  <si>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</si>
  <si>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</si>
  <si>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</si>
  <si>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</si>
  <si>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</si>
  <si>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</si>
  <si>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</si>
  <si>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</si>
  <si>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</si>
  <si>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</si>
  <si>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</si>
  <si>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</si>
  <si>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</si>
  <si>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</si>
  <si>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</si>
  <si>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</si>
  <si>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</si>
  <si>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</si>
  <si>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</si>
  <si>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</si>
  <si>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</si>
  <si>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</si>
  <si>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</si>
  <si>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</si>
  <si>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</si>
  <si>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</si>
  <si>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</si>
  <si>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</si>
  <si>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</si>
  <si>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</si>
  <si>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</si>
  <si>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</si>
  <si>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</si>
  <si>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</si>
  <si>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</si>
  <si>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</si>
  <si>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</si>
  <si>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</si>
  <si>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</si>
  <si>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</si>
  <si>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</si>
  <si>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</si>
  <si>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</si>
  <si>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</si>
  <si>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</si>
  <si>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</si>
  <si>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</si>
  <si>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</si>
  <si>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</si>
  <si>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</si>
  <si>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</si>
  <si>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</si>
  <si>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</si>
  <si>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</si>
  <si>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</si>
  <si>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</si>
  <si>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</si>
  <si>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</si>
  <si>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</si>
  <si>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</si>
  <si>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</si>
  <si>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</si>
  <si>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</si>
  <si>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</si>
  <si>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</si>
  <si>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</si>
  <si>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</si>
  <si>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</si>
  <si>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</si>
  <si>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</si>
  <si>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</si>
  <si>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</si>
  <si>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</si>
  <si>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</si>
  <si>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</si>
  <si>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</si>
  <si>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</si>
  <si>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</si>
  <si>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</si>
  <si>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</si>
  <si>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</si>
  <si>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</si>
  <si>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</si>
  <si>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</si>
  <si>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</si>
  <si>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</si>
  <si>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</si>
  <si>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</si>
  <si>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</si>
  <si>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</si>
  <si>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</si>
  <si>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</si>
  <si>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</si>
  <si>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</si>
  <si>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</si>
  <si>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</si>
  <si>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</si>
  <si>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</si>
  <si>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</si>
  <si>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</si>
  <si>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</si>
  <si>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</si>
  <si>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</si>
  <si>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</si>
  <si>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</si>
  <si>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</si>
  <si>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</si>
  <si>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</si>
  <si>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</si>
  <si>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</si>
  <si>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</si>
  <si>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</si>
  <si>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</si>
  <si>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</si>
  <si>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</si>
  <si>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</si>
  <si>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</si>
  <si>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</si>
  <si>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</si>
  <si>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</si>
  <si>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</si>
  <si>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</si>
  <si>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</si>
  <si>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</si>
  <si>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</si>
  <si>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</si>
  <si>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</si>
  <si>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</si>
  <si>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</si>
  <si>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</si>
  <si>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</si>
  <si>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</si>
  <si>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</si>
  <si>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</si>
  <si>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</si>
  <si>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</si>
  <si>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</si>
  <si>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</si>
  <si>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</si>
  <si>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</si>
  <si>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</si>
  <si>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</si>
  <si>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</si>
  <si>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</si>
  <si>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</si>
  <si>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</si>
  <si>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</si>
  <si>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</si>
  <si>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</si>
  <si>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</si>
  <si>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</si>
  <si>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</si>
  <si>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</si>
  <si>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</si>
  <si>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</si>
  <si>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</si>
  <si>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</si>
  <si>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</si>
  <si>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</si>
  <si>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</si>
  <si>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</si>
  <si>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</si>
  <si>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</si>
  <si>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</si>
  <si>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</si>
  <si>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</si>
  <si>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</si>
  <si>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</si>
  <si>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</si>
  <si>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</si>
  <si>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</si>
  <si>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</si>
  <si>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</si>
  <si>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</si>
  <si>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</si>
  <si>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</si>
  <si>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</si>
  <si>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</si>
  <si>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</si>
  <si>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</si>
  <si>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</si>
  <si>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</si>
  <si>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</si>
  <si>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</si>
  <si>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</si>
  <si>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</si>
  <si>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</si>
  <si>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</si>
  <si>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</si>
  <si>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</si>
  <si>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</si>
  <si>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</si>
  <si>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</si>
  <si>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</si>
  <si>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</si>
  <si>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</si>
  <si>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</si>
  <si>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</si>
  <si>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</si>
  <si>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</si>
  <si>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</si>
  <si>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</si>
  <si>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</si>
  <si>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</si>
  <si>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</si>
  <si>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</si>
  <si>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</si>
  <si>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</si>
  <si>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</si>
  <si>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</si>
  <si>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</si>
  <si>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</si>
  <si>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</si>
  <si>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</si>
  <si>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</si>
  <si>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</si>
  <si>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</si>
  <si>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</si>
  <si>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</si>
  <si>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</si>
  <si>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</si>
  <si>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</si>
  <si>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</si>
  <si>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</si>
  <si>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</si>
  <si>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</si>
  <si>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</si>
  <si>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</si>
  <si>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</si>
  <si>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</si>
  <si>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</si>
  <si>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</si>
  <si>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</si>
  <si>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</si>
  <si>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</si>
  <si>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</si>
  <si>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</si>
  <si>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</si>
  <si>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</si>
  <si>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</si>
  <si>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</si>
  <si>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</si>
  <si>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</si>
  <si>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</si>
  <si>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</si>
  <si>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</si>
  <si>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</si>
  <si>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</si>
  <si>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</si>
  <si>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</si>
  <si>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</si>
  <si>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</si>
  <si>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</si>
  <si>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</si>
  <si>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</si>
  <si>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</si>
  <si>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</si>
  <si>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</si>
  <si>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</si>
  <si>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</si>
  <si>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</si>
  <si>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</si>
  <si>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</si>
  <si>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</si>
  <si>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</si>
  <si>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</si>
  <si>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</si>
  <si>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</si>
  <si>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</si>
  <si>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</si>
  <si>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</si>
  <si>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</si>
  <si>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</si>
  <si>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</si>
  <si>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</si>
  <si>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</si>
  <si>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</si>
  <si>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</si>
  <si>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</si>
  <si>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</si>
  <si>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</si>
  <si>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</si>
  <si>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</si>
  <si>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</si>
  <si>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</si>
  <si>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</si>
  <si>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</si>
  <si>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</si>
  <si>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</si>
  <si>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</si>
  <si>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</si>
  <si>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</si>
  <si>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</si>
  <si>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</si>
  <si>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</si>
  <si>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</si>
  <si>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</si>
  <si>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</si>
  <si>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</si>
  <si>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</si>
  <si>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</si>
  <si>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</si>
  <si>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</si>
  <si>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</si>
  <si>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</si>
  <si>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</si>
  <si>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</si>
  <si>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</si>
  <si>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</si>
  <si>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</si>
  <si>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</si>
  <si>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</si>
  <si>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</si>
  <si>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</si>
  <si>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</si>
  <si>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</si>
  <si>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</si>
  <si>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</si>
  <si>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</si>
  <si>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</si>
  <si>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</si>
  <si>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</si>
  <si>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</si>
  <si>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</si>
  <si>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</si>
  <si>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</si>
  <si>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</si>
  <si>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</si>
  <si>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200 ml</t>
  </si>
  <si>
    <t>4150</t>
  </si>
  <si>
    <t>Загарян А.А.</t>
  </si>
  <si>
    <t>06:06</t>
  </si>
  <si>
    <t>Правый</t>
  </si>
  <si>
    <t>проходим, контуры ровные.</t>
  </si>
  <si>
    <t>стеноз устья до 30%, стенозы проксимального сегмента 40%, стенозы среднего сегмента до 50%. Антеградный кровоток TIIMI III.</t>
  </si>
  <si>
    <t>бассейн представлен доминантной крупной ВТК. Стеноз устья ОА до 30%, на уровне границы  прокс/3 и ср/3 ОА определяется тотальная окклюзия доминантной  ВТК, стеноз ср/3 ВТК 30%. Антеградный кровоток по бассейну TIMI O, TTG2, Rentrop 0.</t>
  </si>
  <si>
    <t>Стензы проксимального сегмента 60%, среднего сегмента до 50%, стеноз дистального сегмента 30%, стеноз зоны "креста" ПКА не менее 70%.  Антеградный кровоток TIIMI III.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</si>
  <si>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ОА. </t>
  </si>
  <si>
    <t>Устье ствола ЛКА катетеризировано проводниковым катетером Launcher JL 3,5 6Fr. Коронарный проводник BMUII  проведен  в дистальный сегмент доминантной ВТК. Реканализация артерии выполнена на проводнике (20:00). Предилатация значимого стеноза  БК колибри 2.0-15. В зону прокс/3 ВТК с частичным покрытием проксимального сегмента ОА имплантирован DES Resolute Integrity 2,75-22 мм, давлением 16 атм. На контрольных съемках стент раскрыт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ОА TIMI III. Пациент транспортируется в ПРИТ для дальнейшего наблюдения и лечения.</t>
  </si>
  <si>
    <t>Balance middleweight universal II (BMU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</si>
</sst>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4" fillId="0" borderId="25" xfId="0" applyFont="1" applyBorder="1" applyAlignment="1" applyProtection="1">
      <alignment horizontal="justify" vertical="center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39" sqref="I39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/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 xml:space="preserve">Код по ЕНМУ: 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45673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0.80902777777777779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0.81597222222222221</v>
      </c>
      <c r="C10" s="51"/>
      <c r="D10" s="83" t="s">
        <v>173</v>
      </c>
      <c r="E10" s="81"/>
      <c r="F10" s="81"/>
      <c r="G10" s="22" t="s">
        <v>141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506</v>
      </c>
      <c r="H11" s="24"/>
    </row>
    <row r="12" spans="1:8" ht="16.5" thickTop="1">
      <c r="A12" s="72" t="s">
        <v>8</v>
      </c>
      <c r="B12" s="73">
        <v>22920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62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1282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534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7.8849999999999998</v>
      </c>
    </row>
    <row r="18" spans="1:8" ht="14.45" customHeight="1">
      <c r="A18" s="198" t="s">
        <v>188</v>
      </c>
      <c r="B18" s="199" t="s">
        <v>535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536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537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538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539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540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26" sqref="I26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209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45673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0.81597222222222221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0.84375</v>
      </c>
      <c r="C14" s="11"/>
      <c r="D14" s="83" t="s">
        <v>173</v>
      </c>
      <c r="E14" s="81"/>
      <c r="F14" s="81"/>
      <c r="G14" s="71" t="str">
        <f>КАГ!G10</f>
        <v>Черткова О.Н.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2.777777777777779E-2</v>
      </c>
      <c r="C15"/>
      <c r="D15" s="83" t="s">
        <v>170</v>
      </c>
      <c r="E15" s="81"/>
      <c r="F15" s="81"/>
      <c r="G15" s="71" t="str">
        <f>КАГ!G11</f>
        <v>Соболева Ю.А.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Загарян А.А.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22920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62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1282</v>
      </c>
      <c r="C19" s="61"/>
      <c r="D19" s="61"/>
      <c r="E19" s="61"/>
      <c r="F19" s="61"/>
      <c r="G19" s="150" t="s">
        <v>399</v>
      </c>
      <c r="H19" s="164" t="str">
        <f>КАГ!H15</f>
        <v>06:06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4150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7.8849999999999998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/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541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530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>
        <f>КАГ!A6</f>
        <v>0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
Бассейн ПНА:   стеноз устья до 30%, стенозы проксимального сегмента 40%, стенозы среднего сегмента до 50%. Антеградный кровоток TIIMI III.
Бассейн  ОА:   бассейн представлен доминантной крупной ВТК. Стеноз устья ОА до 30%, на уровне границы  прокс/3 и ср/3 ОА определяется тотальная окклюзия доминантной  ВТК, стеноз ср/3 ВТК 30%. Антеградный кровоток по бассейну TIMI O, TTG2, Rentrop 0.
Бассейн ПКА:   Стензы проксимального сегмента 60%, среднего сегмента до 50%, стеноз дистального сегмента 30%, стеноз зоны "креста" ПКА не менее 70%.  Антеградный кровоток TIIMI III.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2" sqref="B22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45673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Загарян А.А.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5" s="119" t="str">
        <f>IF(ISBLANK(КАГ!A6),"",КАГ!A6)</f>
        <v/>
      </c>
      <c r="C5" s="117" t="s">
        <v>8</v>
      </c>
      <c r="D5" s="89">
        <f>КАГ!$B$12</f>
        <v>22920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62</v>
      </c>
    </row>
    <row r="7" spans="1:4">
      <c r="A7" s="34"/>
      <c r="B7"/>
      <c r="C7" s="88" t="s">
        <v>12</v>
      </c>
      <c r="D7" s="90">
        <f>КАГ!$B$14</f>
        <v>1282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45673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328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260" t="s">
        <v>542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324</v>
      </c>
      <c r="C17" s="166" t="s">
        <v>449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6" zoomScaleNormal="100" workbookViewId="0">
      <selection activeCell="AN30" sqref="AN30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02" t="str">
        <f>IFERROR(INDEX(Расходка[Наименование расходного материала],MATCH(Расходка[[#This Row],[№]],Поиск_расходки[Индекс3],0)),"")</f>
        <v>Balance middleweight universal II (BMU II)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542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1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Balance middleweight universal II (BMU II)</v>
      </c>
      <c r="Z47" s="102" t="str">
        <f>IFERROR(INDEX(Расходка[Наименование расходного материала],MATCH(Расходка[[#This Row],[№]],Поиск_расходки[Индекс9],0)),"")</f>
        <v>Balance middleweight universal II (BMU II)</v>
      </c>
      <c r="AA47" s="102" t="str">
        <f>IFERROR(INDEX(Расходка[Наименование расходного материала],MATCH(Расходка[[#This Row],[№]],Поиск_расходки[Индекс10],0)),"")</f>
        <v>Balance middleweight universal II (BMU II)</v>
      </c>
      <c r="AB47" s="102" t="str">
        <f>IFERROR(INDEX(Расходка[Наименование расходного материала],MATCH(Расходка[[#This Row],[№]],Поиск_расходки[Индекс11],0)),"")</f>
        <v>Balance middleweight universal II (BMU II)</v>
      </c>
      <c r="AC47" s="102" t="str">
        <f>IFERROR(INDEX(Расходка[Наименование расходного материала],MATCH(Расходка[[#This Row],[№]],Поиск_расходки[Индекс12],0)),"")</f>
        <v>Balance middleweight universal II (BMU II)</v>
      </c>
      <c r="AD47" s="102" t="str">
        <f>IFERROR(INDEX(Расходка[Наименование расходного материала],MATCH(Расходка[[#This Row],[№]],Поиск_расходки[Индекс13],0)),"")</f>
        <v>Balance middleweight universal II (BMU II)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362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Winn 200T</v>
      </c>
      <c r="Z48" s="102" t="str">
        <f>IFERROR(INDEX(Расходка[Наименование расходного материала],MATCH(Расходка[[#This Row],[№]],Поиск_расходки[Индекс9],0)),"")</f>
        <v>Winn 200T</v>
      </c>
      <c r="AA48" s="102" t="str">
        <f>IFERROR(INDEX(Расходка[Наименование расходного материала],MATCH(Расходка[[#This Row],[№]],Поиск_расходки[Индекс10],0)),"")</f>
        <v>Winn 200T</v>
      </c>
      <c r="AB48" s="102" t="str">
        <f>IFERROR(INDEX(Расходка[Наименование расходного материала],MATCH(Расходка[[#This Row],[№]],Поиск_расходки[Индекс11],0)),"")</f>
        <v>Winn 200T</v>
      </c>
      <c r="AC48" s="102" t="str">
        <f>IFERROR(INDEX(Расходка[Наименование расходного материала],MATCH(Расходка[[#This Row],[№]],Поиск_расходки[Индекс12],0)),"")</f>
        <v>Winn 200T</v>
      </c>
      <c r="AD48" s="102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347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510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1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2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0,6</v>
      </c>
      <c r="Z53" s="102" t="str">
        <f>IFERROR(INDEX(Расходка[Наименование расходного материала],MATCH(Расходка[[#This Row],[№]],Поиск_расходки[Индекс9],0)),"")</f>
        <v>Shunmei 0,6</v>
      </c>
      <c r="AA53" s="102" t="str">
        <f>IFERROR(INDEX(Расходка[Наименование расходного материала],MATCH(Расходка[[#This Row],[№]],Поиск_расходки[Индекс10],0)),"")</f>
        <v>Shunmei 0,6</v>
      </c>
      <c r="AB53" s="102" t="str">
        <f>IFERROR(INDEX(Расходка[Наименование расходного материала],MATCH(Расходка[[#This Row],[№]],Поиск_расходки[Индекс11],0)),"")</f>
        <v>Shunmei 0,6</v>
      </c>
      <c r="AC53" s="102" t="str">
        <f>IFERROR(INDEX(Расходка[Наименование расходного материала],MATCH(Расходка[[#This Row],[№]],Поиск_расходки[Индекс12],0)),"")</f>
        <v>Shunmei 0,6</v>
      </c>
      <c r="AD53" s="102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Shunmei 0,7</v>
      </c>
      <c r="Z54" s="102" t="str">
        <f>IFERROR(INDEX(Расходка[Наименование расходного материала],MATCH(Расходка[[#This Row],[№]],Поиск_расходки[Индекс9],0)),"")</f>
        <v>Shunmei 0,7</v>
      </c>
      <c r="AA54" s="102" t="str">
        <f>IFERROR(INDEX(Расходка[Наименование расходного материала],MATCH(Расходка[[#This Row],[№]],Поиск_расходки[Индекс10],0)),"")</f>
        <v>Shunmei 0,7</v>
      </c>
      <c r="AB54" s="102" t="str">
        <f>IFERROR(INDEX(Расходка[Наименование расходного материала],MATCH(Расходка[[#This Row],[№]],Поиск_расходки[Индекс11],0)),"")</f>
        <v>Shunmei 0,7</v>
      </c>
      <c r="AC54" s="102" t="str">
        <f>IFERROR(INDEX(Расходка[Наименование расходного материала],MATCH(Расходка[[#This Row],[№]],Поиск_расходки[Индекс12],0)),"")</f>
        <v>Shunmei 0,7</v>
      </c>
      <c r="AD54" s="102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523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BMS, Integtity</v>
      </c>
      <c r="Z57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7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346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Calipso</v>
      </c>
      <c r="Z58" s="102" t="str">
        <f>IFERROR(INDEX(Расходка[Наименование расходного материала],MATCH(Расходка[[#This Row],[№]],Поиск_расходки[Индекс9],0)),"")</f>
        <v>DES, Calipso</v>
      </c>
      <c r="AA58" s="102" t="str">
        <f>IFERROR(INDEX(Расходка[Наименование расходного материала],MATCH(Расходка[[#This Row],[№]],Поиск_расходки[Индекс10],0)),"")</f>
        <v>DES, Calipso</v>
      </c>
      <c r="AB58" s="102" t="str">
        <f>IFERROR(INDEX(Расходка[Наименование расходного материала],MATCH(Расходка[[#This Row],[№]],Поиск_расходки[Индекс11],0)),"")</f>
        <v>DES, Calipso</v>
      </c>
      <c r="AC58" s="102" t="str">
        <f>IFERROR(INDEX(Расходка[Наименование расходного материала],MATCH(Расходка[[#This Row],[№]],Поиск_расходки[Индекс12],0)),"")</f>
        <v>DES, Calipso</v>
      </c>
      <c r="AD58" s="102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43" t="s">
        <v>345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NanoMed</v>
      </c>
      <c r="Z59" s="102" t="str">
        <f>IFERROR(INDEX(Расходка[Наименование расходного материала],MATCH(Расходка[[#This Row],[№]],Поиск_расходки[Индекс9],0)),"")</f>
        <v>DES, NanoMed</v>
      </c>
      <c r="AA59" s="102" t="str">
        <f>IFERROR(INDEX(Расходка[Наименование расходного материала],MATCH(Расходка[[#This Row],[№]],Поиск_расходки[Индекс10],0)),"")</f>
        <v>DES, NanoMed</v>
      </c>
      <c r="AB59" s="102" t="str">
        <f>IFERROR(INDEX(Расходка[Наименование расходного материала],MATCH(Расходка[[#This Row],[№]],Поиск_расходки[Индекс11],0)),"")</f>
        <v>DES, NanoMed</v>
      </c>
      <c r="AC59" s="102" t="str">
        <f>IFERROR(INDEX(Расходка[Наименование расходного материала],MATCH(Расходка[[#This Row],[№]],Поиск_расходки[Индекс12],0)),"")</f>
        <v>DES, NanoMed</v>
      </c>
      <c r="AD59" s="102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16" t="s">
        <v>324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1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358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s="147" t="s">
        <v>386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Firehawk</v>
      </c>
      <c r="Z62" s="102" t="str">
        <f>IFERROR(INDEX(Расходка[Наименование расходного материала],MATCH(Расходка[[#This Row],[№]],Поиск_расходки[Индекс9],0)),"")</f>
        <v>DES, Firehawk</v>
      </c>
      <c r="AA62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2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2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2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385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517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1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2025-01-16T17:44:11Z</cp:lastPrinted>
  <dcterms:created xsi:type="dcterms:W3CDTF">2015-06-05T18:19:34Z</dcterms:created>
  <dcterms:modified xsi:type="dcterms:W3CDTF">2025-01-16T17:44:14Z</dcterms:modified>
</cp:coreProperties>
</file>