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9040" windowHeight="15840" activeTab="1"/>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'КАГ to 1C'!$A$3</definedName>
    <definedName name="_xlnm.Print_Area" localSheetId="3">'Карта учёта'!$A$2:$D$38</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9" i="1" l="1"/>
  <c r="E80" i="1"/>
  <c r="E81" i="1"/>
  <c r="E82" i="1"/>
  <c r="E83" i="1"/>
  <c r="E84" i="1"/>
  <c r="F79" i="1"/>
  <c r="F80" i="1"/>
  <c r="F81" i="1"/>
  <c r="F82" i="1"/>
  <c r="F83" i="1"/>
  <c r="F84" i="1"/>
  <c r="G79" i="1"/>
  <c r="G80" i="1"/>
  <c r="G81" i="1"/>
  <c r="G82" i="1"/>
  <c r="G83" i="1"/>
  <c r="G84" i="1"/>
  <c r="H79" i="1"/>
  <c r="H80" i="1"/>
  <c r="H81" i="1"/>
  <c r="H82" i="1"/>
  <c r="H83" i="1"/>
  <c r="H84" i="1"/>
  <c r="I79" i="1"/>
  <c r="I80" i="1"/>
  <c r="I81" i="1"/>
  <c r="I82" i="1"/>
  <c r="I83" i="1"/>
  <c r="I84" i="1"/>
  <c r="J79" i="1"/>
  <c r="J80" i="1"/>
  <c r="J81" i="1"/>
  <c r="J82" i="1"/>
  <c r="J83" i="1"/>
  <c r="J84" i="1"/>
  <c r="K79" i="1"/>
  <c r="K80" i="1"/>
  <c r="K81" i="1"/>
  <c r="K82" i="1"/>
  <c r="K83" i="1"/>
  <c r="K84" i="1"/>
  <c r="L79" i="1"/>
  <c r="L81" i="1"/>
  <c r="L82" i="1"/>
  <c r="L83" i="1"/>
  <c r="L84" i="1"/>
  <c r="M81" i="1"/>
  <c r="M82" i="1"/>
  <c r="M83" i="1"/>
  <c r="M84" i="1"/>
  <c r="N79" i="1"/>
  <c r="N80" i="1" s="1"/>
  <c r="AA80" i="1" s="1"/>
  <c r="N81" i="1"/>
  <c r="N82" i="1"/>
  <c r="N83" i="1"/>
  <c r="N84" i="1"/>
  <c r="O79" i="1"/>
  <c r="O80" i="1" s="1"/>
  <c r="AB80" i="1" s="1"/>
  <c r="O81" i="1"/>
  <c r="O82" i="1"/>
  <c r="O83" i="1"/>
  <c r="O84" i="1"/>
  <c r="P79" i="1"/>
  <c r="P80" i="1" s="1"/>
  <c r="AC80" i="1" s="1"/>
  <c r="P81" i="1"/>
  <c r="P82" i="1"/>
  <c r="P83" i="1"/>
  <c r="P84" i="1"/>
  <c r="Q79" i="1"/>
  <c r="Q80" i="1" s="1"/>
  <c r="AD80" i="1" s="1"/>
  <c r="Q81" i="1"/>
  <c r="Q82" i="1"/>
  <c r="Q83" i="1"/>
  <c r="Q84" i="1"/>
  <c r="R79" i="1"/>
  <c r="R80" i="1"/>
  <c r="R81" i="1"/>
  <c r="R82" i="1"/>
  <c r="R83" i="1"/>
  <c r="R84" i="1"/>
  <c r="S79" i="1"/>
  <c r="S80" i="1"/>
  <c r="S81" i="1"/>
  <c r="S82" i="1"/>
  <c r="S83" i="1"/>
  <c r="S84" i="1"/>
  <c r="T79" i="1"/>
  <c r="T80" i="1"/>
  <c r="T81" i="1"/>
  <c r="T82" i="1"/>
  <c r="T83" i="1"/>
  <c r="T84" i="1"/>
  <c r="U79" i="1"/>
  <c r="U80" i="1"/>
  <c r="U81" i="1"/>
  <c r="U82" i="1"/>
  <c r="U83" i="1"/>
  <c r="U84" i="1"/>
  <c r="V79" i="1"/>
  <c r="V80" i="1"/>
  <c r="V81" i="1"/>
  <c r="V82" i="1"/>
  <c r="V83" i="1"/>
  <c r="V84" i="1"/>
  <c r="W79" i="1"/>
  <c r="W80" i="1"/>
  <c r="W81" i="1"/>
  <c r="W82" i="1"/>
  <c r="W83" i="1"/>
  <c r="W84" i="1"/>
  <c r="X79" i="1"/>
  <c r="X80" i="1"/>
  <c r="X81" i="1"/>
  <c r="X82" i="1"/>
  <c r="X83" i="1"/>
  <c r="X84" i="1"/>
  <c r="Y81" i="1"/>
  <c r="Y82" i="1"/>
  <c r="Y83" i="1"/>
  <c r="Y84" i="1"/>
  <c r="Z81" i="1"/>
  <c r="Z82" i="1"/>
  <c r="Z83" i="1"/>
  <c r="Z84" i="1"/>
  <c r="AA79" i="1"/>
  <c r="AA81" i="1"/>
  <c r="AA82" i="1"/>
  <c r="AA83" i="1"/>
  <c r="AA84" i="1"/>
  <c r="AB79" i="1"/>
  <c r="AB81" i="1"/>
  <c r="AB82" i="1"/>
  <c r="AB83" i="1"/>
  <c r="AB84" i="1"/>
  <c r="AC79" i="1"/>
  <c r="AC81" i="1"/>
  <c r="AC82" i="1"/>
  <c r="AC83" i="1"/>
  <c r="AC84" i="1"/>
  <c r="AD79" i="1"/>
  <c r="AD81" i="1"/>
  <c r="AD82" i="1"/>
  <c r="AD83" i="1"/>
  <c r="AD84" i="1"/>
  <c r="C2" i="3"/>
  <c r="A66" i="1"/>
  <c r="A47" i="1" l="1"/>
  <c r="A19" i="3" l="1"/>
  <c r="A54" i="1" l="1"/>
  <c r="A56" i="1" l="1"/>
  <c r="A55"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8" i="1"/>
  <c r="A49" i="1"/>
  <c r="A50" i="1"/>
  <c r="A51" i="1"/>
  <c r="A52" i="1"/>
  <c r="A53" i="1"/>
  <c r="A57" i="1"/>
  <c r="A58" i="1"/>
  <c r="A59" i="1"/>
  <c r="A60" i="1"/>
  <c r="A61" i="1"/>
  <c r="A62" i="1"/>
  <c r="A63" i="1"/>
  <c r="A64" i="1"/>
  <c r="A65" i="1"/>
  <c r="A67" i="1"/>
  <c r="A68" i="1"/>
  <c r="A69" i="1"/>
  <c r="A70" i="1"/>
  <c r="A71" i="1"/>
  <c r="A72" i="1"/>
  <c r="A73" i="1"/>
  <c r="A74" i="1"/>
  <c r="A75" i="1"/>
  <c r="A76" i="1"/>
  <c r="A77" i="1"/>
  <c r="A78" i="1"/>
  <c r="A79" i="1"/>
  <c r="A80" i="1"/>
  <c r="A2" i="1"/>
  <c r="A1" i="11" l="1"/>
  <c r="A3" i="11"/>
  <c r="A16" i="3" l="1"/>
  <c r="C15" i="5" l="1"/>
  <c r="B15" i="9" l="1"/>
  <c r="E71" i="1" l="1"/>
  <c r="E72" i="1"/>
  <c r="E73" i="1"/>
  <c r="E74" i="1"/>
  <c r="E75" i="1"/>
  <c r="E76" i="1"/>
  <c r="E77" i="1"/>
  <c r="E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3" i="3"/>
  <c r="A24" i="3"/>
  <c r="A25" i="3"/>
  <c r="A13" i="3"/>
  <c r="A14" i="3"/>
  <c r="A15" i="3"/>
  <c r="A17" i="3"/>
  <c r="A18" i="3"/>
  <c r="A20" i="3"/>
  <c r="A21" i="3"/>
  <c r="A22" i="3"/>
  <c r="C13" i="5"/>
  <c r="C3" i="5"/>
  <c r="C5" i="5"/>
  <c r="C6" i="5"/>
  <c r="C7" i="5"/>
  <c r="C8" i="5"/>
  <c r="C9" i="5"/>
  <c r="C10" i="5"/>
  <c r="C11" i="5"/>
  <c r="C12" i="5"/>
  <c r="C14" i="5"/>
  <c r="C16" i="5"/>
  <c r="C17" i="5"/>
  <c r="C2" i="5"/>
  <c r="A10" i="9" l="1"/>
  <c r="A9" i="3" s="1"/>
  <c r="A9" i="9"/>
  <c r="A8" i="3" s="1"/>
  <c r="G22" i="9"/>
  <c r="E3" i="1"/>
  <c r="E4" i="1" s="1"/>
  <c r="Q3" i="1"/>
  <c r="AD2" i="1" s="1"/>
  <c r="P3" i="1"/>
  <c r="P4" i="1" s="1"/>
  <c r="O3" i="1"/>
  <c r="O4" i="1" s="1"/>
  <c r="H3" i="1"/>
  <c r="H4" i="1" s="1"/>
  <c r="I3" i="1"/>
  <c r="L3" i="1"/>
  <c r="L4" i="1" s="1"/>
  <c r="L5" i="1" s="1"/>
  <c r="N3" i="1"/>
  <c r="N4" i="1" s="1"/>
  <c r="N5" i="1" s="1"/>
  <c r="J3" i="1"/>
  <c r="D6" i="3"/>
  <c r="B35"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Q9" i="1" s="1"/>
  <c r="J8" i="1"/>
  <c r="E11" i="1"/>
  <c r="E12" i="1" s="1"/>
  <c r="E13" i="1" s="1"/>
  <c r="E14" i="1" s="1"/>
  <c r="E15" i="1" s="1"/>
  <c r="M8" i="1"/>
  <c r="N10" i="1"/>
  <c r="I8" i="1"/>
  <c r="G9" i="1"/>
  <c r="H9" i="1"/>
  <c r="F8" i="1"/>
  <c r="K9" i="1"/>
  <c r="L10" i="1"/>
  <c r="O11" i="1" l="1"/>
  <c r="O12" i="1" s="1"/>
  <c r="O13" i="1" s="1"/>
  <c r="P10" i="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4" i="1" l="1"/>
  <c r="O15" i="1" s="1"/>
  <c r="O16" i="1" s="1"/>
  <c r="O17" i="1" s="1"/>
  <c r="O18" i="1" s="1"/>
  <c r="P11" i="1"/>
  <c r="P12"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O19" i="1" l="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P13" i="1"/>
  <c r="P14"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F18" i="1" s="1"/>
  <c r="F19" i="1" s="1"/>
  <c r="N16" i="1"/>
  <c r="N17" i="1" s="1"/>
  <c r="J17" i="1"/>
  <c r="J18" i="1" s="1"/>
  <c r="Q59" i="1"/>
  <c r="Q60"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57" i="1"/>
  <c r="H23" i="1"/>
  <c r="K18" i="1"/>
  <c r="K19" i="1" s="1"/>
  <c r="K20" i="1" s="1"/>
  <c r="K21" i="1" s="1"/>
  <c r="K22" i="1" s="1"/>
  <c r="K23" i="1" s="1"/>
  <c r="K24" i="1" s="1"/>
  <c r="I25" i="1"/>
  <c r="I26" i="1" s="1"/>
  <c r="AD4" i="1"/>
  <c r="AD6" i="1"/>
  <c r="AD5" i="1"/>
  <c r="AD7" i="1"/>
  <c r="AD15" i="1"/>
  <c r="AD13" i="1"/>
  <c r="M21" i="1"/>
  <c r="L18" i="1"/>
  <c r="G16" i="1"/>
  <c r="G17" i="1" s="1"/>
  <c r="F20" i="1"/>
  <c r="AD59" i="1" l="1"/>
  <c r="O56" i="1"/>
  <c r="O57" i="1" s="1"/>
  <c r="P17" i="1"/>
  <c r="E66" i="1"/>
  <c r="Q62" i="1"/>
  <c r="J22" i="1"/>
  <c r="J23" i="1" s="1"/>
  <c r="J24" i="1" s="1"/>
  <c r="N20" i="1"/>
  <c r="N21" i="1" s="1"/>
  <c r="N22" i="1" s="1"/>
  <c r="K25" i="1"/>
  <c r="K26" i="1" s="1"/>
  <c r="K27" i="1" s="1"/>
  <c r="H24" i="1"/>
  <c r="AD18" i="1"/>
  <c r="G18" i="1"/>
  <c r="G19" i="1" s="1"/>
  <c r="G20" i="1" s="1"/>
  <c r="I27" i="1"/>
  <c r="M22" i="1"/>
  <c r="L19" i="1"/>
  <c r="L20" i="1" s="1"/>
  <c r="F21" i="1"/>
  <c r="AD60" i="1" l="1"/>
  <c r="O58" i="1"/>
  <c r="O59" i="1" s="1"/>
  <c r="P18" i="1"/>
  <c r="E67" i="1"/>
  <c r="Q63" i="1"/>
  <c r="Q64" i="1" s="1"/>
  <c r="Q65" i="1" s="1"/>
  <c r="Q66" i="1" s="1"/>
  <c r="K28" i="1"/>
  <c r="K29" i="1" s="1"/>
  <c r="AD26" i="1"/>
  <c r="G21" i="1"/>
  <c r="G22" i="1" s="1"/>
  <c r="G23" i="1" s="1"/>
  <c r="H25" i="1"/>
  <c r="I28" i="1"/>
  <c r="M23" i="1"/>
  <c r="J25" i="1"/>
  <c r="N23" i="1"/>
  <c r="L21" i="1"/>
  <c r="F22" i="1"/>
  <c r="AD62" i="1" l="1"/>
  <c r="AD61" i="1"/>
  <c r="O60" i="1"/>
  <c r="O61" i="1" s="1"/>
  <c r="O62" i="1" s="1"/>
  <c r="P19" i="1"/>
  <c r="E68" i="1"/>
  <c r="Q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7" i="1" l="1"/>
  <c r="R78" i="1"/>
  <c r="R75" i="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AC18" i="1"/>
  <c r="AC4" i="1"/>
  <c r="AC13" i="1"/>
  <c r="AC5" i="1"/>
  <c r="AC6" i="1"/>
  <c r="AC7" i="1"/>
  <c r="AC19" i="1"/>
  <c r="AC15" i="1"/>
  <c r="F25" i="1"/>
  <c r="AD66" i="1" l="1"/>
  <c r="O64" i="1"/>
  <c r="P21" i="1"/>
  <c r="Q69" i="1"/>
  <c r="AD67" i="1" s="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AB2" i="1"/>
  <c r="O65" i="1" l="1"/>
  <c r="P22" i="1"/>
  <c r="AC21" i="1"/>
  <c r="Q70" i="1"/>
  <c r="J50" i="1"/>
  <c r="J51" i="1" s="1"/>
  <c r="H47" i="1"/>
  <c r="H48" i="1" s="1"/>
  <c r="I47" i="1"/>
  <c r="I48" i="1" s="1"/>
  <c r="I49" i="1" s="1"/>
  <c r="I50" i="1" s="1"/>
  <c r="K43" i="1"/>
  <c r="N27" i="1"/>
  <c r="M28" i="1"/>
  <c r="M29" i="1" s="1"/>
  <c r="L30" i="1"/>
  <c r="G29" i="1"/>
  <c r="F28" i="1"/>
  <c r="Q71" i="1" l="1"/>
  <c r="Q72" i="1" s="1"/>
  <c r="AD68" i="1"/>
  <c r="AD69" i="1"/>
  <c r="O66" i="1"/>
  <c r="O67" i="1" s="1"/>
  <c r="O68" i="1" s="1"/>
  <c r="P23" i="1"/>
  <c r="AD58" i="1"/>
  <c r="Q73" i="1"/>
  <c r="AD71"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AB13" i="1"/>
  <c r="AB19" i="1"/>
  <c r="AB5" i="1"/>
  <c r="AB15" i="1"/>
  <c r="AB4" i="1"/>
  <c r="AB18" i="1"/>
  <c r="AB26" i="1"/>
  <c r="AB66" i="1"/>
  <c r="AB59" i="1"/>
  <c r="AB67" i="1"/>
  <c r="AB58" i="1"/>
  <c r="AB68" i="1"/>
  <c r="AB62" i="1"/>
  <c r="AB57" i="1"/>
  <c r="AB61" i="1"/>
  <c r="AB21" i="1"/>
  <c r="AB6" i="1"/>
  <c r="AB56" i="1"/>
  <c r="AB7" i="1"/>
  <c r="AB60" i="1"/>
  <c r="AB63" i="1"/>
  <c r="AB65" i="1"/>
  <c r="AB64" i="1"/>
  <c r="Q74" i="1"/>
  <c r="AD72" i="1" s="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B25" i="1"/>
  <c r="Q75" i="1" l="1"/>
  <c r="AD73" i="1" s="1"/>
  <c r="AB70" i="1"/>
  <c r="AB69" i="1"/>
  <c r="O73" i="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B30" i="1"/>
  <c r="N31" i="1"/>
  <c r="O74" i="1" l="1"/>
  <c r="O75" i="1" s="1"/>
  <c r="AB73" i="1" s="1"/>
  <c r="AB71" i="1"/>
  <c r="Q76" i="1"/>
  <c r="AB72" i="1"/>
  <c r="AD74" i="1"/>
  <c r="P26" i="1"/>
  <c r="AC25" i="1"/>
  <c r="H65" i="1"/>
  <c r="J67" i="1"/>
  <c r="W2" i="1"/>
  <c r="I54" i="1"/>
  <c r="I55" i="1" s="1"/>
  <c r="I56" i="1" s="1"/>
  <c r="I57" i="1" s="1"/>
  <c r="I58" i="1" s="1"/>
  <c r="I59" i="1" s="1"/>
  <c r="I60" i="1" s="1"/>
  <c r="I61" i="1" s="1"/>
  <c r="I62" i="1" s="1"/>
  <c r="F51" i="1"/>
  <c r="G47" i="1"/>
  <c r="K47" i="1"/>
  <c r="L35" i="1"/>
  <c r="M34" i="1"/>
  <c r="AB31" i="1"/>
  <c r="N32" i="1"/>
  <c r="N33" i="1" s="1"/>
  <c r="AB29" i="1"/>
  <c r="Q77" i="1" l="1"/>
  <c r="O76" i="1"/>
  <c r="AB74" i="1"/>
  <c r="P27" i="1"/>
  <c r="AC26" i="1"/>
  <c r="H66" i="1"/>
  <c r="J68" i="1"/>
  <c r="I63" i="1"/>
  <c r="I64" i="1" s="1"/>
  <c r="I65" i="1" s="1"/>
  <c r="I66" i="1" s="1"/>
  <c r="F52" i="1"/>
  <c r="AD36" i="1"/>
  <c r="G48" i="1"/>
  <c r="K48" i="1"/>
  <c r="L36" i="1"/>
  <c r="M35" i="1"/>
  <c r="AC17" i="1"/>
  <c r="N34" i="1"/>
  <c r="N35" i="1" s="1"/>
  <c r="N36" i="1" s="1"/>
  <c r="N37" i="1" s="1"/>
  <c r="N38" i="1" s="1"/>
  <c r="N39" i="1" s="1"/>
  <c r="N40" i="1" s="1"/>
  <c r="N41" i="1" s="1"/>
  <c r="N42" i="1" s="1"/>
  <c r="AB17" i="1"/>
  <c r="Q78" i="1" l="1"/>
  <c r="AD78" i="1" s="1"/>
  <c r="AD75" i="1"/>
  <c r="O77" i="1"/>
  <c r="AD76" i="1"/>
  <c r="AB75" i="1"/>
  <c r="P28" i="1"/>
  <c r="I67" i="1"/>
  <c r="I68" i="1" s="1"/>
  <c r="I69" i="1" s="1"/>
  <c r="H67" i="1"/>
  <c r="J69" i="1"/>
  <c r="AD37" i="1"/>
  <c r="F53" i="1"/>
  <c r="F54" i="1" s="1"/>
  <c r="F55" i="1" s="1"/>
  <c r="F56" i="1" s="1"/>
  <c r="F57" i="1" s="1"/>
  <c r="F58" i="1" s="1"/>
  <c r="F59" i="1" s="1"/>
  <c r="F60" i="1" s="1"/>
  <c r="F61" i="1" s="1"/>
  <c r="F62" i="1" s="1"/>
  <c r="K49" i="1"/>
  <c r="K50" i="1" s="1"/>
  <c r="G49" i="1"/>
  <c r="N43" i="1"/>
  <c r="AB40" i="1"/>
  <c r="AB32" i="1"/>
  <c r="L37" i="1"/>
  <c r="AC16" i="1"/>
  <c r="AB37" i="1"/>
  <c r="AB16" i="1"/>
  <c r="M36" i="1"/>
  <c r="AB36" i="1"/>
  <c r="AB34" i="1"/>
  <c r="AB22" i="1"/>
  <c r="AC22" i="1"/>
  <c r="O78" i="1" l="1"/>
  <c r="AB78" i="1" s="1"/>
  <c r="AD77" i="1"/>
  <c r="AB76" i="1"/>
  <c r="P29" i="1"/>
  <c r="J70" i="1"/>
  <c r="I70" i="1"/>
  <c r="H68" i="1"/>
  <c r="H69" i="1" s="1"/>
  <c r="H70" i="1" s="1"/>
  <c r="H71" i="1" s="1"/>
  <c r="H72" i="1" s="1"/>
  <c r="F63" i="1"/>
  <c r="F64" i="1" s="1"/>
  <c r="F65" i="1" s="1"/>
  <c r="F66" i="1" s="1"/>
  <c r="F67" i="1" s="1"/>
  <c r="F68" i="1" s="1"/>
  <c r="F69" i="1" s="1"/>
  <c r="AB38" i="1"/>
  <c r="AB41" i="1"/>
  <c r="AB39" i="1"/>
  <c r="AB42" i="1"/>
  <c r="K51" i="1"/>
  <c r="G50" i="1"/>
  <c r="AD38" i="1"/>
  <c r="N44" i="1"/>
  <c r="AB43" i="1"/>
  <c r="L38" i="1"/>
  <c r="L39" i="1" s="1"/>
  <c r="AB33" i="1"/>
  <c r="M37" i="1"/>
  <c r="AB77" i="1" l="1"/>
  <c r="P30" i="1"/>
  <c r="AC29" i="1"/>
  <c r="H73" i="1"/>
  <c r="J71" i="1"/>
  <c r="I71" i="1"/>
  <c r="F70" i="1"/>
  <c r="F71" i="1" s="1"/>
  <c r="F72" i="1" s="1"/>
  <c r="F73" i="1" s="1"/>
  <c r="K52" i="1"/>
  <c r="K53" i="1" s="1"/>
  <c r="G51" i="1"/>
  <c r="AD39" i="1"/>
  <c r="AC23" i="1"/>
  <c r="AB46" i="1"/>
  <c r="N45" i="1"/>
  <c r="L40" i="1"/>
  <c r="M38" i="1"/>
  <c r="M39" i="1" s="1"/>
  <c r="M40" i="1" s="1"/>
  <c r="H74" i="1" l="1"/>
  <c r="F74" i="1"/>
  <c r="P31" i="1"/>
  <c r="AC31" i="1" s="1"/>
  <c r="AC30"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F75" i="1" l="1"/>
  <c r="F76" i="1" s="1"/>
  <c r="F77" i="1" s="1"/>
  <c r="H75" i="1"/>
  <c r="P32" i="1"/>
  <c r="AC32" i="1" s="1"/>
  <c r="J73" i="1"/>
  <c r="I73" i="1"/>
  <c r="K67" i="1"/>
  <c r="G53" i="1"/>
  <c r="N49" i="1"/>
  <c r="N50" i="1" s="1"/>
  <c r="AB35" i="1"/>
  <c r="AC28" i="1"/>
  <c r="AD22" i="1"/>
  <c r="AB44" i="1"/>
  <c r="AB48" i="1"/>
  <c r="M42" i="1"/>
  <c r="L42" i="1"/>
  <c r="S2" i="1" l="1"/>
  <c r="F78" i="1"/>
  <c r="S66" i="1" s="1"/>
  <c r="H76" i="1"/>
  <c r="H77" i="1" s="1"/>
  <c r="J74" i="1"/>
  <c r="I74" i="1"/>
  <c r="P33" i="1"/>
  <c r="AC33" i="1" s="1"/>
  <c r="K68" i="1"/>
  <c r="G54" i="1"/>
  <c r="R2" i="1"/>
  <c r="N51" i="1"/>
  <c r="N52" i="1" s="1"/>
  <c r="N53" i="1" s="1"/>
  <c r="N54" i="1" s="1"/>
  <c r="N55" i="1" s="1"/>
  <c r="AB45" i="1"/>
  <c r="AC11" i="1"/>
  <c r="AC27" i="1"/>
  <c r="AC10" i="1"/>
  <c r="AC8" i="1"/>
  <c r="AC24" i="1"/>
  <c r="AC9" i="1"/>
  <c r="AC12" i="1"/>
  <c r="M43" i="1"/>
  <c r="L43" i="1"/>
  <c r="S3" i="1" l="1"/>
  <c r="S70" i="1"/>
  <c r="S52" i="1"/>
  <c r="S77" i="1"/>
  <c r="S71" i="1"/>
  <c r="S44" i="1"/>
  <c r="S45" i="1"/>
  <c r="S47" i="1"/>
  <c r="S78" i="1"/>
  <c r="S75" i="1"/>
  <c r="S49" i="1"/>
  <c r="S62" i="1"/>
  <c r="S57" i="1"/>
  <c r="S43" i="1"/>
  <c r="S5" i="1"/>
  <c r="S19" i="1"/>
  <c r="S23" i="1"/>
  <c r="S7" i="1"/>
  <c r="S38" i="1"/>
  <c r="S16" i="1"/>
  <c r="S9" i="1"/>
  <c r="S18" i="1"/>
  <c r="S33" i="1"/>
  <c r="S20" i="1"/>
  <c r="S35" i="1"/>
  <c r="S31" i="1"/>
  <c r="S10" i="1"/>
  <c r="S51" i="1"/>
  <c r="S54" i="1"/>
  <c r="S63" i="1"/>
  <c r="S69" i="1"/>
  <c r="S58" i="1"/>
  <c r="S73" i="1"/>
  <c r="S6" i="1"/>
  <c r="S21" i="1"/>
  <c r="S25" i="1"/>
  <c r="S36" i="1"/>
  <c r="S13" i="1"/>
  <c r="S15" i="1"/>
  <c r="S28" i="1"/>
  <c r="S11" i="1"/>
  <c r="S8" i="1"/>
  <c r="S30" i="1"/>
  <c r="S46" i="1"/>
  <c r="S50" i="1"/>
  <c r="S39" i="1"/>
  <c r="S37" i="1"/>
  <c r="S27" i="1"/>
  <c r="S14" i="1"/>
  <c r="S22" i="1"/>
  <c r="S34" i="1"/>
  <c r="S26" i="1"/>
  <c r="S24" i="1"/>
  <c r="S17" i="1"/>
  <c r="S32" i="1"/>
  <c r="S53" i="1"/>
  <c r="S40" i="1"/>
  <c r="S42" i="1"/>
  <c r="S59" i="1"/>
  <c r="S4" i="1"/>
  <c r="S12" i="1"/>
  <c r="S29" i="1"/>
  <c r="S67" i="1"/>
  <c r="S48" i="1"/>
  <c r="S72" i="1"/>
  <c r="S60" i="1"/>
  <c r="S64" i="1"/>
  <c r="S56" i="1"/>
  <c r="S61" i="1"/>
  <c r="S76" i="1"/>
  <c r="S55" i="1"/>
  <c r="S65" i="1"/>
  <c r="S41" i="1"/>
  <c r="S74" i="1"/>
  <c r="S68" i="1"/>
  <c r="H78" i="1"/>
  <c r="U49" i="1" s="1"/>
  <c r="J75" i="1"/>
  <c r="I75" i="1"/>
  <c r="P34" i="1"/>
  <c r="AC34" i="1" s="1"/>
  <c r="K69" i="1"/>
  <c r="N56" i="1"/>
  <c r="N57" i="1" s="1"/>
  <c r="N58" i="1" s="1"/>
  <c r="G55" i="1"/>
  <c r="AC3" i="1"/>
  <c r="AC20" i="1"/>
  <c r="AC14" i="1"/>
  <c r="AB49" i="1"/>
  <c r="AD35" i="1"/>
  <c r="L44" i="1"/>
  <c r="M44" i="1"/>
  <c r="M45" i="1" s="1"/>
  <c r="M46" i="1" s="1"/>
  <c r="M47" i="1" s="1"/>
  <c r="U25" i="1"/>
  <c r="U35" i="1"/>
  <c r="U22" i="1" l="1"/>
  <c r="U4" i="1"/>
  <c r="U29" i="1"/>
  <c r="U3" i="1"/>
  <c r="U11" i="1"/>
  <c r="U9" i="1"/>
  <c r="U5" i="1"/>
  <c r="U38" i="1"/>
  <c r="U8" i="1"/>
  <c r="U15" i="1"/>
  <c r="U28" i="1"/>
  <c r="U18" i="1"/>
  <c r="U6" i="1"/>
  <c r="U32" i="1"/>
  <c r="U17" i="1"/>
  <c r="U13" i="1"/>
  <c r="U7" i="1"/>
  <c r="U20" i="1"/>
  <c r="U24" i="1"/>
  <c r="U30" i="1"/>
  <c r="U12" i="1"/>
  <c r="U31" i="1"/>
  <c r="U33" i="1"/>
  <c r="U10" i="1"/>
  <c r="U26" i="1"/>
  <c r="U14" i="1"/>
  <c r="U19" i="1"/>
  <c r="U16" i="1"/>
  <c r="U21" i="1"/>
  <c r="U23" i="1"/>
  <c r="U77" i="1"/>
  <c r="U2" i="1"/>
  <c r="U36" i="1"/>
  <c r="U48" i="1"/>
  <c r="U62" i="1"/>
  <c r="U27" i="1"/>
  <c r="U34" i="1"/>
  <c r="U50" i="1"/>
  <c r="U60" i="1"/>
  <c r="U37" i="1"/>
  <c r="U65" i="1"/>
  <c r="U75" i="1"/>
  <c r="U78" i="1"/>
  <c r="U42" i="1"/>
  <c r="U73" i="1"/>
  <c r="U40" i="1"/>
  <c r="U55" i="1"/>
  <c r="U72" i="1"/>
  <c r="U57" i="1"/>
  <c r="U39" i="1"/>
  <c r="U51" i="1"/>
  <c r="U54" i="1"/>
  <c r="U69" i="1"/>
  <c r="U59" i="1"/>
  <c r="U56" i="1"/>
  <c r="U64" i="1"/>
  <c r="U47" i="1"/>
  <c r="U63" i="1"/>
  <c r="U70" i="1"/>
  <c r="U66" i="1"/>
  <c r="U74" i="1"/>
  <c r="U41" i="1"/>
  <c r="U61" i="1"/>
  <c r="U52" i="1"/>
  <c r="U44" i="1"/>
  <c r="U43" i="1"/>
  <c r="U45" i="1"/>
  <c r="U46" i="1"/>
  <c r="U58" i="1"/>
  <c r="U53" i="1"/>
  <c r="U67" i="1"/>
  <c r="U76" i="1"/>
  <c r="U71" i="1"/>
  <c r="U68" i="1"/>
  <c r="I76" i="1"/>
  <c r="J7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J77" i="1" l="1"/>
  <c r="J78" i="1" s="1"/>
  <c r="I77" i="1"/>
  <c r="P36" i="1"/>
  <c r="AC35" i="1"/>
  <c r="AC36" i="1"/>
  <c r="K72" i="1"/>
  <c r="N60" i="1"/>
  <c r="G57" i="1"/>
  <c r="G58" i="1" s="1"/>
  <c r="G59" i="1" s="1"/>
  <c r="G60" i="1" s="1"/>
  <c r="AD20" i="1"/>
  <c r="AB3" i="1"/>
  <c r="R3" i="1"/>
  <c r="AD14" i="1"/>
  <c r="AD54" i="1"/>
  <c r="AD53" i="1"/>
  <c r="M49" i="1"/>
  <c r="L48" i="1"/>
  <c r="W73" i="1" l="1"/>
  <c r="W76" i="1"/>
  <c r="W78" i="1"/>
  <c r="W39" i="1"/>
  <c r="W3" i="1"/>
  <c r="W58" i="1"/>
  <c r="W46" i="1"/>
  <c r="W52" i="1"/>
  <c r="W65" i="1"/>
  <c r="W59" i="1"/>
  <c r="W47" i="1"/>
  <c r="W63" i="1"/>
  <c r="W68" i="1"/>
  <c r="W56" i="1"/>
  <c r="W64" i="1"/>
  <c r="W40" i="1"/>
  <c r="W66" i="1"/>
  <c r="W77" i="1"/>
  <c r="W51" i="1"/>
  <c r="W62" i="1"/>
  <c r="W45" i="1"/>
  <c r="W67" i="1"/>
  <c r="W54" i="1"/>
  <c r="W43" i="1"/>
  <c r="W44" i="1"/>
  <c r="W57" i="1"/>
  <c r="W70" i="1"/>
  <c r="W55" i="1"/>
  <c r="W75" i="1"/>
  <c r="W74" i="1"/>
  <c r="W61" i="1"/>
  <c r="W53" i="1"/>
  <c r="W49" i="1"/>
  <c r="W72" i="1"/>
  <c r="W60" i="1"/>
  <c r="W41" i="1"/>
  <c r="W71" i="1"/>
  <c r="W42" i="1"/>
  <c r="W48" i="1"/>
  <c r="W69" i="1"/>
  <c r="W50" i="1"/>
  <c r="I78" i="1"/>
  <c r="V46" i="1" s="1"/>
  <c r="V61" i="1"/>
  <c r="V64" i="1"/>
  <c r="V66" i="1"/>
  <c r="V43" i="1"/>
  <c r="V44" i="1"/>
  <c r="V69" i="1"/>
  <c r="V60" i="1"/>
  <c r="V58" i="1"/>
  <c r="V49" i="1"/>
  <c r="V75" i="1"/>
  <c r="V57" i="1"/>
  <c r="V40" i="1"/>
  <c r="V55" i="1"/>
  <c r="V74" i="1"/>
  <c r="V47" i="1"/>
  <c r="V70" i="1"/>
  <c r="V65" i="1"/>
  <c r="V42" i="1"/>
  <c r="V39" i="1"/>
  <c r="V71" i="1"/>
  <c r="V63" i="1"/>
  <c r="V59" i="1"/>
  <c r="V41" i="1"/>
  <c r="N61" i="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V76" i="1" l="1"/>
  <c r="V52" i="1"/>
  <c r="V72" i="1"/>
  <c r="V68" i="1"/>
  <c r="V51" i="1"/>
  <c r="V53" i="1"/>
  <c r="V9" i="1"/>
  <c r="V45" i="1"/>
  <c r="V62" i="1"/>
  <c r="V2" i="1"/>
  <c r="V3" i="1"/>
  <c r="V56" i="1"/>
  <c r="V48" i="1"/>
  <c r="V54" i="1"/>
  <c r="V67" i="1"/>
  <c r="V73" i="1"/>
  <c r="V4" i="1"/>
  <c r="V77" i="1"/>
  <c r="V78" i="1"/>
  <c r="V7" i="1"/>
  <c r="V10" i="1"/>
  <c r="V14" i="1"/>
  <c r="V20" i="1"/>
  <c r="V27" i="1"/>
  <c r="V37" i="1"/>
  <c r="V22" i="1"/>
  <c r="V16" i="1"/>
  <c r="V33" i="1"/>
  <c r="V17" i="1"/>
  <c r="V21" i="1"/>
  <c r="V24" i="1"/>
  <c r="V8" i="1"/>
  <c r="V6" i="1"/>
  <c r="V34" i="1"/>
  <c r="V25" i="1"/>
  <c r="V15" i="1"/>
  <c r="V35" i="1"/>
  <c r="V18" i="1"/>
  <c r="V29" i="1"/>
  <c r="V23" i="1"/>
  <c r="V11" i="1"/>
  <c r="V12" i="1"/>
  <c r="V19" i="1"/>
  <c r="V36" i="1"/>
  <c r="V26" i="1"/>
  <c r="V31" i="1"/>
  <c r="V38" i="1"/>
  <c r="V28" i="1"/>
  <c r="V13" i="1"/>
  <c r="V5" i="1"/>
  <c r="V32" i="1"/>
  <c r="V30" i="1"/>
  <c r="V50" i="1"/>
  <c r="N67" i="1"/>
  <c r="N68" i="1" s="1"/>
  <c r="K74" i="1"/>
  <c r="P38" i="1"/>
  <c r="AC38" i="1" s="1"/>
  <c r="G62" i="1"/>
  <c r="M51" i="1"/>
  <c r="M52" i="1" s="1"/>
  <c r="M53" i="1" s="1"/>
  <c r="L50" i="1"/>
  <c r="G63" i="1" l="1"/>
  <c r="K75" i="1"/>
  <c r="P39" i="1"/>
  <c r="N69" i="1"/>
  <c r="G64" i="1"/>
  <c r="M54" i="1"/>
  <c r="M55" i="1" s="1"/>
  <c r="L51" i="1"/>
  <c r="L52" i="1" s="1"/>
  <c r="L53" i="1" s="1"/>
  <c r="K76" i="1" l="1"/>
  <c r="P40" i="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N70" i="1"/>
  <c r="G65" i="1"/>
  <c r="G66" i="1" s="1"/>
  <c r="G67" i="1" s="1"/>
  <c r="G68" i="1" s="1"/>
  <c r="G69" i="1" s="1"/>
  <c r="G70" i="1" s="1"/>
  <c r="G71" i="1" s="1"/>
  <c r="G72" i="1" s="1"/>
  <c r="M56" i="1"/>
  <c r="M57" i="1" s="1"/>
  <c r="L54" i="1"/>
  <c r="K77" i="1" l="1"/>
  <c r="AC45" i="1"/>
  <c r="AC44" i="1"/>
  <c r="AC54" i="1"/>
  <c r="AC52" i="1"/>
  <c r="P69" i="1"/>
  <c r="P70" i="1" s="1"/>
  <c r="P71" i="1" s="1"/>
  <c r="P72" i="1" s="1"/>
  <c r="P73" i="1" s="1"/>
  <c r="AC53" i="1"/>
  <c r="AC50" i="1"/>
  <c r="AC49" i="1"/>
  <c r="AC48" i="1"/>
  <c r="G73" i="1"/>
  <c r="N71" i="1"/>
  <c r="M58" i="1"/>
  <c r="M59" i="1" s="1"/>
  <c r="M60" i="1" s="1"/>
  <c r="L55" i="1"/>
  <c r="L56" i="1" s="1"/>
  <c r="L57" i="1" s="1"/>
  <c r="L58" i="1" s="1"/>
  <c r="L59" i="1" s="1"/>
  <c r="L60" i="1" s="1"/>
  <c r="L61" i="1" s="1"/>
  <c r="L62" i="1" s="1"/>
  <c r="L63" i="1" s="1"/>
  <c r="L64" i="1" s="1"/>
  <c r="L65" i="1" s="1"/>
  <c r="L66" i="1" s="1"/>
  <c r="K78" i="1" l="1"/>
  <c r="X20" i="1" s="1"/>
  <c r="AC68" i="1"/>
  <c r="G74" i="1"/>
  <c r="G75" i="1" s="1"/>
  <c r="P74" i="1"/>
  <c r="N72" i="1"/>
  <c r="L67" i="1"/>
  <c r="M61" i="1"/>
  <c r="X31" i="1" l="1"/>
  <c r="X19" i="1"/>
  <c r="X58" i="1"/>
  <c r="X22" i="1"/>
  <c r="X18" i="1"/>
  <c r="X28" i="1"/>
  <c r="X25" i="1"/>
  <c r="X27" i="1"/>
  <c r="X21" i="1"/>
  <c r="X63" i="1"/>
  <c r="X2" i="1"/>
  <c r="X35" i="1"/>
  <c r="X49" i="1"/>
  <c r="X36" i="1"/>
  <c r="X75" i="1"/>
  <c r="X46" i="1"/>
  <c r="X15" i="1"/>
  <c r="X17" i="1"/>
  <c r="N73" i="1"/>
  <c r="X33" i="1"/>
  <c r="X62" i="1"/>
  <c r="X3" i="1"/>
  <c r="X60" i="1"/>
  <c r="X52" i="1"/>
  <c r="X55" i="1"/>
  <c r="X7" i="1"/>
  <c r="X69" i="1"/>
  <c r="X61" i="1"/>
  <c r="X70" i="1"/>
  <c r="X51" i="1"/>
  <c r="X57" i="1"/>
  <c r="X64" i="1"/>
  <c r="X30" i="1"/>
  <c r="X68" i="1"/>
  <c r="X14" i="1"/>
  <c r="X12" i="1"/>
  <c r="X8" i="1"/>
  <c r="X40" i="1"/>
  <c r="X78" i="1"/>
  <c r="X56" i="1"/>
  <c r="X50" i="1"/>
  <c r="X6" i="1"/>
  <c r="X59" i="1"/>
  <c r="X11" i="1"/>
  <c r="X24" i="1"/>
  <c r="X42" i="1"/>
  <c r="X26" i="1"/>
  <c r="X37" i="1"/>
  <c r="X77" i="1"/>
  <c r="X65" i="1"/>
  <c r="X71" i="1"/>
  <c r="X43" i="1"/>
  <c r="X34" i="1"/>
  <c r="X54" i="1"/>
  <c r="X48" i="1"/>
  <c r="X23" i="1"/>
  <c r="X72" i="1"/>
  <c r="X66" i="1"/>
  <c r="X44" i="1"/>
  <c r="X5" i="1"/>
  <c r="X32" i="1"/>
  <c r="X29" i="1"/>
  <c r="X4" i="1"/>
  <c r="X16" i="1"/>
  <c r="X38" i="1"/>
  <c r="X45" i="1"/>
  <c r="X39" i="1"/>
  <c r="X13" i="1"/>
  <c r="X10" i="1"/>
  <c r="X53" i="1"/>
  <c r="X74" i="1"/>
  <c r="X9" i="1"/>
  <c r="X41" i="1"/>
  <c r="X47" i="1"/>
  <c r="X73" i="1"/>
  <c r="X67" i="1"/>
  <c r="X76" i="1"/>
  <c r="G76" i="1"/>
  <c r="G77" i="1" s="1"/>
  <c r="AC51" i="1"/>
  <c r="P75" i="1"/>
  <c r="AC73" i="1" s="1"/>
  <c r="N74" i="1"/>
  <c r="AC57" i="1"/>
  <c r="AC56" i="1"/>
  <c r="AC66" i="1"/>
  <c r="AC67" i="1"/>
  <c r="AC62" i="1"/>
  <c r="AC59" i="1"/>
  <c r="AC65" i="1"/>
  <c r="AC64" i="1"/>
  <c r="AC63" i="1"/>
  <c r="AC61" i="1"/>
  <c r="AC60" i="1"/>
  <c r="AC69" i="1"/>
  <c r="AC70" i="1"/>
  <c r="AC58" i="1"/>
  <c r="AC71" i="1"/>
  <c r="AC72" i="1"/>
  <c r="AC42" i="1"/>
  <c r="AC37" i="1"/>
  <c r="AC43" i="1"/>
  <c r="AC41" i="1"/>
  <c r="AC47" i="1"/>
  <c r="AC40" i="1"/>
  <c r="AC39" i="1"/>
  <c r="AC55" i="1"/>
  <c r="AC46" i="1"/>
  <c r="L68" i="1"/>
  <c r="M62" i="1"/>
  <c r="G78" i="1" l="1"/>
  <c r="T3" i="1" s="1"/>
  <c r="P76" i="1"/>
  <c r="N75" i="1"/>
  <c r="L69" i="1"/>
  <c r="M63" i="1"/>
  <c r="M64" i="1" s="1"/>
  <c r="M65" i="1" s="1"/>
  <c r="M66" i="1" s="1"/>
  <c r="T2" i="1" l="1"/>
  <c r="T77" i="1"/>
  <c r="T75" i="1"/>
  <c r="T78" i="1"/>
  <c r="T73" i="1"/>
  <c r="T58" i="1"/>
  <c r="T49" i="1"/>
  <c r="T44" i="1"/>
  <c r="T46" i="1"/>
  <c r="T24" i="1"/>
  <c r="T51" i="1"/>
  <c r="T8" i="1"/>
  <c r="T7" i="1"/>
  <c r="T23" i="1"/>
  <c r="T27" i="1"/>
  <c r="T14" i="1"/>
  <c r="T56" i="1"/>
  <c r="T30" i="1"/>
  <c r="T63" i="1"/>
  <c r="T45" i="1"/>
  <c r="T18" i="1"/>
  <c r="T66" i="1"/>
  <c r="T9" i="1"/>
  <c r="T43" i="1"/>
  <c r="T10" i="1"/>
  <c r="T59" i="1"/>
  <c r="T55" i="1"/>
  <c r="T32" i="1"/>
  <c r="T62" i="1"/>
  <c r="T5" i="1"/>
  <c r="T71" i="1"/>
  <c r="T64" i="1"/>
  <c r="T50" i="1"/>
  <c r="T68" i="1"/>
  <c r="T15" i="1"/>
  <c r="T57" i="1"/>
  <c r="T20" i="1"/>
  <c r="T72" i="1"/>
  <c r="T11" i="1"/>
  <c r="T28" i="1"/>
  <c r="T70" i="1"/>
  <c r="T31" i="1"/>
  <c r="T61" i="1"/>
  <c r="T25" i="1"/>
  <c r="T69" i="1"/>
  <c r="T21" i="1"/>
  <c r="T41" i="1"/>
  <c r="T12" i="1"/>
  <c r="T26" i="1"/>
  <c r="T54" i="1"/>
  <c r="T19" i="1"/>
  <c r="T38" i="1"/>
  <c r="T6" i="1"/>
  <c r="T74" i="1"/>
  <c r="T40" i="1"/>
  <c r="T33" i="1"/>
  <c r="T67" i="1"/>
  <c r="T39" i="1"/>
  <c r="T35" i="1"/>
  <c r="T22" i="1"/>
  <c r="T16" i="1"/>
  <c r="T42" i="1"/>
  <c r="T34" i="1"/>
  <c r="T47" i="1"/>
  <c r="T17" i="1"/>
  <c r="T48" i="1"/>
  <c r="T65" i="1"/>
  <c r="T36" i="1"/>
  <c r="T60" i="1"/>
  <c r="T13" i="1"/>
  <c r="T37" i="1"/>
  <c r="T53" i="1"/>
  <c r="T52" i="1"/>
  <c r="T29" i="1"/>
  <c r="T76" i="1"/>
  <c r="T4" i="1"/>
  <c r="P77" i="1"/>
  <c r="AC74" i="1"/>
  <c r="N76" i="1"/>
  <c r="L70" i="1"/>
  <c r="M67" i="1"/>
  <c r="P78" i="1" l="1"/>
  <c r="AC78" i="1" s="1"/>
  <c r="N77" i="1"/>
  <c r="AC75" i="1"/>
  <c r="AC76" i="1"/>
  <c r="L71" i="1"/>
  <c r="L72" i="1" s="1"/>
  <c r="L73" i="1" s="1"/>
  <c r="M68" i="1"/>
  <c r="AC77" i="1" l="1"/>
  <c r="N78" i="1"/>
  <c r="L74" i="1"/>
  <c r="L75" i="1" s="1"/>
  <c r="M69" i="1"/>
  <c r="AA78" i="1" l="1"/>
  <c r="AA2" i="1"/>
  <c r="AA3" i="1"/>
  <c r="AA76" i="1"/>
  <c r="AA21" i="1"/>
  <c r="AA30" i="1"/>
  <c r="AA17" i="1"/>
  <c r="AA37" i="1"/>
  <c r="AA66" i="1"/>
  <c r="AA16" i="1"/>
  <c r="AA35" i="1"/>
  <c r="AA32" i="1"/>
  <c r="AA57" i="1"/>
  <c r="AA22" i="1"/>
  <c r="AA23" i="1"/>
  <c r="AA61" i="1"/>
  <c r="AA19" i="1"/>
  <c r="AA45" i="1"/>
  <c r="AA20" i="1"/>
  <c r="AA34" i="1"/>
  <c r="AA24" i="1"/>
  <c r="AA72" i="1"/>
  <c r="AA43" i="1"/>
  <c r="AA53" i="1"/>
  <c r="AA70" i="1"/>
  <c r="AA63" i="1"/>
  <c r="AA46" i="1"/>
  <c r="AA33" i="1"/>
  <c r="AA41" i="1"/>
  <c r="AA26" i="1"/>
  <c r="AA27" i="1"/>
  <c r="AA59" i="1"/>
  <c r="AA8" i="1"/>
  <c r="AA28" i="1"/>
  <c r="AA64" i="1"/>
  <c r="AA67" i="1"/>
  <c r="AA42" i="1"/>
  <c r="AA69" i="1"/>
  <c r="AA51" i="1"/>
  <c r="AA75" i="1"/>
  <c r="AA13" i="1"/>
  <c r="AA54" i="1"/>
  <c r="AA18" i="1"/>
  <c r="AA38" i="1"/>
  <c r="AA50" i="1"/>
  <c r="AA48" i="1"/>
  <c r="AA9" i="1"/>
  <c r="AA11" i="1"/>
  <c r="AA73" i="1"/>
  <c r="AA31" i="1"/>
  <c r="AA47" i="1"/>
  <c r="AA25" i="1"/>
  <c r="AA60" i="1"/>
  <c r="AA29" i="1"/>
  <c r="AA40" i="1"/>
  <c r="AA5" i="1"/>
  <c r="AA4" i="1"/>
  <c r="AA10" i="1"/>
  <c r="AA14" i="1"/>
  <c r="AA39" i="1"/>
  <c r="AA68" i="1"/>
  <c r="AA71" i="1"/>
  <c r="AA7" i="1"/>
  <c r="AA12" i="1"/>
  <c r="AA56" i="1"/>
  <c r="AA58" i="1"/>
  <c r="AA6" i="1"/>
  <c r="AA65" i="1"/>
  <c r="AA15" i="1"/>
  <c r="AA62" i="1"/>
  <c r="AA55" i="1"/>
  <c r="AA49" i="1"/>
  <c r="AA36" i="1"/>
  <c r="AA52" i="1"/>
  <c r="AA74" i="1"/>
  <c r="AA44" i="1"/>
  <c r="AA77" i="1"/>
  <c r="L76" i="1"/>
  <c r="M70" i="1"/>
  <c r="L77" i="1" l="1"/>
  <c r="M71" i="1"/>
  <c r="L78" i="1" l="1"/>
  <c r="M72" i="1"/>
  <c r="L80" i="1" l="1"/>
  <c r="Y2" i="1" s="1"/>
  <c r="Y74" i="1"/>
  <c r="Y4" i="1"/>
  <c r="Y45" i="1"/>
  <c r="Y56" i="1"/>
  <c r="Y41" i="1"/>
  <c r="Y11" i="1"/>
  <c r="Y25" i="1"/>
  <c r="Y67" i="1"/>
  <c r="Y34" i="1"/>
  <c r="Y35" i="1"/>
  <c r="Y8" i="1"/>
  <c r="Y60" i="1"/>
  <c r="Y10" i="1"/>
  <c r="Y36" i="1"/>
  <c r="Y48" i="1"/>
  <c r="Y20" i="1"/>
  <c r="Y51" i="1"/>
  <c r="Y71" i="1"/>
  <c r="Y9" i="1"/>
  <c r="Y15" i="1"/>
  <c r="Y17" i="1"/>
  <c r="Y47" i="1"/>
  <c r="Y46" i="1"/>
  <c r="Y55" i="1"/>
  <c r="Y62" i="1"/>
  <c r="Y68" i="1"/>
  <c r="Y49" i="1"/>
  <c r="Y52" i="1"/>
  <c r="Y40" i="1"/>
  <c r="Y59" i="1"/>
  <c r="Y14" i="1"/>
  <c r="Y43" i="1"/>
  <c r="Y27" i="1"/>
  <c r="Y77" i="1"/>
  <c r="Y63" i="1"/>
  <c r="Y3" i="1"/>
  <c r="M73" i="1"/>
  <c r="Y66" i="1" l="1"/>
  <c r="Y30" i="1"/>
  <c r="Y6" i="1"/>
  <c r="Y7" i="1"/>
  <c r="Y76" i="1"/>
  <c r="Y5" i="1"/>
  <c r="Y80" i="1"/>
  <c r="Y79" i="1"/>
  <c r="Y53" i="1"/>
  <c r="Y22" i="1"/>
  <c r="Y13" i="1"/>
  <c r="Y19" i="1"/>
  <c r="Y21" i="1"/>
  <c r="Y24" i="1"/>
  <c r="Y75" i="1"/>
  <c r="Y23" i="1"/>
  <c r="Y64" i="1"/>
  <c r="Y12" i="1"/>
  <c r="Y58" i="1"/>
  <c r="Y65" i="1"/>
  <c r="Y31" i="1"/>
  <c r="Y37" i="1"/>
  <c r="Y28" i="1"/>
  <c r="Y29" i="1"/>
  <c r="Y73" i="1"/>
  <c r="Y39" i="1"/>
  <c r="Y50" i="1"/>
  <c r="Y16" i="1"/>
  <c r="Y57" i="1"/>
  <c r="Y38" i="1"/>
  <c r="Y26" i="1"/>
  <c r="Y18" i="1"/>
  <c r="Y42" i="1"/>
  <c r="Y69" i="1"/>
  <c r="Y61" i="1"/>
  <c r="Y72" i="1"/>
  <c r="Y32" i="1"/>
  <c r="Y33" i="1"/>
  <c r="Y54" i="1"/>
  <c r="Y44" i="1"/>
  <c r="Y70" i="1"/>
  <c r="Y78" i="1"/>
  <c r="M74" i="1"/>
  <c r="M75" i="1" s="1"/>
  <c r="M76" i="1" l="1"/>
  <c r="Z2" i="1"/>
  <c r="M77" i="1" l="1"/>
  <c r="M78" i="1" l="1"/>
  <c r="M79" i="1" s="1"/>
  <c r="M80" i="1" s="1"/>
  <c r="Z78" i="1" l="1"/>
  <c r="Z80" i="1"/>
  <c r="Z79" i="1"/>
  <c r="Z75" i="1"/>
  <c r="Z51" i="1"/>
  <c r="Z12" i="1"/>
  <c r="Z70" i="1"/>
  <c r="Z18" i="1"/>
  <c r="Z45" i="1"/>
  <c r="Z35" i="1"/>
  <c r="Z20" i="1"/>
  <c r="Z9" i="1"/>
  <c r="Z11" i="1"/>
  <c r="Z60" i="1"/>
  <c r="Z42" i="1"/>
  <c r="Z23" i="1"/>
  <c r="Z57" i="1"/>
  <c r="Z38" i="1"/>
  <c r="Z29" i="1"/>
  <c r="Z32" i="1"/>
  <c r="Z4" i="1"/>
  <c r="Z21" i="1"/>
  <c r="Z74" i="1"/>
  <c r="Z31" i="1"/>
  <c r="Z69" i="1"/>
  <c r="Z3" i="1"/>
  <c r="Z7" i="1"/>
  <c r="Z10" i="1"/>
  <c r="Z44" i="1"/>
  <c r="Z34" i="1"/>
  <c r="Z19" i="1"/>
  <c r="Z16" i="1"/>
  <c r="Z37" i="1"/>
  <c r="Z52" i="1"/>
  <c r="Z14" i="1"/>
  <c r="Z49" i="1"/>
  <c r="Z56" i="1"/>
  <c r="Z17" i="1"/>
  <c r="Z24" i="1"/>
  <c r="Z64" i="1"/>
  <c r="Z76" i="1"/>
  <c r="Z71" i="1"/>
  <c r="Z73" i="1"/>
  <c r="Z47" i="1"/>
  <c r="Z8" i="1"/>
  <c r="Z15" i="1"/>
  <c r="Z5" i="1"/>
  <c r="Z67" i="1"/>
  <c r="Z39" i="1"/>
  <c r="Z30" i="1"/>
  <c r="Z28" i="1"/>
  <c r="Z59" i="1"/>
  <c r="Z50" i="1"/>
  <c r="Z33" i="1"/>
  <c r="Z66" i="1"/>
  <c r="Z36" i="1"/>
  <c r="Z26" i="1"/>
  <c r="Z6" i="1"/>
  <c r="Z48" i="1"/>
  <c r="Z72" i="1"/>
  <c r="Z58" i="1"/>
  <c r="Z40" i="1"/>
  <c r="Z22" i="1"/>
  <c r="Z65" i="1"/>
  <c r="Z63" i="1"/>
  <c r="Z55" i="1"/>
  <c r="Z68" i="1"/>
  <c r="Z43" i="1"/>
  <c r="Z62" i="1"/>
  <c r="Z54" i="1"/>
  <c r="Z61" i="1"/>
  <c r="Z25" i="1"/>
  <c r="Z53" i="1"/>
  <c r="Z41" i="1"/>
  <c r="Z46" i="1"/>
  <c r="Z13" i="1"/>
  <c r="Z27" i="1"/>
  <c r="Z77"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<sst xmlns="http://schemas.openxmlformats.org/spreadsheetml/2006/main" count="897" uniqueCount="546">
  <si>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</si>
  <si>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</si>
  <si>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</si>
  <si>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</si>
  <si>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</si>
  <si>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</si>
  <si>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</si>
  <si>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</si>
  <si>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</si>
  <si>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</si>
  <si>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</si>
  <si>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</si>
  <si>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</si>
  <si>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</si>
  <si>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</si>
  <si>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</si>
  <si>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</si>
  <si>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</si>
  <si>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</si>
  <si>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</si>
  <si>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</si>
  <si>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</si>
  <si>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</si>
  <si>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</si>
  <si>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</si>
  <si>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</si>
  <si>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</si>
  <si>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</si>
  <si>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</si>
  <si>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</si>
  <si>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</si>
  <si>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</si>
  <si>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</si>
  <si>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</si>
  <si>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</si>
  <si>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</si>
  <si>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</si>
  <si>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</si>
  <si>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</si>
  <si>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</si>
  <si>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</si>
  <si>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</si>
  <si>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</si>
  <si>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</si>
  <si>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</si>
  <si>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</si>
  <si>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</si>
  <si>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</si>
  <si>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</si>
  <si>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</si>
  <si>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</si>
  <si>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</si>
  <si>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</si>
  <si>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</si>
  <si>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</si>
  <si>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</si>
  <si>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</si>
  <si>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</si>
  <si>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</si>
  <si>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</si>
  <si>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</si>
  <si>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</si>
  <si>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</si>
  <si>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</si>
  <si>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</si>
  <si>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</si>
  <si>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</si>
  <si>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</si>
  <si>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</si>
  <si>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</si>
  <si>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</si>
  <si>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</si>
  <si>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</si>
  <si>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</si>
  <si>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</si>
  <si>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</si>
  <si>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</si>
  <si>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</si>
  <si>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</si>
  <si>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</si>
  <si>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</si>
  <si>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</si>
  <si>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</si>
  <si>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</si>
  <si>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</si>
  <si>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</si>
  <si>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</si>
  <si>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</si>
  <si>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</si>
  <si>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</si>
  <si>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</si>
  <si>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</si>
  <si>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</si>
  <si>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</si>
  <si>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</si>
  <si>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</si>
  <si>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</si>
  <si>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</si>
  <si>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</si>
  <si>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</si>
  <si>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</si>
  <si>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</si>
  <si>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</si>
  <si>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</si>
  <si>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</si>
  <si>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</si>
  <si>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</si>
  <si>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</si>
  <si>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</si>
  <si>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</si>
  <si>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</si>
  <si>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</si>
  <si>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</si>
  <si>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</si>
  <si>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</si>
  <si>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</si>
  <si>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</si>
  <si>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</si>
  <si>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</si>
  <si>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</si>
  <si>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</si>
  <si>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</si>
  <si>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</si>
  <si>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</si>
  <si>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</si>
  <si>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</si>
  <si>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</si>
  <si>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</si>
  <si>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</si>
  <si>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</si>
  <si>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</si>
  <si>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</si>
  <si>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</si>
  <si>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</si>
  <si>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</si>
  <si>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</si>
  <si>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</si>
  <si>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</si>
  <si>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</si>
  <si>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</si>
  <si>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</si>
  <si>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</si>
  <si>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</si>
  <si>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</si>
  <si>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</si>
  <si>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</si>
  <si>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</si>
  <si>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</si>
  <si>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</si>
  <si>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</si>
  <si>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</si>
  <si>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</si>
  <si>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</si>
  <si>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</si>
  <si>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</si>
  <si>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</si>
  <si>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</si>
  <si>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</si>
  <si>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</si>
  <si>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</si>
  <si>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</si>
  <si>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</si>
  <si>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</si>
  <si>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</si>
  <si>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</si>
  <si>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</si>
  <si>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</si>
  <si>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</si>
  <si>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</si>
  <si>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</si>
  <si>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</si>
  <si>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</si>
  <si>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</si>
  <si>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</si>
  <si>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</si>
  <si>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</si>
  <si>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</si>
  <si>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</si>
  <si>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</si>
  <si>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</si>
  <si>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</si>
  <si>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</si>
  <si>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</si>
  <si>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</si>
  <si>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</si>
  <si>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</si>
  <si>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</si>
  <si>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</si>
  <si>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</si>
  <si>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</si>
  <si>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</si>
  <si>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</si>
  <si>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</si>
  <si>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</si>
  <si>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</si>
  <si>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</si>
  <si>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</si>
  <si>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</si>
  <si>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</si>
  <si>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</si>
  <si>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</si>
  <si>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</si>
  <si>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</si>
  <si>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</si>
  <si>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</si>
  <si>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</si>
  <si>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</si>
  <si>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</si>
  <si>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</si>
  <si>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</si>
  <si>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</si>
  <si>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</si>
  <si>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</si>
  <si>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</si>
  <si>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</si>
  <si>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</si>
  <si>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</si>
  <si>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</si>
  <si>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</si>
  <si>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</si>
  <si>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</si>
  <si>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</si>
  <si>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</si>
  <si>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</si>
  <si>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</si>
  <si>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</si>
  <si>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</si>
  <si>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</si>
  <si>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</si>
  <si>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</si>
  <si>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</si>
  <si>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</si>
  <si>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</si>
  <si>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</si>
  <si>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</si>
  <si>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</si>
  <si>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</si>
  <si>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</si>
  <si>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</si>
  <si>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</si>
  <si>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</si>
  <si>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</si>
  <si>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</si>
  <si>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</si>
  <si>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</si>
  <si>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</si>
  <si>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</si>
  <si>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</si>
  <si>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</si>
  <si>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</si>
  <si>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</si>
  <si>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</si>
  <si>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</si>
  <si>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</si>
  <si>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</si>
  <si>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</si>
  <si>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</si>
  <si>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</si>
  <si>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</si>
  <si>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</si>
  <si>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</si>
  <si>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</si>
  <si>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</si>
  <si>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</si>
  <si>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</si>
  <si>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</si>
  <si>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</si>
  <si>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</si>
  <si>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</si>
  <si>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</si>
  <si>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</si>
  <si>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</si>
  <si>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</si>
  <si>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</si>
  <si>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</si>
  <si>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</si>
  <si>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</si>
  <si>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</si>
  <si>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</si>
  <si>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</si>
  <si>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</si>
  <si>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</si>
  <si>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</si>
  <si>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</si>
  <si>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</si>
  <si>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</si>
  <si>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</si>
  <si>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</si>
  <si>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</si>
  <si>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</si>
  <si>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</si>
  <si>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</si>
  <si>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</si>
  <si>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</si>
  <si>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</si>
  <si>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</si>
  <si>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</si>
  <si>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</si>
  <si>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</si>
  <si>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</si>
  <si>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</si>
  <si>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</si>
  <si>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</si>
  <si>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</si>
  <si>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</si>
  <si>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</si>
  <si>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</si>
  <si>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</si>
  <si>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</si>
  <si>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</si>
  <si>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</si>
  <si>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</si>
  <si>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</si>
  <si>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</si>
  <si>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</si>
  <si>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</si>
  <si>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</si>
  <si>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</si>
  <si>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</si>
  <si>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</si>
  <si>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</si>
  <si>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</si>
  <si>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</si>
  <si>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</si>
  <si>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</si>
  <si>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</si>
  <si>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</si>
  <si>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</si>
  <si>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</si>
  <si>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</si>
  <si>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</si>
  <si>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</si>
  <si>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</si>
  <si>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</si>
  <si>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</si>
  <si>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</si>
  <si>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</si>
  <si>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</si>
  <si>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</si>
  <si>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</si>
  <si>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</si>
  <si>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</si>
  <si>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</si>
  <si>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</si>
  <si>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</si>
  <si>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</si>
  <si>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</si>
  <si>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</si>
  <si>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</si>
  <si>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</si>
  <si>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</si>
  <si>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</si>
  <si>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</si>
  <si>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</si>
  <si>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</si>
  <si>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</si>
  <si>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</si>
  <si>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</si>
  <si>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</si>
  <si>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</si>
  <si>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</si>
  <si>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</si>
  <si>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</si>
  <si>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</si>
  <si>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</si>
  <si>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</si>
  <si>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</si>
  <si>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</si>
  <si>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</si>
  <si>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</si>
  <si>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</si>
  <si>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</si>
  <si>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</si>
  <si>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</si>
  <si>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</si>
  <si>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</si>
  <si>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</si>
  <si>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</si>
  <si>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</si>
  <si>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</si>
  <si>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</si>
  <si>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</si>
  <si>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</si>
  <si>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</si>
  <si>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</si>
  <si>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</si>
  <si>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</si>
  <si>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</si>
  <si>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</si>
  <si>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</si>
  <si>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</si>
  <si>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</si>
  <si>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</si>
  <si>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</si>
  <si>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</si>
  <si>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</si>
  <si>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</si>
  <si>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</si>
  <si>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</si>
  <si>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</si>
  <si>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</si>
  <si>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</si>
  <si>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</si>
  <si>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</si>
  <si>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</si>
  <si>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</si>
  <si>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</si>
  <si>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</si>
  <si>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</si>
  <si>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</si>
  <si>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</si>
  <si>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</si>
  <si>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</si>
  <si>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</si>
  <si>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</si>
  <si>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</si>
  <si>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</si>
  <si>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</si>
  <si>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</si>
  <si>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</si>
  <si>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</si>
  <si>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</si>
  <si>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</si>
  <si>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</si>
  <si>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</si>
  <si>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</si>
  <si>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</si>
  <si>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</si>
  <si>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</si>
  <si>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</si>
  <si>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</si>
  <si>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</si>
  <si>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</si>
  <si>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</si>
  <si>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</si>
  <si>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</si>
  <si>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</si>
  <si>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</si>
  <si>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</si>
  <si>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</si>
  <si>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</si>
  <si>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</si>
  <si>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</si>
  <si>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</si>
  <si>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</si>
  <si>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</si>
  <si>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</si>
  <si>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</si>
  <si>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</si>
  <si>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</si>
  <si>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</si>
  <si>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</si>
  <si>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</si>
  <si>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</si>
  <si>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</si>
  <si>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</si>
  <si>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</si>
  <si>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</si>
  <si>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</si>
  <si>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</si>
  <si>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</si>
  <si>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</si>
  <si>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</si>
  <si>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</si>
  <si>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</si>
  <si>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</si>
  <si>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</si>
  <si>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</si>
  <si>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</si>
  <si>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</si>
  <si>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</si>
  <si>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</si>
  <si>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</si>
  <si>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</si>
  <si>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</si>
  <si>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</si>
  <si>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</si>
  <si>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</si>
  <si>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</si>
  <si>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</si>
  <si>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</si>
  <si>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</si>
  <si>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</si>
  <si>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</si>
  <si>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</si>
  <si>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</si>
  <si>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</si>
  <si>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</si>
  <si>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</si>
  <si>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</si>
  <si>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</si>
  <si>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</si>
  <si>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</si>
  <si>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</si>
  <si>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</si>
  <si>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</si>
  <si>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</si>
  <si>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</si>
  <si>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</si>
  <si>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</si>
  <si>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</si>
  <si>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</si>
  <si>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</si>
  <si>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</si>
  <si>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</si>
  <si>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</si>
  <si>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</si>
  <si>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</si>
  <si>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</si>
  <si>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</si>
  <si>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</si>
  <si>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</si>
  <si>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</si>
  <si>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</si>
  <si>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</si>
  <si>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</si>
  <si>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</si>
  <si>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Abbot Whisper MS</t>
  </si>
  <si>
    <t>Abbot Whisper LS</t>
  </si>
  <si>
    <t>20 ml</t>
  </si>
  <si>
    <t>Pilot 150, 190 cm</t>
  </si>
  <si>
    <t>Pilot 150, 300 cm</t>
  </si>
  <si>
    <t>Перефирический БК</t>
  </si>
  <si>
    <t>Shunmei 0,6</t>
  </si>
  <si>
    <t>Shunmei 0,7</t>
  </si>
  <si>
    <t>50 ml</t>
  </si>
  <si>
    <t>Оставлен</t>
  </si>
  <si>
    <t>Правый</t>
  </si>
  <si>
    <t>проходим, контуры ровные.</t>
  </si>
  <si>
    <t>Balance middleweight universal II (BMU II)</t>
  </si>
  <si>
    <t>06:36</t>
  </si>
  <si>
    <t>1690</t>
  </si>
  <si>
    <t>стеноз проксимального сегмента 60%. Антеградный кровоток TIIMI II за счёт снижения сократительной функции миокарда.</t>
  </si>
  <si>
    <t>стеноз проксимального сегмента 50% за счёт снижения сократительной функции миокарда.</t>
  </si>
  <si>
    <t>окклюзия на уровне проксимального сегмента.  Антеградный кровоток TIIMI 0. TTG2/Rentrop 0</t>
  </si>
  <si>
    <t>Камисов С.Л.</t>
  </si>
  <si>
    <t>бедренный</t>
  </si>
  <si>
    <t>Стентирование проводилось на фоне реанимационных мероприятий. Устье ПКА катетеризировано проводниковым катетером Launcher JR 3,5 6Fr. Коронарный проводник sion  проведен  в дистальный сегмент ПКА. Реканализация артерии выполнена БК Колибри 2.0 - 15.  В зону  проксимального сегмента ПКА имплантирован DES Metafor 3,5-40 мм, давлением 12 атм. На контрольных съемках стент раскрыт удовлетворительно, тромбоза, диссекций, экстравазации контрастного вещества не выявлено. Ангиографический результат удовлетворительный. Антеградный кровоток по ПКА востановлен до TIMI III. После окончании процедуры анестезиологом-реаниматологм проводились реанимационные мероприятия.</t>
  </si>
  <si>
    <t>150 ml</t>
  </si>
  <si>
    <t>М/О ушито Angio-Seal™</t>
  </si>
  <si>
    <t>Meril Metafor</t>
  </si>
  <si>
    <t>3,5 - 40</t>
  </si>
  <si>
    <t xml:space="preserve">ВМП </t>
  </si>
  <si>
    <t>Контроль места пункции на бедре.</t>
  </si>
  <si>
    <t>ПОКАЗАНА ЭКСТРЕННАЯ РЕВАСКУЛЯРИЗАЦИЯ ПКА</t>
  </si>
  <si>
    <t>Angio-Seal™ VIP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</si>
</sst>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6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9"/>
      <color theme="1"/>
      <name val="Berlin Sans FB Demi"/>
      <family val="2"/>
    </font>
    <font>
      <b/>
      <u/>
      <sz val="9"/>
      <color theme="1"/>
      <name val="Berlin Sans FB Demi"/>
      <family val="2"/>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1"/>
      <color theme="1"/>
      <name val="Aharoni"/>
      <charset val="177"/>
    </font>
    <font>
      <b/>
      <sz val="12"/>
      <color theme="1"/>
      <name val="Arial Narrow"/>
      <family val="2"/>
      <charset val="204"/>
    </font>
    <font>
      <sz val="12"/>
      <color theme="1"/>
      <name val="Calibri Light"/>
      <family val="2"/>
      <charset val="204"/>
      <scheme val="major"/>
    </font>
    <font>
      <b/>
      <sz val="12"/>
      <color theme="1"/>
      <name val="Calibri"/>
      <family val="2"/>
      <charset val="204"/>
      <scheme val="minor"/>
    </font>
    <font>
      <sz val="14"/>
      <color theme="1"/>
      <name val="Times New Roman"/>
      <family val="1"/>
      <charset val="204"/>
    </font>
    <font>
      <sz val="11"/>
      <color theme="1"/>
      <name val="Arial"/>
      <family val="2"/>
      <charset val="204"/>
    </font>
  </fonts>
  <fills count="14">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rgb="FFFF7C80"/>
        <bgColor indexed="64"/>
      </patternFill>
    </fill>
    <fill>
      <patternFill patternType="solid">
        <fgColor theme="0" tint="-0.14999847407452621"/>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3" fillId="9" borderId="21" applyNumberFormat="0" applyAlignment="0" applyProtection="0"/>
  </cellStyleXfs>
  <cellXfs count="26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2" xfId="0" applyBorder="1"/>
    <xf numFmtId="0" fontId="21" fillId="7" borderId="6" xfId="5" applyFont="1" applyBorder="1" applyAlignment="1">
      <alignment vertical="center"/>
    </xf>
    <xf numFmtId="0" fontId="27" fillId="0" borderId="6" xfId="0" applyFont="1" applyBorder="1" applyAlignment="1">
      <alignment vertical="center"/>
    </xf>
    <xf numFmtId="0" fontId="21"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29" fillId="0" borderId="0" xfId="0" applyFont="1" applyAlignment="1">
      <alignment vertical="top" wrapText="1"/>
    </xf>
    <xf numFmtId="0" fontId="21" fillId="7" borderId="5" xfId="5" applyFont="1" applyBorder="1" applyAlignment="1">
      <alignment horizontal="centerContinuous" vertical="center"/>
    </xf>
    <xf numFmtId="0" fontId="28" fillId="0" borderId="7" xfId="0" applyFont="1" applyBorder="1" applyAlignment="1">
      <alignment horizontal="left" vertical="center"/>
    </xf>
    <xf numFmtId="0" fontId="0" fillId="0" borderId="3" xfId="0" applyBorder="1"/>
    <xf numFmtId="0" fontId="29" fillId="0" borderId="12" xfId="0" applyFont="1" applyBorder="1" applyAlignment="1">
      <alignment vertical="top" wrapText="1"/>
    </xf>
    <xf numFmtId="0" fontId="0" fillId="0" borderId="12" xfId="0" applyBorder="1" applyAlignment="1">
      <alignment vertical="top" wrapText="1"/>
    </xf>
    <xf numFmtId="0" fontId="30"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36" fillId="0" borderId="0" xfId="0" applyFont="1" applyAlignment="1">
      <alignment horizontal="centerContinuous" vertical="center" wrapText="1"/>
    </xf>
    <xf numFmtId="0" fontId="26" fillId="0" borderId="10" xfId="0" applyFont="1" applyBorder="1" applyAlignment="1">
      <alignment horizontal="centerContinuous" vertical="top" wrapText="1"/>
    </xf>
    <xf numFmtId="0" fontId="21" fillId="0" borderId="5" xfId="0" applyFont="1" applyBorder="1" applyAlignment="1">
      <alignment horizontal="centerContinuous" vertical="distributed" wrapText="1"/>
    </xf>
    <xf numFmtId="0" fontId="21" fillId="0" borderId="11" xfId="0" applyFont="1" applyBorder="1" applyAlignment="1">
      <alignment horizontal="centerContinuous" vertical="distributed" wrapText="1"/>
    </xf>
    <xf numFmtId="0" fontId="21" fillId="0" borderId="12" xfId="0" applyFont="1" applyBorder="1" applyAlignment="1">
      <alignment horizontal="centerContinuous" vertical="distributed" wrapText="1"/>
    </xf>
    <xf numFmtId="0" fontId="21" fillId="0" borderId="0" xfId="0" applyFont="1" applyAlignment="1">
      <alignment horizontal="centerContinuous" vertical="distributed" wrapText="1"/>
    </xf>
    <xf numFmtId="0" fontId="21" fillId="0" borderId="13" xfId="0" applyFont="1" applyBorder="1" applyAlignment="1">
      <alignment horizontal="centerContinuous" vertical="distributed" wrapText="1"/>
    </xf>
    <xf numFmtId="0" fontId="24" fillId="0" borderId="12" xfId="0" applyFont="1" applyBorder="1" applyAlignment="1">
      <alignment horizontal="centerContinuous" vertical="distributed" wrapText="1"/>
    </xf>
    <xf numFmtId="0" fontId="25" fillId="0" borderId="0" xfId="0" applyFont="1" applyAlignment="1">
      <alignment horizontal="centerContinuous" vertical="distributed" wrapText="1"/>
    </xf>
    <xf numFmtId="0" fontId="25" fillId="0" borderId="13" xfId="0" applyFont="1" applyBorder="1" applyAlignment="1">
      <alignment horizontal="centerContinuous" vertical="distributed" wrapText="1"/>
    </xf>
    <xf numFmtId="0" fontId="33"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6"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1"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6"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29" fillId="0" borderId="0" xfId="0" applyFont="1" applyAlignment="1">
      <alignment vertical="top"/>
    </xf>
    <xf numFmtId="0" fontId="29" fillId="0" borderId="13" xfId="0" applyFont="1" applyBorder="1" applyAlignment="1">
      <alignment vertical="top"/>
    </xf>
    <xf numFmtId="0" fontId="21" fillId="0" borderId="0" xfId="0" applyFont="1"/>
    <xf numFmtId="0" fontId="21" fillId="7" borderId="6" xfId="5" applyFont="1" applyBorder="1" applyAlignment="1" applyProtection="1">
      <alignment vertical="center"/>
    </xf>
    <xf numFmtId="0" fontId="11" fillId="7" borderId="8" xfId="5" applyFont="1" applyBorder="1" applyAlignment="1" applyProtection="1">
      <alignment horizontal="left" vertical="center"/>
    </xf>
    <xf numFmtId="0" fontId="40"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7"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7" fillId="0" borderId="3" xfId="0" applyFont="1" applyBorder="1" applyAlignment="1" applyProtection="1">
      <alignment vertical="center"/>
      <protection locked="0"/>
    </xf>
    <xf numFmtId="0" fontId="27" fillId="0" borderId="4" xfId="0" applyFont="1" applyBorder="1" applyAlignment="1" applyProtection="1">
      <alignment vertical="center"/>
      <protection locked="0"/>
    </xf>
    <xf numFmtId="0" fontId="27" fillId="0" borderId="8" xfId="0" applyFont="1" applyBorder="1" applyAlignment="1" applyProtection="1">
      <alignment vertical="center"/>
      <protection locked="0"/>
    </xf>
    <xf numFmtId="0" fontId="27"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8" fillId="0" borderId="12" xfId="0" applyFont="1" applyBorder="1" applyAlignment="1">
      <alignment horizontal="centerContinuous" vertical="top"/>
    </xf>
    <xf numFmtId="0" fontId="16" fillId="0" borderId="0" xfId="0" applyFont="1" applyAlignment="1">
      <alignment horizontal="centerContinuous"/>
    </xf>
    <xf numFmtId="0" fontId="45" fillId="9" borderId="21" xfId="7" applyFont="1" applyAlignment="1">
      <alignment horizontal="left" vertical="center"/>
    </xf>
    <xf numFmtId="14" fontId="44" fillId="9" borderId="22" xfId="7" applyNumberFormat="1" applyFont="1" applyBorder="1" applyAlignment="1" applyProtection="1">
      <alignment horizontal="right" vertical="center"/>
    </xf>
    <xf numFmtId="0" fontId="44" fillId="9" borderId="22" xfId="7" applyFont="1" applyBorder="1" applyAlignment="1" applyProtection="1">
      <alignment horizontal="right" vertical="center"/>
    </xf>
    <xf numFmtId="0" fontId="16" fillId="0" borderId="0" xfId="0" applyFont="1" applyAlignment="1">
      <alignment horizontal="center"/>
    </xf>
    <xf numFmtId="0" fontId="45" fillId="9" borderId="21" xfId="7" applyFont="1" applyAlignment="1" applyProtection="1">
      <alignment horizontal="left" vertical="center"/>
    </xf>
    <xf numFmtId="0" fontId="22" fillId="0" borderId="12" xfId="0" applyFont="1" applyBorder="1" applyAlignment="1">
      <alignment horizontal="justify" vertical="center" wrapText="1"/>
    </xf>
    <xf numFmtId="0" fontId="23" fillId="0" borderId="13" xfId="0" applyFont="1" applyBorder="1" applyAlignment="1" applyProtection="1">
      <alignment horizontal="center" vertical="center"/>
      <protection locked="0"/>
    </xf>
    <xf numFmtId="0" fontId="23" fillId="0" borderId="0" xfId="0" applyFont="1" applyAlignment="1" applyProtection="1">
      <alignment horizontal="justify" vertical="center" wrapText="1"/>
      <protection locked="0"/>
    </xf>
    <xf numFmtId="0" fontId="23" fillId="0" borderId="0" xfId="0" applyFont="1" applyAlignment="1" applyProtection="1">
      <alignment vertical="center"/>
      <protection locked="0"/>
    </xf>
    <xf numFmtId="0" fontId="21" fillId="0" borderId="0" xfId="0" applyFont="1" applyAlignment="1" applyProtection="1">
      <alignment horizontal="left" vertical="top" wrapText="1"/>
      <protection locked="0"/>
    </xf>
    <xf numFmtId="0" fontId="21" fillId="0" borderId="0" xfId="0" applyFont="1" applyAlignment="1" applyProtection="1">
      <alignment horizontal="left" wrapText="1"/>
      <protection locked="0"/>
    </xf>
    <xf numFmtId="0" fontId="0" fillId="0" borderId="5" xfId="0" applyBorder="1"/>
    <xf numFmtId="0" fontId="0" fillId="0" borderId="11" xfId="0" applyBorder="1"/>
    <xf numFmtId="0" fontId="20"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1"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37" fillId="0" borderId="0" xfId="0" applyFont="1" applyAlignment="1" applyProtection="1">
      <alignment vertical="top" wrapText="1"/>
      <protection locked="0"/>
    </xf>
    <xf numFmtId="0" fontId="48"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4" fillId="0" borderId="0" xfId="0" applyFont="1" applyAlignment="1">
      <alignment horizontal="centerContinuous" vertical="center"/>
    </xf>
    <xf numFmtId="0" fontId="46" fillId="0" borderId="0" xfId="0" applyFont="1" applyAlignment="1" applyProtection="1">
      <alignment vertical="top" wrapText="1"/>
      <protection locked="0"/>
    </xf>
    <xf numFmtId="0" fontId="49"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45" fillId="9" borderId="23" xfId="7" applyFont="1" applyBorder="1" applyAlignment="1">
      <alignment horizontal="left" vertical="center"/>
    </xf>
    <xf numFmtId="0" fontId="43" fillId="9" borderId="12" xfId="7" applyBorder="1" applyAlignment="1" applyProtection="1">
      <alignment horizontal="left" vertical="center"/>
    </xf>
    <xf numFmtId="0" fontId="43" fillId="9" borderId="24" xfId="7" applyBorder="1" applyAlignment="1" applyProtection="1">
      <alignment horizontal="justify" vertical="justify" wrapText="1"/>
    </xf>
    <xf numFmtId="0" fontId="43" fillId="9" borderId="24" xfId="7" applyBorder="1" applyAlignment="1" applyProtection="1">
      <alignment horizontal="justify" vertical="top" wrapText="1"/>
    </xf>
    <xf numFmtId="0" fontId="51" fillId="0" borderId="25" xfId="0" applyFont="1" applyBorder="1" applyAlignment="1" applyProtection="1">
      <alignment horizontal="center" vertical="center"/>
      <protection locked="0"/>
    </xf>
    <xf numFmtId="0" fontId="52" fillId="4" borderId="28" xfId="0" applyFont="1" applyFill="1" applyBorder="1" applyAlignment="1">
      <alignment horizontal="center" vertical="center"/>
    </xf>
    <xf numFmtId="0" fontId="52" fillId="4" borderId="29" xfId="0" applyFont="1" applyFill="1" applyBorder="1" applyAlignment="1">
      <alignment horizontal="center" vertical="center"/>
    </xf>
    <xf numFmtId="0" fontId="52"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1"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1" fillId="0" borderId="33" xfId="0" applyFont="1" applyBorder="1" applyAlignment="1" applyProtection="1">
      <alignment horizontal="center" vertical="center"/>
      <protection locked="0"/>
    </xf>
    <xf numFmtId="0" fontId="22" fillId="0" borderId="32" xfId="0" applyFont="1" applyBorder="1" applyAlignment="1">
      <alignment horizontal="justify" vertical="center" wrapText="1"/>
    </xf>
    <xf numFmtId="0" fontId="22" fillId="0" borderId="34" xfId="0" applyFont="1" applyBorder="1" applyAlignment="1">
      <alignment horizontal="justify" vertical="center" wrapText="1"/>
    </xf>
    <xf numFmtId="0" fontId="51" fillId="0" borderId="35" xfId="0" applyFont="1" applyBorder="1" applyAlignment="1" applyProtection="1">
      <alignment horizontal="center" vertical="center"/>
      <protection locked="0"/>
    </xf>
    <xf numFmtId="0" fontId="51" fillId="0" borderId="36" xfId="0" applyFont="1" applyBorder="1" applyAlignment="1" applyProtection="1">
      <alignment horizontal="center" vertical="center"/>
      <protection locked="0"/>
    </xf>
    <xf numFmtId="0" fontId="19" fillId="5" borderId="10" xfId="0" applyFont="1" applyFill="1" applyBorder="1" applyAlignment="1">
      <alignment horizontal="left" vertical="center"/>
    </xf>
    <xf numFmtId="0" fontId="19" fillId="5" borderId="34" xfId="0" applyFont="1" applyFill="1" applyBorder="1" applyAlignment="1">
      <alignment horizontal="left" vertical="center"/>
    </xf>
    <xf numFmtId="0" fontId="15" fillId="8" borderId="37" xfId="6" applyFont="1" applyBorder="1" applyAlignment="1">
      <alignment horizontal="left" vertical="center"/>
    </xf>
    <xf numFmtId="14" fontId="50" fillId="9" borderId="38" xfId="7" applyNumberFormat="1" applyFont="1" applyBorder="1" applyAlignment="1">
      <alignment horizontal="left" vertical="center"/>
    </xf>
    <xf numFmtId="14" fontId="44"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1" fillId="0" borderId="26" xfId="0" applyFont="1" applyBorder="1" applyAlignment="1" applyProtection="1">
      <alignment horizontal="justify" vertical="center" wrapText="1"/>
      <protection locked="0"/>
    </xf>
    <xf numFmtId="0" fontId="51" fillId="0" borderId="25" xfId="0" applyFont="1" applyBorder="1" applyAlignment="1" applyProtection="1">
      <alignment horizontal="justify" vertical="center" wrapText="1"/>
      <protection locked="0"/>
    </xf>
    <xf numFmtId="16" fontId="51" fillId="0" borderId="25" xfId="0" applyNumberFormat="1" applyFont="1" applyBorder="1" applyAlignment="1" applyProtection="1">
      <alignment horizontal="justify" vertical="center" wrapText="1"/>
      <protection locked="0"/>
    </xf>
    <xf numFmtId="0" fontId="51" fillId="0" borderId="35" xfId="0" applyFont="1" applyBorder="1" applyAlignment="1" applyProtection="1">
      <alignment horizontal="justify" vertical="center" wrapText="1"/>
      <protection locked="0"/>
    </xf>
    <xf numFmtId="0" fontId="5" fillId="0" borderId="0" xfId="0" applyFont="1"/>
    <xf numFmtId="0" fontId="53" fillId="0" borderId="40" xfId="0" applyFont="1" applyBorder="1" applyProtection="1">
      <protection locked="0"/>
    </xf>
    <xf numFmtId="0" fontId="0" fillId="0" borderId="0" xfId="0" applyAlignment="1">
      <alignment horizontal="center" vertical="top"/>
    </xf>
    <xf numFmtId="0" fontId="16" fillId="0" borderId="0" xfId="0" applyFont="1"/>
    <xf numFmtId="0" fontId="4" fillId="0" borderId="0" xfId="0" applyFont="1"/>
    <xf numFmtId="0" fontId="15" fillId="0" borderId="0" xfId="0" applyFont="1" applyAlignment="1" applyProtection="1">
      <alignment horizontal="justify" vertical="top"/>
      <protection locked="0"/>
    </xf>
    <xf numFmtId="0" fontId="24" fillId="7" borderId="15" xfId="5" applyFont="1" applyBorder="1" applyAlignment="1" applyProtection="1">
      <alignment horizontal="left" vertical="center"/>
    </xf>
    <xf numFmtId="0" fontId="41" fillId="0" borderId="19" xfId="0" applyFont="1" applyBorder="1" applyAlignment="1">
      <alignment horizontal="left" vertical="center"/>
    </xf>
    <xf numFmtId="0" fontId="16" fillId="0" borderId="19" xfId="0" applyFont="1" applyBorder="1" applyAlignment="1">
      <alignment horizontal="left"/>
    </xf>
    <xf numFmtId="0" fontId="56"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2" fillId="0" borderId="20" xfId="0" applyNumberFormat="1" applyFont="1" applyBorder="1" applyAlignment="1" applyProtection="1">
      <alignment horizontal="left" vertical="center" wrapText="1"/>
      <protection locked="0"/>
    </xf>
    <xf numFmtId="0" fontId="57" fillId="0" borderId="0" xfId="0" applyFont="1" applyAlignment="1">
      <alignment horizontal="centerContinuous" vertical="top" wrapText="1"/>
    </xf>
    <xf numFmtId="0" fontId="57" fillId="0" borderId="13" xfId="0" applyFont="1" applyBorder="1" applyAlignment="1">
      <alignment horizontal="centerContinuous" vertical="top" wrapText="1"/>
    </xf>
    <xf numFmtId="0" fontId="58" fillId="0" borderId="12" xfId="0" applyFont="1" applyBorder="1" applyAlignment="1" applyProtection="1">
      <alignment vertical="top" wrapText="1"/>
      <protection locked="0"/>
    </xf>
    <xf numFmtId="0" fontId="59"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58"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0" fillId="0" borderId="0" xfId="0" applyFont="1" applyAlignment="1" applyProtection="1">
      <alignment vertical="top" wrapText="1"/>
      <protection locked="0"/>
    </xf>
    <xf numFmtId="49" fontId="42" fillId="0" borderId="20" xfId="0" applyNumberFormat="1" applyFont="1" applyBorder="1" applyAlignment="1">
      <alignment horizontal="left" vertical="center" wrapText="1"/>
    </xf>
    <xf numFmtId="0" fontId="42" fillId="0" borderId="20" xfId="0" applyFont="1" applyBorder="1" applyAlignment="1">
      <alignment horizontal="left" vertical="center" wrapText="1"/>
    </xf>
    <xf numFmtId="14" fontId="51" fillId="0" borderId="25" xfId="0" applyNumberFormat="1" applyFont="1" applyBorder="1" applyAlignment="1" applyProtection="1">
      <alignment horizontal="center" vertical="center"/>
      <protection locked="0"/>
    </xf>
    <xf numFmtId="0" fontId="57" fillId="0" borderId="12" xfId="0" applyFont="1" applyBorder="1" applyAlignment="1">
      <alignment horizontal="centerContinuous"/>
    </xf>
    <xf numFmtId="0" fontId="15" fillId="0" borderId="13" xfId="0" applyFont="1" applyBorder="1" applyAlignment="1" applyProtection="1">
      <alignment horizontal="fill" vertical="center"/>
      <protection hidden="1"/>
    </xf>
    <xf numFmtId="14" fontId="51" fillId="0" borderId="26" xfId="0" applyNumberFormat="1" applyFont="1" applyBorder="1" applyAlignment="1" applyProtection="1">
      <alignment horizontal="center" vertical="center"/>
      <protection locked="0"/>
    </xf>
    <xf numFmtId="166" fontId="21"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3" fillId="0" borderId="8" xfId="0" applyFont="1" applyBorder="1" applyAlignment="1">
      <alignment horizontal="left" vertical="center"/>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3" fillId="0" borderId="8" xfId="0" applyFont="1" applyBorder="1"/>
    <xf numFmtId="0" fontId="33"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6" fillId="8" borderId="18" xfId="6" applyFont="1" applyBorder="1" applyAlignment="1" applyProtection="1">
      <alignment horizontal="left" vertical="center"/>
    </xf>
    <xf numFmtId="0" fontId="0" fillId="0" borderId="0" xfId="0" applyNumberFormat="1"/>
    <xf numFmtId="0" fontId="26" fillId="8" borderId="18" xfId="6" applyFont="1" applyBorder="1" applyAlignment="1" applyProtection="1">
      <alignment horizontal="left" vertical="center"/>
      <protection locked="0"/>
    </xf>
    <xf numFmtId="0" fontId="21" fillId="8" borderId="16" xfId="6" applyFont="1" applyBorder="1" applyAlignment="1" applyProtection="1">
      <alignment horizontal="left" vertical="center"/>
      <protection locked="0"/>
    </xf>
    <xf numFmtId="0" fontId="0" fillId="0" borderId="0" xfId="0" applyBorder="1"/>
    <xf numFmtId="0" fontId="46"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8" fillId="7" borderId="0" xfId="5" applyAlignment="1" applyProtection="1">
      <alignment horizontal="justify" vertical="top" wrapText="1"/>
      <protection hidden="1"/>
    </xf>
    <xf numFmtId="0" fontId="0" fillId="11" borderId="0" xfId="0" applyFill="1"/>
    <xf numFmtId="0" fontId="0" fillId="12" borderId="0" xfId="0" applyFill="1"/>
    <xf numFmtId="0" fontId="0" fillId="13" borderId="0" xfId="0" applyFill="1"/>
    <xf numFmtId="0" fontId="20" fillId="13" borderId="0" xfId="0" applyFont="1" applyFill="1" applyAlignment="1">
      <alignment horizontal="left"/>
    </xf>
    <xf numFmtId="0" fontId="42" fillId="0" borderId="11" xfId="0" applyFont="1" applyBorder="1" applyAlignment="1">
      <alignment horizontal="right" vertical="top"/>
    </xf>
    <xf numFmtId="0" fontId="62" fillId="0" borderId="12" xfId="0" applyFont="1" applyBorder="1" applyAlignment="1">
      <alignment horizontal="left" vertical="center"/>
    </xf>
    <xf numFmtId="0" fontId="36" fillId="0" borderId="0" xfId="0" applyFont="1" applyAlignment="1" applyProtection="1">
      <alignment vertical="center"/>
      <protection locked="0"/>
    </xf>
    <xf numFmtId="0" fontId="0" fillId="0" borderId="0" xfId="0" applyFont="1"/>
    <xf numFmtId="0" fontId="62" fillId="0" borderId="0" xfId="0" applyFont="1" applyAlignment="1">
      <alignment horizontal="left" vertical="center"/>
    </xf>
    <xf numFmtId="0" fontId="36" fillId="0" borderId="13" xfId="0" applyFont="1" applyBorder="1" applyAlignment="1" applyProtection="1">
      <alignment horizontal="left"/>
      <protection locked="0"/>
    </xf>
    <xf numFmtId="0" fontId="62" fillId="0" borderId="10" xfId="0" applyFont="1" applyBorder="1" applyAlignment="1">
      <alignment horizontal="left" vertical="top" wrapText="1"/>
    </xf>
    <xf numFmtId="0" fontId="36" fillId="0" borderId="0" xfId="0" applyFont="1"/>
    <xf numFmtId="0" fontId="63" fillId="0" borderId="0" xfId="0" applyFont="1" applyAlignment="1">
      <alignment vertical="top" wrapText="1"/>
    </xf>
    <xf numFmtId="0" fontId="36" fillId="0" borderId="8" xfId="0" applyFont="1" applyBorder="1"/>
    <xf numFmtId="0" fontId="36" fillId="0" borderId="3" xfId="0" applyFont="1" applyBorder="1"/>
    <xf numFmtId="0" fontId="63" fillId="0" borderId="3" xfId="0" applyFont="1" applyBorder="1" applyAlignment="1">
      <alignment vertical="top" wrapText="1"/>
    </xf>
    <xf numFmtId="0" fontId="36" fillId="0" borderId="9" xfId="0" applyFont="1" applyBorder="1"/>
    <xf numFmtId="0" fontId="63" fillId="0" borderId="8" xfId="0" applyFont="1" applyBorder="1" applyAlignment="1">
      <alignment vertical="top" wrapText="1"/>
    </xf>
    <xf numFmtId="0" fontId="36" fillId="0" borderId="12" xfId="0" applyFont="1" applyBorder="1"/>
    <xf numFmtId="0" fontId="63" fillId="0" borderId="12" xfId="0" applyFont="1" applyBorder="1" applyAlignment="1">
      <alignment vertical="top" wrapText="1"/>
    </xf>
    <xf numFmtId="0" fontId="36" fillId="0" borderId="0" xfId="0" applyFont="1" applyAlignment="1" applyProtection="1">
      <alignment horizontal="left"/>
      <protection locked="0"/>
    </xf>
    <xf numFmtId="0" fontId="64" fillId="0" borderId="0" xfId="0" applyFont="1" applyAlignment="1">
      <alignment horizontal="left"/>
    </xf>
    <xf numFmtId="0" fontId="16" fillId="0" borderId="12" xfId="0" applyFont="1" applyBorder="1"/>
    <xf numFmtId="0" fontId="15" fillId="0" borderId="0" xfId="0" applyFont="1" applyAlignment="1" applyProtection="1">
      <alignment horizontal="left"/>
      <protection locked="0"/>
    </xf>
    <xf numFmtId="0" fontId="0" fillId="0" borderId="13" xfId="0" applyFont="1" applyBorder="1"/>
    <xf numFmtId="14" fontId="65" fillId="6" borderId="7" xfId="4" applyNumberFormat="1" applyFont="1" applyBorder="1" applyAlignment="1" applyProtection="1">
      <alignment horizontal="left" vertical="center"/>
      <protection locked="0"/>
    </xf>
    <xf numFmtId="0" fontId="26" fillId="0" borderId="0" xfId="0" applyFont="1" applyAlignment="1">
      <alignment vertical="top"/>
    </xf>
    <xf numFmtId="20" fontId="15" fillId="0" borderId="13" xfId="0" applyNumberFormat="1" applyFont="1" applyBorder="1" applyAlignment="1" applyProtection="1">
      <alignment horizontal="left" wrapText="1"/>
      <protection locked="0"/>
    </xf>
    <xf numFmtId="0" fontId="64" fillId="0" borderId="25" xfId="0" applyFont="1" applyBorder="1" applyAlignment="1" applyProtection="1">
      <alignment horizontal="justify" vertical="center" wrapText="1"/>
      <protection locked="0"/>
    </xf>
    <xf numFmtId="0" fontId="61" fillId="0" borderId="0" xfId="0" applyFont="1" applyAlignment="1" applyProtection="1">
      <alignment horizontal="justify" vertical="top" wrapText="1"/>
      <protection locked="0"/>
    </xf>
    <xf numFmtId="0" fontId="2" fillId="0" borderId="0" xfId="0" applyFont="1" applyAlignment="1" applyProtection="1">
      <alignment horizontal="justify" vertical="top" wrapText="1"/>
      <protection locked="0"/>
    </xf>
    <xf numFmtId="0" fontId="2" fillId="0" borderId="13" xfId="0" applyFont="1" applyBorder="1" applyAlignment="1" applyProtection="1">
      <alignment horizontal="justify" vertical="top" wrapText="1"/>
      <protection locked="0"/>
    </xf>
    <xf numFmtId="0" fontId="34" fillId="0" borderId="0" xfId="0" applyFont="1" applyAlignment="1">
      <alignment horizontal="left" vertical="center" wrapText="1"/>
    </xf>
    <xf numFmtId="0" fontId="48" fillId="0" borderId="0" xfId="0" applyFont="1" applyAlignment="1" applyProtection="1">
      <alignment horizontal="justify" vertical="top" wrapText="1"/>
      <protection locked="0"/>
    </xf>
    <xf numFmtId="0" fontId="48" fillId="0" borderId="13" xfId="0" applyFont="1" applyBorder="1" applyAlignment="1" applyProtection="1">
      <alignment horizontal="justify" vertical="top" wrapText="1"/>
      <protection locked="0"/>
    </xf>
    <xf numFmtId="0" fontId="35" fillId="0" borderId="12" xfId="0" applyFont="1" applyBorder="1" applyAlignment="1" applyProtection="1">
      <alignment horizontal="center" vertical="center" wrapText="1"/>
      <protection locked="0"/>
    </xf>
    <xf numFmtId="0" fontId="35" fillId="0" borderId="0" xfId="0" applyFont="1" applyAlignment="1" applyProtection="1">
      <alignment horizontal="center" vertical="center" wrapText="1"/>
      <protection locked="0"/>
    </xf>
    <xf numFmtId="0" fontId="35" fillId="0" borderId="13" xfId="0" applyFont="1" applyBorder="1" applyAlignment="1" applyProtection="1">
      <alignment horizontal="center" vertical="center"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48" fillId="0" borderId="5" xfId="0" applyFont="1" applyBorder="1" applyAlignment="1" applyProtection="1">
      <alignment horizontal="justify" vertical="top" wrapText="1"/>
      <protection locked="0"/>
    </xf>
    <xf numFmtId="0" fontId="48" fillId="0" borderId="11" xfId="0" applyFont="1" applyBorder="1" applyAlignment="1" applyProtection="1">
      <alignment horizontal="justify" vertical="top" wrapText="1"/>
      <protection locked="0"/>
    </xf>
    <xf numFmtId="0" fontId="48" fillId="0" borderId="3" xfId="0" applyFont="1" applyBorder="1" applyAlignment="1" applyProtection="1">
      <alignment horizontal="justify" vertical="top" wrapText="1"/>
      <protection locked="0"/>
    </xf>
    <xf numFmtId="0" fontId="48" fillId="0" borderId="9" xfId="0" applyFont="1" applyBorder="1" applyAlignment="1" applyProtection="1">
      <alignment horizontal="justify" vertical="top" wrapText="1"/>
      <protection locked="0"/>
    </xf>
    <xf numFmtId="0" fontId="54" fillId="0" borderId="10" xfId="0" applyFont="1" applyBorder="1" applyAlignment="1">
      <alignment horizontal="justify" vertical="distributed" wrapText="1"/>
    </xf>
    <xf numFmtId="0" fontId="54" fillId="0" borderId="5" xfId="0" applyFont="1" applyBorder="1" applyAlignment="1">
      <alignment wrapText="1"/>
    </xf>
    <xf numFmtId="0" fontId="54" fillId="0" borderId="11" xfId="0" applyFont="1" applyBorder="1" applyAlignment="1">
      <alignment wrapText="1"/>
    </xf>
    <xf numFmtId="0" fontId="54" fillId="0" borderId="12" xfId="0" applyFont="1" applyBorder="1" applyAlignment="1">
      <alignment wrapText="1"/>
    </xf>
    <xf numFmtId="0" fontId="54" fillId="0" borderId="0" xfId="0" applyFont="1" applyAlignment="1">
      <alignment wrapText="1"/>
    </xf>
    <xf numFmtId="0" fontId="54" fillId="0" borderId="13" xfId="0" applyFont="1" applyBorder="1" applyAlignment="1">
      <alignment wrapText="1"/>
    </xf>
    <xf numFmtId="0" fontId="54" fillId="0" borderId="8" xfId="0" applyFont="1" applyBorder="1" applyAlignment="1">
      <alignment wrapText="1"/>
    </xf>
    <xf numFmtId="0" fontId="54" fillId="0" borderId="3" xfId="0" applyFont="1" applyBorder="1" applyAlignment="1">
      <alignment wrapText="1"/>
    </xf>
    <xf numFmtId="0" fontId="54" fillId="0" borderId="9" xfId="0" applyFont="1" applyBorder="1" applyAlignment="1">
      <alignment wrapText="1"/>
    </xf>
    <xf numFmtId="0" fontId="21" fillId="0" borderId="3" xfId="0" applyFont="1" applyBorder="1" applyAlignment="1" applyProtection="1">
      <alignment horizontal="left" vertical="center"/>
      <protection locked="0"/>
    </xf>
    <xf numFmtId="0" fontId="32" fillId="0" borderId="12" xfId="0" applyFont="1" applyBorder="1" applyAlignment="1" applyProtection="1">
      <alignment horizontal="center" vertical="distributed" wrapText="1"/>
      <protection locked="0"/>
    </xf>
    <xf numFmtId="0" fontId="32" fillId="0" borderId="0" xfId="0" applyFont="1" applyAlignment="1" applyProtection="1">
      <alignment horizontal="center" vertical="distributed" wrapText="1"/>
      <protection locked="0"/>
    </xf>
    <xf numFmtId="0" fontId="32" fillId="0" borderId="13" xfId="0" applyFont="1" applyBorder="1" applyAlignment="1" applyProtection="1">
      <alignment horizontal="center" vertical="distributed" wrapText="1"/>
      <protection locked="0"/>
    </xf>
    <xf numFmtId="0" fontId="47" fillId="0" borderId="3" xfId="0" applyFont="1" applyBorder="1" applyAlignment="1" applyProtection="1">
      <alignment horizontal="left" vertical="center"/>
      <protection locked="0"/>
    </xf>
    <xf numFmtId="0" fontId="47" fillId="0" borderId="4" xfId="0" applyFont="1" applyBorder="1" applyAlignment="1" applyProtection="1">
      <alignment horizontal="left" vertical="center"/>
      <protection locked="0"/>
    </xf>
    <xf numFmtId="0" fontId="37" fillId="0" borderId="0" xfId="0" applyFont="1" applyAlignment="1" applyProtection="1">
      <alignment horizontal="justify" vertical="top" wrapText="1"/>
      <protection locked="0"/>
    </xf>
    <xf numFmtId="0" fontId="37" fillId="0" borderId="13" xfId="0" applyFont="1" applyBorder="1" applyAlignment="1" applyProtection="1">
      <alignment horizontal="justify" vertical="top" wrapText="1"/>
      <protection locked="0"/>
    </xf>
    <xf numFmtId="0" fontId="66" fillId="0" borderId="12" xfId="0" applyFont="1" applyBorder="1" applyAlignment="1" applyProtection="1">
      <alignment horizontal="justify" vertical="top" wrapText="1"/>
      <protection locked="0"/>
    </xf>
    <xf numFmtId="0" fontId="66" fillId="0" borderId="0" xfId="0" applyFont="1" applyAlignment="1">
      <alignment horizontal="justify" vertical="top" wrapText="1"/>
    </xf>
    <xf numFmtId="0" fontId="66" fillId="0" borderId="13" xfId="0" applyFont="1" applyBorder="1" applyAlignment="1">
      <alignment horizontal="justify" vertical="top" wrapText="1"/>
    </xf>
    <xf numFmtId="0" fontId="66" fillId="0" borderId="12" xfId="0" applyFont="1" applyBorder="1" applyAlignment="1">
      <alignment horizontal="justify" vertical="top" wrapText="1"/>
    </xf>
    <xf numFmtId="0" fontId="1" fillId="0" borderId="0" xfId="0" applyFont="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161926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811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80"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84"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учёта'!#REF!,Расходка[[#This Row],[Наименование расходного материала]])),MAX($H$1:H1)+1,0)</calculatedColumnFormula>
    </tableColumn>
    <tableColumn id="5" name="Индекс5" dataDxfId="24">
      <calculatedColumnFormula>IF(ISNUMBER(SEARCH('Карта учёта'!#REF!,Расходка[[#This Row],[Наименование расходного материала]])),MAX($I$1:I1)+1,0)</calculatedColumnFormula>
    </tableColumn>
    <tableColumn id="6" name="Индекс6" dataDxfId="23">
      <calculatedColumnFormula>IF(ISNUMBER(SEARCH('Карта учёта'!$B$16,Расходка[[#This Row],[Наименование расходного материала]])),MAX($J$1:J1)+1,0)</calculatedColumnFormula>
    </tableColumn>
    <tableColumn id="7" name="Индекс7" dataDxfId="22">
      <calculatedColumnFormula>IF(ISNUMBER(SEARCH('Карта учёта'!$B$17,Расходка[[#This Row],[Наименование расходного материала]])),MAX($K$1:K1)+1,0)</calculatedColumnFormula>
    </tableColumn>
    <tableColumn id="8" name="Индекс8" dataDxfId="21">
      <calculatedColumnFormula>IF(ISNUMBER(SEARCH('Карта учёта'!$B$18,Расходка[[#This Row],[Наименование расходного материала]])),MAX($L$1:L1)+1,0)</calculatedColumnFormula>
    </tableColumn>
    <tableColumn id="9" name="Индекс9" dataDxfId="20">
      <calculatedColumnFormula>IF(ISNUMBER(SEARCH('Карта учёта'!$B$19,Расходка[[#This Row],[Наименование расходного материала]])),MAX($M$1:M1)+1,0)</calculatedColumnFormula>
    </tableColumn>
    <tableColumn id="10" name="Индекс10" dataDxfId="19">
      <calculatedColumnFormula>IF(ISNUMBER(SEARCH('Карта учёта'!$B$20,Расходка[[#This Row],[Наименование расходного материала]])),MAX($N$1:N1)+1,0)</calculatedColumnFormula>
    </tableColumn>
    <tableColumn id="11" name="Индекс11" dataDxfId="18">
      <calculatedColumnFormula>IF(ISNUMBER(SEARCH('Карта учёта'!$B$21,Расходка[[#This Row],[Наименование расходного материала]])),MAX($O$1:O1)+1,0)</calculatedColumnFormula>
    </tableColumn>
    <tableColumn id="12" name="Индекс12" dataDxfId="17">
      <calculatedColumnFormula>IF(ISNUMBER(SEARCH('Карта учёта'!$B$22,Расходка[[#This Row],[Наименование расходного материала]])),MAX($P$1:P1)+1,0)</calculatedColumnFormula>
    </tableColumn>
    <tableColumn id="13" name="Индекс13" dataDxfId="16">
      <calculatedColumnFormula>IF(ISNUMBER(SEARCH('Карта учёта'!$B$23,Расходка[[#This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3" totalsRowShown="0">
  <autoFilter ref="AM1:AO13"/>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0" totalsRowShown="0">
  <autoFilter ref="A21:B90"/>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3"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9"/>
  <sheetViews>
    <sheetView showGridLines="0" showWhiteSpace="0" zoomScaleNormal="100" zoomScaleSheetLayoutView="100" zoomScalePageLayoutView="90" workbookViewId="0">
      <selection activeCell="B11" sqref="B11"/>
    </sheetView>
  </sheetViews>
  <sheetFormatPr defaultColWidth="0" defaultRowHeight="15" zeroHeight="1"/>
  <cols>
    <col min="1" max="1" width="17.7109375" style="193" bestFit="1" customWidth="1"/>
    <col min="2" max="2" width="21.5703125" style="193" customWidth="1"/>
    <col min="3" max="3" width="6.28515625" style="193" customWidth="1"/>
    <col min="4" max="4" width="6.85546875" style="193" customWidth="1"/>
    <col min="5" max="5" width="4.85546875" style="193" customWidth="1"/>
    <col min="6" max="6" width="6.28515625" style="193" customWidth="1"/>
    <col min="7" max="7" width="17.7109375" style="193" customWidth="1"/>
    <col min="8" max="8" width="17.140625" style="193" customWidth="1"/>
    <col min="9" max="9" width="15.28515625" style="193" customWidth="1"/>
    <col min="10" max="10" width="7.28515625" style="193" customWidth="1"/>
    <col min="11" max="13" width="0" hidden="1" customWidth="1"/>
    <col min="14" max="16384" width="8.85546875" hidden="1"/>
  </cols>
  <sheetData>
    <row r="1" spans="1:8" ht="15.75">
      <c r="A1" s="39" t="s">
        <v>135</v>
      </c>
      <c r="B1" s="40"/>
      <c r="C1" s="40"/>
      <c r="D1" s="40"/>
      <c r="E1" s="40"/>
      <c r="F1" s="40"/>
      <c r="G1" s="40"/>
      <c r="H1" s="41"/>
    </row>
    <row r="2" spans="1:8">
      <c r="A2" s="42" t="s">
        <v>136</v>
      </c>
      <c r="B2" s="43"/>
      <c r="C2" s="43"/>
      <c r="D2" s="43"/>
      <c r="E2" s="43"/>
      <c r="F2" s="43"/>
      <c r="G2" s="43"/>
      <c r="H2" s="44"/>
    </row>
    <row r="3" spans="1:8">
      <c r="A3" s="42" t="s">
        <v>137</v>
      </c>
      <c r="B3" s="43"/>
      <c r="C3" s="43"/>
      <c r="D3" s="43"/>
      <c r="E3" s="43"/>
      <c r="F3" s="43"/>
      <c r="G3" s="43"/>
      <c r="H3" s="44"/>
    </row>
    <row r="4" spans="1:8">
      <c r="A4" s="45" t="s">
        <v>138</v>
      </c>
      <c r="B4" s="46"/>
      <c r="C4" s="46"/>
      <c r="D4" s="46"/>
      <c r="E4" s="46"/>
      <c r="F4" s="46"/>
      <c r="G4" s="46"/>
      <c r="H4" s="47"/>
    </row>
    <row r="5" spans="1:8">
      <c r="A5" s="34"/>
      <c r="B5"/>
      <c r="C5"/>
      <c r="D5"/>
      <c r="E5"/>
      <c r="F5"/>
      <c r="G5"/>
      <c r="H5" s="35"/>
    </row>
    <row r="6" spans="1:8">
      <c r="A6" s="228" t="s">
        <v>213</v>
      </c>
      <c r="B6" s="229"/>
      <c r="C6" s="229"/>
      <c r="D6" s="229"/>
      <c r="E6" s="229"/>
      <c r="F6" s="229"/>
      <c r="G6" s="229"/>
      <c r="H6" s="230"/>
    </row>
    <row r="7" spans="1:8">
      <c r="A7" s="48"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c r="C7" s="49"/>
      <c r="D7" s="49"/>
      <c r="E7" s="49"/>
      <c r="F7" s="49"/>
      <c r="G7"/>
      <c r="H7" s="35"/>
    </row>
    <row r="8" spans="1:8" ht="18.75">
      <c r="A8" s="13" t="s">
        <v>191</v>
      </c>
      <c r="B8" s="218">
        <v>45674</v>
      </c>
      <c r="C8" s="50"/>
      <c r="D8" s="15" t="s">
        <v>186</v>
      </c>
      <c r="E8" s="27"/>
      <c r="F8" s="27"/>
      <c r="G8" s="16"/>
      <c r="H8" s="17"/>
    </row>
    <row r="9" spans="1:8" ht="15.6" customHeight="1">
      <c r="A9" s="19" t="s">
        <v>193</v>
      </c>
      <c r="B9" s="20">
        <v>4.5138888888888888E-2</v>
      </c>
      <c r="C9" s="50"/>
      <c r="D9" s="82" t="s">
        <v>172</v>
      </c>
      <c r="E9" s="80"/>
      <c r="F9" s="80"/>
      <c r="G9" s="21" t="s">
        <v>163</v>
      </c>
      <c r="H9" s="23"/>
    </row>
    <row r="10" spans="1:8" ht="15.6" customHeight="1" thickBot="1">
      <c r="A10" s="74" t="s">
        <v>194</v>
      </c>
      <c r="B10" s="75">
        <v>4.6527777777777779E-2</v>
      </c>
      <c r="C10" s="51"/>
      <c r="D10" s="83" t="s">
        <v>173</v>
      </c>
      <c r="E10" s="81"/>
      <c r="F10" s="81"/>
      <c r="G10" s="22" t="s">
        <v>168</v>
      </c>
      <c r="H10" s="24"/>
    </row>
    <row r="11" spans="1:8" ht="17.25" thickTop="1" thickBot="1">
      <c r="A11" s="77" t="s">
        <v>192</v>
      </c>
      <c r="B11" s="185" t="s">
        <v>535</v>
      </c>
      <c r="C11" s="8"/>
      <c r="D11" s="83" t="s">
        <v>170</v>
      </c>
      <c r="E11" s="81"/>
      <c r="F11" s="81"/>
      <c r="G11" s="22" t="s">
        <v>504</v>
      </c>
      <c r="H11" s="24"/>
    </row>
    <row r="12" spans="1:8" ht="16.5" thickTop="1">
      <c r="A12" s="72" t="s">
        <v>8</v>
      </c>
      <c r="B12" s="73">
        <v>24274</v>
      </c>
      <c r="C12" s="11"/>
      <c r="D12" s="83" t="s">
        <v>303</v>
      </c>
      <c r="E12" s="81"/>
      <c r="F12" s="81"/>
      <c r="G12" s="22" t="s">
        <v>177</v>
      </c>
      <c r="H12" s="24"/>
    </row>
    <row r="13" spans="1:8" ht="15.75">
      <c r="A13" s="14" t="s">
        <v>10</v>
      </c>
      <c r="B13" s="28">
        <f>DATEDIF(B12,B8,"y")</f>
        <v>58</v>
      </c>
      <c r="C13" s="11"/>
      <c r="D13" s="83"/>
      <c r="E13" s="81"/>
      <c r="F13" s="81"/>
      <c r="G13" s="22"/>
      <c r="H13" s="24"/>
    </row>
    <row r="14" spans="1:8" ht="15.75">
      <c r="A14" s="14" t="s">
        <v>12</v>
      </c>
      <c r="B14" s="18">
        <v>1306</v>
      </c>
      <c r="C14" s="11"/>
      <c r="D14" s="32"/>
      <c r="E14" s="32"/>
      <c r="F14" s="32"/>
      <c r="G14" s="33"/>
      <c r="H14" s="52"/>
    </row>
    <row r="15" spans="1:8" ht="15.75">
      <c r="A15" s="14" t="s">
        <v>133</v>
      </c>
      <c r="B15" s="18">
        <v>35</v>
      </c>
      <c r="C15"/>
      <c r="D15" s="32"/>
      <c r="E15" s="32"/>
      <c r="F15" s="32"/>
      <c r="G15" s="150" t="s">
        <v>397</v>
      </c>
      <c r="H15" s="154" t="s">
        <v>530</v>
      </c>
    </row>
    <row r="16" spans="1:8" ht="15.6" customHeight="1">
      <c r="A16" s="14" t="s">
        <v>106</v>
      </c>
      <c r="B16" s="18" t="s">
        <v>483</v>
      </c>
      <c r="C16"/>
      <c r="D16" s="32"/>
      <c r="E16" s="32"/>
      <c r="F16" s="32"/>
      <c r="G16" s="151" t="s">
        <v>399</v>
      </c>
      <c r="H16" s="154" t="s">
        <v>531</v>
      </c>
    </row>
    <row r="17" spans="1:8" ht="14.45" customHeight="1">
      <c r="A17" s="36"/>
      <c r="B17" s="29"/>
      <c r="C17" s="29"/>
      <c r="D17" s="76"/>
      <c r="E17" s="76"/>
      <c r="F17" s="76"/>
      <c r="G17" s="152" t="s">
        <v>386</v>
      </c>
      <c r="H17" s="153">
        <f>H16*0.0019</f>
        <v>3.2109999999999999</v>
      </c>
    </row>
    <row r="18" spans="1:8" ht="14.45" customHeight="1">
      <c r="A18" s="198" t="s">
        <v>188</v>
      </c>
      <c r="B18" s="199" t="s">
        <v>527</v>
      </c>
      <c r="C18" s="204"/>
      <c r="D18" s="205" t="s">
        <v>210</v>
      </c>
      <c r="E18" s="205"/>
      <c r="F18" s="205"/>
      <c r="G18" s="201" t="s">
        <v>189</v>
      </c>
      <c r="H18" s="202" t="s">
        <v>536</v>
      </c>
    </row>
    <row r="19" spans="1:8" ht="14.45" customHeight="1">
      <c r="A19" s="206"/>
      <c r="B19" s="207"/>
      <c r="C19" s="207"/>
      <c r="D19" s="208"/>
      <c r="E19" s="208"/>
      <c r="F19" s="208"/>
      <c r="G19" s="207"/>
      <c r="H19" s="209"/>
    </row>
    <row r="20" spans="1:8" ht="14.45" customHeight="1">
      <c r="A20" s="198" t="s">
        <v>212</v>
      </c>
      <c r="B20" s="226" t="s">
        <v>528</v>
      </c>
      <c r="C20" s="231"/>
      <c r="D20" s="231"/>
      <c r="E20" s="231"/>
      <c r="F20" s="231"/>
      <c r="G20" s="231"/>
      <c r="H20" s="232"/>
    </row>
    <row r="21" spans="1:8" ht="15.75">
      <c r="A21" s="210"/>
      <c r="B21" s="233"/>
      <c r="C21" s="233"/>
      <c r="D21" s="233"/>
      <c r="E21" s="233"/>
      <c r="F21" s="233"/>
      <c r="G21" s="233"/>
      <c r="H21" s="234"/>
    </row>
    <row r="22" spans="1:8" ht="15.6" customHeight="1">
      <c r="A22" s="203" t="s">
        <v>271</v>
      </c>
      <c r="B22" s="235" t="s">
        <v>532</v>
      </c>
      <c r="C22" s="235"/>
      <c r="D22" s="235"/>
      <c r="E22" s="235"/>
      <c r="F22" s="235"/>
      <c r="G22" s="235"/>
      <c r="H22" s="236"/>
    </row>
    <row r="23" spans="1:8" ht="14.45" customHeight="1">
      <c r="A23" s="211"/>
      <c r="B23" s="226"/>
      <c r="C23" s="226"/>
      <c r="D23" s="226"/>
      <c r="E23" s="226"/>
      <c r="F23" s="226"/>
      <c r="G23" s="226"/>
      <c r="H23" s="227"/>
    </row>
    <row r="24" spans="1:8" ht="14.45" customHeight="1">
      <c r="A24" s="212"/>
      <c r="B24" s="226"/>
      <c r="C24" s="226"/>
      <c r="D24" s="226"/>
      <c r="E24" s="226"/>
      <c r="F24" s="226"/>
      <c r="G24" s="226"/>
      <c r="H24" s="227"/>
    </row>
    <row r="25" spans="1:8" ht="14.45" customHeight="1">
      <c r="A25" s="211"/>
      <c r="B25" s="226"/>
      <c r="C25" s="226"/>
      <c r="D25" s="226"/>
      <c r="E25" s="226"/>
      <c r="F25" s="226"/>
      <c r="G25" s="226"/>
      <c r="H25" s="227"/>
    </row>
    <row r="26" spans="1:8" ht="14.45" customHeight="1">
      <c r="A26" s="206"/>
      <c r="B26" s="237"/>
      <c r="C26" s="237"/>
      <c r="D26" s="237"/>
      <c r="E26" s="237"/>
      <c r="F26" s="237"/>
      <c r="G26" s="237"/>
      <c r="H26" s="238"/>
    </row>
    <row r="27" spans="1:8" ht="14.45" customHeight="1">
      <c r="A27" s="203" t="s">
        <v>272</v>
      </c>
      <c r="B27" s="235" t="s">
        <v>533</v>
      </c>
      <c r="C27" s="235"/>
      <c r="D27" s="235"/>
      <c r="E27" s="235"/>
      <c r="F27" s="235"/>
      <c r="G27" s="235"/>
      <c r="H27" s="236"/>
    </row>
    <row r="28" spans="1:8" ht="15.6" customHeight="1">
      <c r="A28" s="211"/>
      <c r="B28" s="226"/>
      <c r="C28" s="226"/>
      <c r="D28" s="226"/>
      <c r="E28" s="226"/>
      <c r="F28" s="226"/>
      <c r="G28" s="226"/>
      <c r="H28" s="227"/>
    </row>
    <row r="29" spans="1:8" ht="14.45" customHeight="1">
      <c r="A29" s="211"/>
      <c r="B29" s="226"/>
      <c r="C29" s="226"/>
      <c r="D29" s="226"/>
      <c r="E29" s="226"/>
      <c r="F29" s="226"/>
      <c r="G29" s="226"/>
      <c r="H29" s="227"/>
    </row>
    <row r="30" spans="1:8" ht="14.45" customHeight="1">
      <c r="A30" s="212"/>
      <c r="B30" s="226"/>
      <c r="C30" s="226"/>
      <c r="D30" s="226"/>
      <c r="E30" s="226"/>
      <c r="F30" s="226"/>
      <c r="G30" s="226"/>
      <c r="H30" s="227"/>
    </row>
    <row r="31" spans="1:8" ht="14.45" customHeight="1">
      <c r="A31" s="210"/>
      <c r="B31" s="237"/>
      <c r="C31" s="237"/>
      <c r="D31" s="237"/>
      <c r="E31" s="237"/>
      <c r="F31" s="237"/>
      <c r="G31" s="237"/>
      <c r="H31" s="238"/>
    </row>
    <row r="32" spans="1:8" ht="14.45" customHeight="1">
      <c r="A32" s="203" t="s">
        <v>273</v>
      </c>
      <c r="B32" s="235" t="s">
        <v>534</v>
      </c>
      <c r="C32" s="235"/>
      <c r="D32" s="235"/>
      <c r="E32" s="235"/>
      <c r="F32" s="235"/>
      <c r="G32" s="235"/>
      <c r="H32" s="236"/>
    </row>
    <row r="33" spans="1:8" ht="14.45" customHeight="1">
      <c r="A33" s="211"/>
      <c r="B33" s="226"/>
      <c r="C33" s="226"/>
      <c r="D33" s="226"/>
      <c r="E33" s="226"/>
      <c r="F33" s="226"/>
      <c r="G33" s="226"/>
      <c r="H33" s="227"/>
    </row>
    <row r="34" spans="1:8" ht="15.6" customHeight="1">
      <c r="A34" s="211"/>
      <c r="B34" s="226"/>
      <c r="C34" s="226"/>
      <c r="D34" s="226"/>
      <c r="E34" s="226"/>
      <c r="F34" s="226"/>
      <c r="G34" s="226"/>
      <c r="H34" s="227"/>
    </row>
    <row r="35" spans="1:8" ht="14.45" customHeight="1">
      <c r="A35" s="211"/>
      <c r="B35" s="226"/>
      <c r="C35" s="226"/>
      <c r="D35" s="226"/>
      <c r="E35" s="226"/>
      <c r="F35" s="226"/>
      <c r="G35" s="226"/>
      <c r="H35" s="227"/>
    </row>
    <row r="36" spans="1:8" ht="15.6" customHeight="1">
      <c r="A36" s="211"/>
      <c r="B36" s="226"/>
      <c r="C36" s="226"/>
      <c r="D36" s="226"/>
      <c r="E36" s="226"/>
      <c r="F36" s="226"/>
      <c r="G36" s="226"/>
      <c r="H36" s="227"/>
    </row>
    <row r="37" spans="1:8" ht="14.45" customHeight="1">
      <c r="A37" s="34"/>
      <c r="B37"/>
      <c r="C37"/>
      <c r="D37" s="225" t="str">
        <f>IF($A$6=Вмешательства!$D$3,Вмешательства!$F$18,"")</f>
        <v/>
      </c>
      <c r="E37" s="225"/>
      <c r="F37" s="106"/>
      <c r="G37" s="106"/>
      <c r="H37" s="109"/>
    </row>
    <row r="38" spans="1:8" ht="14.45" customHeight="1">
      <c r="A38" s="34"/>
      <c r="B38"/>
      <c r="C38" s="110"/>
      <c r="D38" s="226"/>
      <c r="E38" s="226"/>
      <c r="F38" s="226"/>
      <c r="G38" s="226"/>
      <c r="H38" s="227"/>
    </row>
    <row r="39" spans="1:8" ht="14.45" customHeight="1">
      <c r="A39" s="31"/>
      <c r="B39" s="106"/>
      <c r="C39" s="110"/>
      <c r="D39" s="226"/>
      <c r="E39" s="226"/>
      <c r="F39" s="226"/>
      <c r="G39" s="226"/>
      <c r="H39" s="227"/>
    </row>
    <row r="40" spans="1:8" ht="14.45" customHeight="1">
      <c r="A40" s="31"/>
      <c r="B40" s="106"/>
      <c r="C40" s="110"/>
      <c r="D40" s="226"/>
      <c r="E40" s="226"/>
      <c r="F40" s="226"/>
      <c r="G40" s="226"/>
      <c r="H40" s="227"/>
    </row>
    <row r="41" spans="1:8" ht="14.45" customHeight="1">
      <c r="A41" s="31"/>
      <c r="B41" s="106"/>
      <c r="C41" s="110"/>
      <c r="D41" s="226"/>
      <c r="E41" s="226"/>
      <c r="F41" s="226"/>
      <c r="G41" s="226"/>
      <c r="H41" s="227"/>
    </row>
    <row r="42" spans="1:8" ht="14.45" customHeight="1">
      <c r="A42" s="31"/>
      <c r="B42" s="106"/>
      <c r="C42" s="111"/>
      <c r="D42" s="113"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38"/>
      <c r="F42" s="38"/>
      <c r="G42" s="38"/>
      <c r="H42" s="53"/>
    </row>
    <row r="43" spans="1:8" ht="14.45" customHeight="1">
      <c r="A43" s="31"/>
      <c r="B43" s="106"/>
      <c r="C43" s="112"/>
      <c r="D43" s="222" t="s">
        <v>544</v>
      </c>
      <c r="E43" s="223"/>
      <c r="F43" s="223"/>
      <c r="G43" s="223"/>
      <c r="H43" s="224"/>
    </row>
    <row r="44" spans="1:8" ht="14.45" customHeight="1">
      <c r="A44" s="31"/>
      <c r="B44" s="106"/>
      <c r="C44" s="112"/>
      <c r="D44" s="223"/>
      <c r="E44" s="223"/>
      <c r="F44" s="223"/>
      <c r="G44" s="223"/>
      <c r="H44" s="224"/>
    </row>
    <row r="45" spans="1:8" ht="14.45" customHeight="1">
      <c r="A45" s="31"/>
      <c r="B45" s="106"/>
      <c r="C45" s="112"/>
      <c r="D45" s="223"/>
      <c r="E45" s="223"/>
      <c r="F45" s="223"/>
      <c r="G45" s="223"/>
      <c r="H45" s="224"/>
    </row>
    <row r="46" spans="1:8">
      <c r="A46" s="31"/>
      <c r="B46" s="106"/>
      <c r="C46" s="112"/>
      <c r="D46" s="223"/>
      <c r="E46" s="223"/>
      <c r="F46" s="223"/>
      <c r="G46" s="223"/>
      <c r="H46" s="224"/>
    </row>
    <row r="47" spans="1:8">
      <c r="A47" s="34"/>
      <c r="B47"/>
      <c r="C47" s="112"/>
      <c r="D47" s="223"/>
      <c r="E47" s="223"/>
      <c r="F47" s="223"/>
      <c r="G47" s="223"/>
      <c r="H47" s="224"/>
    </row>
    <row r="48" spans="1:8">
      <c r="A48" s="34"/>
      <c r="B48"/>
      <c r="C48" s="112"/>
      <c r="D48" s="223"/>
      <c r="E48" s="223"/>
      <c r="F48" s="223"/>
      <c r="G48" s="223"/>
      <c r="H48" s="224"/>
    </row>
    <row r="49" spans="1:13">
      <c r="A49" s="34"/>
      <c r="B49" s="187"/>
      <c r="C49" s="188"/>
      <c r="D49" s="223"/>
      <c r="E49" s="223"/>
      <c r="F49" s="223"/>
      <c r="G49" s="223"/>
      <c r="H49" s="224"/>
    </row>
    <row r="50" spans="1:13">
      <c r="A50" s="34"/>
      <c r="B50"/>
      <c r="C50"/>
      <c r="D50" s="223"/>
      <c r="E50" s="223"/>
      <c r="F50" s="223"/>
      <c r="G50" s="223"/>
      <c r="H50" s="224"/>
      <c r="M50" t="s">
        <v>211</v>
      </c>
    </row>
    <row r="51" spans="1:13">
      <c r="A51" s="54" t="s">
        <v>199</v>
      </c>
      <c r="B51" s="55" t="s">
        <v>525</v>
      </c>
      <c r="C51"/>
      <c r="D51"/>
      <c r="E51"/>
      <c r="F51"/>
      <c r="G51" s="66" t="str">
        <f>$G$9</f>
        <v>Щербаков А.С.</v>
      </c>
      <c r="H51" s="56"/>
    </row>
    <row r="52" spans="1:13">
      <c r="A52" s="34"/>
      <c r="B52"/>
      <c r="C52"/>
      <c r="D52"/>
      <c r="E52"/>
      <c r="F52"/>
      <c r="G52"/>
      <c r="H52" s="35"/>
    </row>
    <row r="53" spans="1:13">
      <c r="A53" s="57" t="s">
        <v>206</v>
      </c>
      <c r="B53" s="58" t="s">
        <v>526</v>
      </c>
      <c r="C53"/>
      <c r="D53"/>
      <c r="E53"/>
      <c r="F53"/>
      <c r="G53" s="66" t="str">
        <f>IF(ISBLANK(H9),"",H9)</f>
        <v/>
      </c>
      <c r="H53" s="56"/>
    </row>
    <row r="54" spans="1:13">
      <c r="A54" s="36"/>
      <c r="B54" s="29"/>
      <c r="C54" s="29"/>
      <c r="D54" s="29"/>
      <c r="E54" s="29"/>
      <c r="F54" s="29"/>
      <c r="G54" s="29"/>
      <c r="H54" s="37"/>
    </row>
    <row r="55" spans="1:13"/>
    <row r="56" spans="1:13"/>
    <row r="57" spans="1:13"/>
    <row r="58" spans="1:13"/>
    <row r="59" spans="1:13"/>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60"/>
  <sheetViews>
    <sheetView showGridLines="0" tabSelected="1" showWhiteSpace="0" topLeftCell="A6" zoomScaleNormal="100" zoomScaleSheetLayoutView="100" zoomScalePageLayoutView="90" workbookViewId="0">
      <selection activeCell="J42" sqref="J42"/>
    </sheetView>
  </sheetViews>
  <sheetFormatPr defaultColWidth="0" defaultRowHeight="15" zeroHeight="1"/>
  <cols>
    <col min="1" max="1" width="18.85546875" style="194" customWidth="1"/>
    <col min="2" max="2" width="21.5703125" style="194" customWidth="1"/>
    <col min="3" max="3" width="6.28515625" style="194" customWidth="1"/>
    <col min="4" max="4" width="6.85546875" style="194" customWidth="1"/>
    <col min="5" max="5" width="4.85546875" style="194" customWidth="1"/>
    <col min="6" max="6" width="6" style="194" customWidth="1"/>
    <col min="7" max="7" width="17.7109375" style="194" customWidth="1"/>
    <col min="8" max="8" width="17.140625" style="194" customWidth="1"/>
    <col min="9" max="9" width="15.28515625" style="194" customWidth="1"/>
    <col min="10" max="10" width="7.28515625" style="194" customWidth="1"/>
    <col min="11" max="12" width="0" hidden="1" customWidth="1"/>
    <col min="13" max="16384" width="8.85546875" hidden="1"/>
  </cols>
  <sheetData>
    <row r="1" spans="1:8" ht="15.75">
      <c r="A1" s="39" t="s">
        <v>135</v>
      </c>
      <c r="B1" s="40"/>
      <c r="C1" s="40"/>
      <c r="D1" s="40"/>
      <c r="E1" s="40"/>
      <c r="F1" s="40"/>
      <c r="G1" s="40"/>
      <c r="H1" s="41"/>
    </row>
    <row r="2" spans="1:8">
      <c r="A2" s="42" t="s">
        <v>136</v>
      </c>
      <c r="B2" s="43"/>
      <c r="C2" s="43"/>
      <c r="D2" s="43"/>
      <c r="E2" s="43"/>
      <c r="F2" s="43"/>
      <c r="G2" s="43"/>
      <c r="H2" s="44"/>
    </row>
    <row r="3" spans="1:8">
      <c r="A3" s="42" t="s">
        <v>137</v>
      </c>
      <c r="B3" s="43"/>
      <c r="C3" s="43"/>
      <c r="D3" s="43"/>
      <c r="E3" s="43"/>
      <c r="F3" s="43"/>
      <c r="G3" s="43"/>
      <c r="H3" s="44"/>
    </row>
    <row r="4" spans="1:8">
      <c r="A4" s="45" t="s">
        <v>138</v>
      </c>
      <c r="B4" s="46"/>
      <c r="C4" s="46"/>
      <c r="D4" s="46"/>
      <c r="E4" s="46"/>
      <c r="F4" s="46"/>
      <c r="G4" s="46"/>
      <c r="H4" s="47"/>
    </row>
    <row r="5" spans="1:8">
      <c r="A5" s="34"/>
      <c r="B5"/>
      <c r="C5"/>
      <c r="D5"/>
      <c r="E5"/>
      <c r="F5"/>
      <c r="G5"/>
      <c r="H5" s="35"/>
    </row>
    <row r="6" spans="1:8" ht="15.6" customHeight="1">
      <c r="A6" s="249" t="s">
        <v>208</v>
      </c>
      <c r="B6" s="250"/>
      <c r="C6" s="250"/>
      <c r="D6" s="250"/>
      <c r="E6" s="250"/>
      <c r="F6" s="250"/>
      <c r="G6" s="250"/>
      <c r="H6" s="251"/>
    </row>
    <row r="7" spans="1:8" ht="21.6" customHeight="1">
      <c r="A7" s="249"/>
      <c r="B7" s="250"/>
      <c r="C7" s="250"/>
      <c r="D7" s="250"/>
      <c r="E7" s="250"/>
      <c r="F7" s="250"/>
      <c r="G7" s="250"/>
      <c r="H7" s="251"/>
    </row>
    <row r="8" spans="1:8" ht="17.25" thickBot="1">
      <c r="A8" s="48"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c r="C8" s="248" t="s">
        <v>216</v>
      </c>
      <c r="D8" s="248"/>
      <c r="E8" s="248"/>
      <c r="F8" s="172">
        <v>1</v>
      </c>
      <c r="G8" s="105" t="s">
        <v>308</v>
      </c>
      <c r="H8" s="144"/>
    </row>
    <row r="9" spans="1:8" ht="15.75" thickTop="1">
      <c r="A9" s="48" t="str">
        <f>"Код модели:"&amp;" "&amp;IFERROR(IF(ISBLANK(H8),IF(A6=Вмешательства!D4,INDEX(Код.Модели[#All],MATCH(ЧКВ!B21,Код.Модели[[#All],[Диагноз]],0),MATCH(ЧКВ!C11,Вмешательства!F2:T2,0))," ")," "),"")</f>
        <v>Код модели: 21166</v>
      </c>
      <c r="B9"/>
      <c r="C9" s="252"/>
      <c r="D9" s="252"/>
      <c r="E9" s="252"/>
      <c r="F9" s="172"/>
      <c r="G9" s="105"/>
      <c r="H9" s="35"/>
    </row>
    <row r="10" spans="1:8">
      <c r="A10" s="48" t="str">
        <f>"Код метода:"&amp;" "&amp;IFERROR(IF(ISBLANK(ЧКВ!H8),IF(A6=Вмешательства!D4,INDEX(Код.Метода[#All],MATCH(ЧКВ!B21,Код.Метода[[#All],[Диагноз]],0),MATCH(ЧКВ!C11,Вмешательства!F12:T12,0))," ")," "),"")</f>
        <v>Код метода: 47</v>
      </c>
      <c r="B10" s="171"/>
      <c r="C10" s="253"/>
      <c r="D10" s="253"/>
      <c r="E10" s="253"/>
      <c r="F10" s="175"/>
      <c r="G10" s="105"/>
      <c r="H10" s="35"/>
    </row>
    <row r="11" spans="1:8">
      <c r="A11" s="174"/>
      <c r="B11" s="178"/>
      <c r="C11" s="181">
        <f>SUM(F8:F10)</f>
        <v>1</v>
      </c>
      <c r="D11"/>
      <c r="E11"/>
      <c r="F11"/>
      <c r="G11"/>
      <c r="H11" s="35"/>
    </row>
    <row r="12" spans="1:8" ht="18.75">
      <c r="A12" s="67" t="s">
        <v>191</v>
      </c>
      <c r="B12" s="218">
        <f>КАГ!B8</f>
        <v>45674</v>
      </c>
      <c r="C12" s="11"/>
      <c r="D12" s="15" t="s">
        <v>186</v>
      </c>
      <c r="E12" s="27"/>
      <c r="F12" s="27"/>
      <c r="G12" s="16"/>
      <c r="H12" s="17"/>
    </row>
    <row r="13" spans="1:8" ht="15.75">
      <c r="A13" s="68" t="s">
        <v>193</v>
      </c>
      <c r="B13" s="20">
        <v>4.6527777777777779E-2</v>
      </c>
      <c r="C13" s="11"/>
      <c r="D13" s="82" t="s">
        <v>172</v>
      </c>
      <c r="E13" s="80"/>
      <c r="F13" s="80"/>
      <c r="G13" s="70" t="str">
        <f>КАГ!G9</f>
        <v>Щербаков А.С.</v>
      </c>
      <c r="H13" s="78" t="str">
        <f>IF(ISBLANK(КАГ!H9),"",КАГ!H9)</f>
        <v/>
      </c>
    </row>
    <row r="14" spans="1:8" ht="15.75">
      <c r="A14" s="68" t="s">
        <v>194</v>
      </c>
      <c r="B14" s="20">
        <v>5.486111111111111E-2</v>
      </c>
      <c r="C14" s="11"/>
      <c r="D14" s="83" t="s">
        <v>173</v>
      </c>
      <c r="E14" s="81"/>
      <c r="F14" s="81"/>
      <c r="G14" s="71" t="str">
        <f>КАГ!G10</f>
        <v>Тарасова Н.В.</v>
      </c>
      <c r="H14" s="79" t="str">
        <f>IF(ISBLANK(КАГ!H10),"",КАГ!H10)</f>
        <v/>
      </c>
    </row>
    <row r="15" spans="1:8" ht="16.5" thickBot="1">
      <c r="A15" s="149" t="s">
        <v>385</v>
      </c>
      <c r="B15" s="170">
        <f>IF(B14&lt;B13,B14+1,B14)-B13</f>
        <v>8.3333333333333315E-3</v>
      </c>
      <c r="C15"/>
      <c r="D15" s="83" t="s">
        <v>170</v>
      </c>
      <c r="E15" s="81"/>
      <c r="F15" s="81"/>
      <c r="G15" s="71" t="str">
        <f>КАГ!G11</f>
        <v>Соболева Ю.А.</v>
      </c>
      <c r="H15" s="79" t="str">
        <f>IF(ISBLANK(КАГ!H11),"",КАГ!H11)</f>
        <v/>
      </c>
    </row>
    <row r="16" spans="1:8" ht="17.25" thickTop="1" thickBot="1">
      <c r="A16" s="77" t="s">
        <v>192</v>
      </c>
      <c r="B16" s="183" t="str">
        <f>КАГ!B11</f>
        <v>Камисов С.Л.</v>
      </c>
      <c r="C16" s="182">
        <f>LEN(КАГ!B11)</f>
        <v>12</v>
      </c>
      <c r="D16" s="83" t="s">
        <v>303</v>
      </c>
      <c r="E16" s="81"/>
      <c r="F16" s="81"/>
      <c r="G16" s="71" t="str">
        <f>КАГ!G12</f>
        <v>Мишина Е.А</v>
      </c>
      <c r="H16" s="79" t="str">
        <f>IF(ISBLANK(КАГ!H12),"",КАГ!H12)</f>
        <v/>
      </c>
    </row>
    <row r="17" spans="1:8" ht="16.5" thickTop="1">
      <c r="A17" s="14" t="s">
        <v>8</v>
      </c>
      <c r="B17" s="59">
        <f>КАГ!B12</f>
        <v>24274</v>
      </c>
      <c r="C17"/>
      <c r="D17" s="83" t="s">
        <v>184</v>
      </c>
      <c r="E17" s="81"/>
      <c r="F17" s="81"/>
      <c r="G17" s="71" t="str">
        <f>IF(ISBLANK(КАГ!G13),"",КАГ!G13)</f>
        <v/>
      </c>
      <c r="H17" s="79" t="str">
        <f>IF(ISBLANK(КАГ!H13),"",КАГ!H13)</f>
        <v/>
      </c>
    </row>
    <row r="18" spans="1:8" ht="15.75">
      <c r="A18" s="14" t="s">
        <v>10</v>
      </c>
      <c r="B18" s="60">
        <f>КАГ!B13</f>
        <v>58</v>
      </c>
      <c r="C18"/>
      <c r="D18"/>
      <c r="E18"/>
      <c r="F18"/>
      <c r="G18"/>
      <c r="H18" s="35"/>
    </row>
    <row r="19" spans="1:8" ht="14.45" customHeight="1">
      <c r="A19" s="14" t="s">
        <v>12</v>
      </c>
      <c r="B19" s="60">
        <f>КАГ!B14</f>
        <v>1306</v>
      </c>
      <c r="C19" s="61"/>
      <c r="D19" s="61"/>
      <c r="E19" s="61"/>
      <c r="F19" s="61"/>
      <c r="G19" s="150" t="s">
        <v>397</v>
      </c>
      <c r="H19" s="164" t="str">
        <f>КАГ!H15</f>
        <v>06:36</v>
      </c>
    </row>
    <row r="20" spans="1:8" ht="14.45" customHeight="1">
      <c r="A20" s="14" t="s">
        <v>133</v>
      </c>
      <c r="B20" s="60">
        <f>КАГ!B15</f>
        <v>35</v>
      </c>
      <c r="C20" s="62"/>
      <c r="D20" s="62"/>
      <c r="E20" s="62"/>
      <c r="F20" s="62"/>
      <c r="G20" s="151" t="s">
        <v>399</v>
      </c>
      <c r="H20" s="165" t="str">
        <f>КАГ!H16</f>
        <v>1690</v>
      </c>
    </row>
    <row r="21" spans="1:8" ht="14.45" customHeight="1">
      <c r="A21" s="14" t="s">
        <v>106</v>
      </c>
      <c r="B21" s="59" t="str">
        <f>КАГ!B16</f>
        <v>ОКС с ↑ ST</v>
      </c>
      <c r="C21" s="62"/>
      <c r="D21"/>
      <c r="E21" s="63"/>
      <c r="F21" s="63"/>
      <c r="G21" s="152" t="s">
        <v>386</v>
      </c>
      <c r="H21" s="153">
        <f>КАГ!H17</f>
        <v>3.2109999999999999</v>
      </c>
    </row>
    <row r="22" spans="1:8" ht="14.45" customHeight="1">
      <c r="A22" s="198" t="str">
        <f>КАГ!G18</f>
        <v>Доступ:</v>
      </c>
      <c r="B22" s="213" t="str">
        <f>КАГ!H18</f>
        <v>бедренный</v>
      </c>
      <c r="C22" s="62"/>
      <c r="D22" s="62"/>
      <c r="E22" s="62"/>
      <c r="F22" s="62"/>
      <c r="G22" s="214" t="str">
        <f>IF(B21=Вмешательства!F3,Вмешательства!F19,"")</f>
        <v>Реканализация:</v>
      </c>
      <c r="H22" s="220">
        <v>5.2777777777777778E-2</v>
      </c>
    </row>
    <row r="23" spans="1:8" ht="14.45" customHeight="1">
      <c r="A23" s="215" t="s">
        <v>389</v>
      </c>
      <c r="B23" s="216" t="s">
        <v>388</v>
      </c>
      <c r="C23" s="148"/>
      <c r="D23" s="148"/>
      <c r="E23" s="148"/>
      <c r="F23" s="148"/>
      <c r="G23" s="200"/>
      <c r="H23" s="217"/>
    </row>
    <row r="24" spans="1:8" ht="14.45" customHeight="1">
      <c r="A24" s="167" t="s">
        <v>387</v>
      </c>
      <c r="B24" s="155"/>
      <c r="C24" s="155"/>
      <c r="D24" s="155"/>
      <c r="E24" s="155"/>
      <c r="F24" s="155"/>
      <c r="G24" s="155"/>
      <c r="H24" s="156"/>
    </row>
    <row r="25" spans="1:8" ht="14.45" customHeight="1">
      <c r="A25" s="256" t="s">
        <v>537</v>
      </c>
      <c r="B25" s="257"/>
      <c r="C25" s="257"/>
      <c r="D25" s="257"/>
      <c r="E25" s="257"/>
      <c r="F25" s="257"/>
      <c r="G25" s="257"/>
      <c r="H25" s="258"/>
    </row>
    <row r="26" spans="1:8" ht="14.45" customHeight="1">
      <c r="A26" s="259"/>
      <c r="B26" s="257"/>
      <c r="C26" s="257"/>
      <c r="D26" s="257"/>
      <c r="E26" s="257"/>
      <c r="F26" s="257"/>
      <c r="G26" s="257"/>
      <c r="H26" s="258"/>
    </row>
    <row r="27" spans="1:8" ht="14.45" customHeight="1">
      <c r="A27" s="259"/>
      <c r="B27" s="257"/>
      <c r="C27" s="257"/>
      <c r="D27" s="257"/>
      <c r="E27" s="257"/>
      <c r="F27" s="257"/>
      <c r="G27" s="257"/>
      <c r="H27" s="258"/>
    </row>
    <row r="28" spans="1:8" ht="14.45" customHeight="1">
      <c r="A28" s="259"/>
      <c r="B28" s="257"/>
      <c r="C28" s="257"/>
      <c r="D28" s="257"/>
      <c r="E28" s="257"/>
      <c r="F28" s="257"/>
      <c r="G28" s="257"/>
      <c r="H28" s="258"/>
    </row>
    <row r="29" spans="1:8" ht="14.45" customHeight="1">
      <c r="A29" s="259"/>
      <c r="B29" s="257"/>
      <c r="C29" s="257"/>
      <c r="D29" s="257"/>
      <c r="E29" s="257"/>
      <c r="F29" s="257"/>
      <c r="G29" s="257"/>
      <c r="H29" s="258"/>
    </row>
    <row r="30" spans="1:8" ht="14.45" customHeight="1">
      <c r="A30" s="259"/>
      <c r="B30" s="257"/>
      <c r="C30" s="257"/>
      <c r="D30" s="257"/>
      <c r="E30" s="257"/>
      <c r="F30" s="257"/>
      <c r="G30" s="257"/>
      <c r="H30" s="258"/>
    </row>
    <row r="31" spans="1:8" ht="14.45" customHeight="1">
      <c r="A31" s="259"/>
      <c r="B31" s="257"/>
      <c r="C31" s="257"/>
      <c r="D31" s="257"/>
      <c r="E31" s="257"/>
      <c r="F31" s="257"/>
      <c r="G31" s="257"/>
      <c r="H31" s="258"/>
    </row>
    <row r="32" spans="1:8" ht="14.45" customHeight="1">
      <c r="A32" s="259"/>
      <c r="B32" s="257"/>
      <c r="C32" s="257"/>
      <c r="D32" s="257"/>
      <c r="E32" s="257"/>
      <c r="F32" s="257"/>
      <c r="G32" s="257"/>
      <c r="H32" s="258"/>
    </row>
    <row r="33" spans="1:12" ht="14.45" customHeight="1">
      <c r="A33" s="259"/>
      <c r="B33" s="257"/>
      <c r="C33" s="257"/>
      <c r="D33" s="257"/>
      <c r="E33" s="257"/>
      <c r="F33" s="257"/>
      <c r="G33" s="257"/>
      <c r="H33" s="258"/>
    </row>
    <row r="34" spans="1:12" ht="14.45" customHeight="1">
      <c r="A34" s="259"/>
      <c r="B34" s="257"/>
      <c r="C34" s="257"/>
      <c r="D34" s="257"/>
      <c r="E34" s="257"/>
      <c r="F34" s="257"/>
      <c r="G34" s="257"/>
      <c r="H34" s="258"/>
    </row>
    <row r="35" spans="1:12" ht="14.45" customHeight="1">
      <c r="A35" s="259"/>
      <c r="B35" s="257"/>
      <c r="C35" s="257"/>
      <c r="D35" s="257"/>
      <c r="E35" s="257"/>
      <c r="F35" s="257"/>
      <c r="G35" s="257"/>
      <c r="H35" s="258"/>
    </row>
    <row r="36" spans="1:12" ht="14.45" customHeight="1">
      <c r="A36" s="259"/>
      <c r="B36" s="257"/>
      <c r="C36" s="257"/>
      <c r="D36" s="257"/>
      <c r="E36" s="257"/>
      <c r="F36" s="257"/>
      <c r="G36" s="257"/>
      <c r="H36" s="258"/>
    </row>
    <row r="37" spans="1:12" ht="14.45" customHeight="1">
      <c r="A37" s="259"/>
      <c r="B37" s="257"/>
      <c r="C37" s="257"/>
      <c r="D37" s="257"/>
      <c r="E37" s="257"/>
      <c r="F37" s="257"/>
      <c r="G37" s="257"/>
      <c r="H37" s="258"/>
    </row>
    <row r="38" spans="1:12" ht="14.45" customHeight="1">
      <c r="A38" s="161" t="s">
        <v>393</v>
      </c>
      <c r="B38" s="159"/>
      <c r="C38" s="160"/>
      <c r="D38" s="160"/>
      <c r="E38" s="168" t="str">
        <f>IF(A6=Вмешательства!D4,Вмешательства!V16,IF(ЧКВ!A6=Вмешательства!D36,Вмешательства!V16,"-----"))</f>
        <v>СТЕНТ/Ы</v>
      </c>
      <c r="F38" s="160"/>
      <c r="G38" s="163"/>
      <c r="H38"/>
    </row>
    <row r="39" spans="1:12" ht="15.75">
      <c r="A39" s="157" t="s">
        <v>390</v>
      </c>
      <c r="B39" s="62" t="s">
        <v>392</v>
      </c>
      <c r="C39" s="108"/>
      <c r="D39" s="219" t="s">
        <v>187</v>
      </c>
      <c r="E39" s="64"/>
      <c r="F39" s="64"/>
      <c r="G39" s="64"/>
      <c r="H39" s="65"/>
    </row>
    <row r="40" spans="1:12" ht="14.45" customHeight="1">
      <c r="A40" s="158" t="s">
        <v>391</v>
      </c>
      <c r="B40" s="162" t="s">
        <v>519</v>
      </c>
      <c r="C40" s="107"/>
      <c r="D40" s="260" t="s">
        <v>543</v>
      </c>
      <c r="E40" s="254"/>
      <c r="F40" s="254"/>
      <c r="G40" s="254"/>
      <c r="H40" s="255"/>
    </row>
    <row r="41" spans="1:12" ht="14.45" customHeight="1">
      <c r="A41" s="30"/>
      <c r="B41" s="26"/>
      <c r="C41" s="107"/>
      <c r="D41" s="254"/>
      <c r="E41" s="254"/>
      <c r="F41" s="254"/>
      <c r="G41" s="254"/>
      <c r="H41" s="255"/>
    </row>
    <row r="42" spans="1:12" ht="14.45" customHeight="1">
      <c r="A42" s="30"/>
      <c r="B42" s="26"/>
      <c r="C42" s="107"/>
      <c r="D42" s="254"/>
      <c r="E42" s="254"/>
      <c r="F42" s="254"/>
      <c r="G42" s="254"/>
      <c r="H42" s="255"/>
    </row>
    <row r="43" spans="1:12" ht="14.45" customHeight="1">
      <c r="A43" s="30"/>
      <c r="B43" s="26"/>
      <c r="C43" s="107"/>
      <c r="D43" s="254"/>
      <c r="E43" s="254"/>
      <c r="F43" s="254"/>
      <c r="G43" s="254"/>
      <c r="H43" s="255"/>
    </row>
    <row r="44" spans="1:12" ht="14.45" customHeight="1">
      <c r="A44" s="30"/>
      <c r="B44" s="26"/>
      <c r="C44" s="107"/>
      <c r="D44" s="254"/>
      <c r="E44" s="254"/>
      <c r="F44" s="254"/>
      <c r="G44" s="254"/>
      <c r="H44" s="255"/>
      <c r="L44" s="146"/>
    </row>
    <row r="45" spans="1:12" ht="14.45" customHeight="1">
      <c r="A45" s="30"/>
      <c r="B45" s="26"/>
      <c r="C45" s="107"/>
      <c r="D45" s="254"/>
      <c r="E45" s="254"/>
      <c r="F45" s="254"/>
      <c r="G45" s="254"/>
      <c r="H45" s="255"/>
    </row>
    <row r="46" spans="1:12" ht="14.45" customHeight="1">
      <c r="A46" s="30"/>
      <c r="B46" s="26"/>
      <c r="C46" s="107"/>
      <c r="D46" s="254"/>
      <c r="E46" s="254"/>
      <c r="F46" s="254"/>
      <c r="G46" s="254"/>
      <c r="H46" s="255"/>
    </row>
    <row r="47" spans="1:12" ht="14.45" customHeight="1">
      <c r="A47" s="34"/>
      <c r="B47"/>
      <c r="C47" s="107"/>
      <c r="D47" s="254"/>
      <c r="E47" s="254"/>
      <c r="F47" s="254"/>
      <c r="G47" s="254"/>
      <c r="H47" s="255"/>
    </row>
    <row r="48" spans="1:12" ht="14.45" customHeight="1">
      <c r="A48" s="34"/>
      <c r="B48"/>
      <c r="C48" s="107"/>
      <c r="D48" s="254"/>
      <c r="E48" s="254"/>
      <c r="F48" s="254"/>
      <c r="G48" s="254"/>
      <c r="H48" s="255"/>
    </row>
    <row r="49" spans="1:8" ht="14.45" customHeight="1">
      <c r="A49" s="34"/>
      <c r="B49"/>
      <c r="C49" s="107"/>
      <c r="D49" s="254"/>
      <c r="E49" s="254"/>
      <c r="F49" s="254"/>
      <c r="G49" s="254"/>
      <c r="H49" s="255"/>
    </row>
    <row r="50" spans="1:8">
      <c r="A50" s="54" t="s">
        <v>199</v>
      </c>
      <c r="B50" s="55" t="s">
        <v>538</v>
      </c>
      <c r="C50"/>
      <c r="D50"/>
      <c r="E50"/>
      <c r="F50"/>
      <c r="G50"/>
      <c r="H50" s="35"/>
    </row>
    <row r="51" spans="1:8">
      <c r="A51" s="57" t="s">
        <v>206</v>
      </c>
      <c r="B51" s="58" t="s">
        <v>539</v>
      </c>
      <c r="C51"/>
      <c r="D51"/>
      <c r="E51"/>
      <c r="F51"/>
      <c r="G51" s="66" t="str">
        <f>$G$13</f>
        <v>Щербаков А.С.</v>
      </c>
      <c r="H51" s="56"/>
    </row>
    <row r="52" spans="1:8">
      <c r="A52" s="239" t="s">
        <v>369</v>
      </c>
      <c r="B52" s="240"/>
      <c r="C52" s="240"/>
      <c r="D52" s="240"/>
      <c r="E52" s="240"/>
      <c r="F52" s="241"/>
      <c r="G52"/>
      <c r="H52" s="35"/>
    </row>
    <row r="53" spans="1:8" ht="15" customHeight="1">
      <c r="A53" s="242"/>
      <c r="B53" s="243"/>
      <c r="C53" s="243"/>
      <c r="D53" s="243"/>
      <c r="E53" s="243"/>
      <c r="F53" s="244"/>
      <c r="G53" s="66" t="str">
        <f>IF(ISBLANK(H13),"",H13)</f>
        <v/>
      </c>
      <c r="H53" s="56"/>
    </row>
    <row r="54" spans="1:8">
      <c r="A54" s="245"/>
      <c r="B54" s="246"/>
      <c r="C54" s="246"/>
      <c r="D54" s="246"/>
      <c r="E54" s="246"/>
      <c r="F54" s="247"/>
      <c r="G54" s="29"/>
      <c r="H54" s="37"/>
    </row>
    <row r="55" spans="1:8">
      <c r="A55"/>
      <c r="B55"/>
      <c r="C55"/>
      <c r="D55"/>
      <c r="E55"/>
      <c r="F55"/>
      <c r="G55"/>
      <c r="H55"/>
    </row>
    <row r="56" spans="1:8"/>
    <row r="57" spans="1:8"/>
    <row r="58" spans="1:8"/>
    <row r="59" spans="1:8"/>
    <row r="60" spans="1:8" ht="18" hidden="1" customHeight="1"/>
  </sheetData>
  <sheetProtection sheet="1" objects="1" scenarios="1" formatCells="0" formatColumns="0"/>
  <mergeCells count="7">
    <mergeCell ref="A52:F54"/>
    <mergeCell ref="C8:E8"/>
    <mergeCell ref="A6:H7"/>
    <mergeCell ref="C9:E9"/>
    <mergeCell ref="C10:E10"/>
    <mergeCell ref="D40:H49"/>
    <mergeCell ref="A25:H37"/>
  </mergeCells>
  <phoneticPr fontId="14"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zoomScaleNormal="100" workbookViewId="0">
      <selection activeCell="A3" sqref="A3"/>
    </sheetView>
  </sheetViews>
  <sheetFormatPr defaultColWidth="0" defaultRowHeight="15" zeroHeight="1"/>
  <cols>
    <col min="1" max="1" width="68.85546875" customWidth="1"/>
    <col min="2" max="5" width="9.140625" style="191" customWidth="1"/>
    <col min="6" max="16384" width="9.140625" hidden="1"/>
  </cols>
  <sheetData>
    <row r="1" spans="1:1">
      <c r="A1" s="3" t="str">
        <f>КАГ!A6</f>
        <v>КОРОНАРОГРАФИЯ</v>
      </c>
    </row>
    <row r="2" spans="1:1"/>
    <row r="3" spans="1:1" ht="354" customHeight="1">
      <c r="A3" s="192" t="str">
        <f>КАГ!A18&amp;"   "&amp;КАГ!B18&amp;CHAR(10)&amp;CHAR(10)&amp;КАГ!A20&amp;"   "&amp;КАГ!B20&amp;CHAR(10)&amp;CHAR(10)&amp;КАГ!A22&amp;"   "&amp;КАГ!B22&amp;CHAR(10)&amp;CHAR(10)&amp;КАГ!A27&amp;"   "&amp;КАГ!B27&amp;CHAR(10)&amp;CHAR(10)&amp;КАГ!A32&amp;"   "&amp;КАГ!B32</f>
        <v>Тип:   Правый
Ствол ЛКА:   проходим, контуры ровные.
Бассейн ПНА:   стеноз проксимального сегмента 60%. Антеградный кровоток TIIMI II за счёт снижения сократительной функции миокарда.
Бассейн  ОА:   стеноз проксимального сегмента 50% за счёт снижения сократительной функции миокарда.
Бассейн ПКА:   окклюзия на уровне проксимального сегмента.  Антеградный кровоток TIIMI 0. TTG2/Rentrop 0</v>
      </c>
    </row>
    <row r="4" spans="1:1">
      <c r="A4" s="191"/>
    </row>
    <row r="5" spans="1:1">
      <c r="A5" s="191"/>
    </row>
    <row r="6" spans="1:1">
      <c r="A6" s="191"/>
    </row>
    <row r="7" spans="1:1">
      <c r="A7" s="191"/>
    </row>
    <row r="8" spans="1:1">
      <c r="A8" s="191"/>
    </row>
    <row r="9" spans="1:1">
      <c r="A9" s="191"/>
    </row>
  </sheetData>
  <sheetProtection algorithmName="SHA-512" hashValue="XUAZT57zDpXi9IAEerJS7cIQniMRd21SoMIpXA0lxdadCtRmFCH7CBQlil+rLMQVoNRBpcQRhNDTFVvKFP7WRg==" saltValue="F6/GKZnuiXhuz3pUhulk9A==" spinCount="100000" sheet="1" objects="1" scenarios="1"/>
  <printOptions horizontalCentered="1"/>
  <pageMargins left="0.70866141732283472" right="0.70866141732283472" top="0.74803149606299213" bottom="0.74803149606299213" header="0.31496062992125984" footer="0.31496062992125984"/>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showWhiteSpace="0" zoomScale="90" zoomScaleNormal="90" zoomScaleSheetLayoutView="100" zoomScalePageLayoutView="80" workbookViewId="0">
      <selection activeCell="B20" sqref="B20"/>
    </sheetView>
  </sheetViews>
  <sheetFormatPr defaultColWidth="0" defaultRowHeight="15" zeroHeight="1"/>
  <cols>
    <col min="1" max="1" width="18.7109375" style="195" customWidth="1"/>
    <col min="2" max="2" width="45.7109375" style="195" customWidth="1"/>
    <col min="3" max="3" width="15.7109375" style="195" customWidth="1"/>
    <col min="4" max="4" width="20.7109375" style="195" customWidth="1"/>
    <col min="5" max="5" width="7.7109375" style="195" bestFit="1" customWidth="1"/>
    <col min="6" max="6" width="10.7109375" style="195" bestFit="1" customWidth="1"/>
    <col min="7" max="8" width="10.7109375" style="195" hidden="1" customWidth="1"/>
    <col min="9" max="13" width="11.7109375" style="195" hidden="1" customWidth="1"/>
    <col min="14" max="16384" width="9.140625" style="195" hidden="1"/>
  </cols>
  <sheetData>
    <row r="1" spans="1:4">
      <c r="A1" s="25"/>
      <c r="B1" s="99"/>
      <c r="C1" s="99"/>
      <c r="D1" s="100"/>
    </row>
    <row r="2" spans="1:4" ht="19.899999999999999" customHeight="1">
      <c r="A2" s="84" t="s">
        <v>98</v>
      </c>
      <c r="B2" s="85">
        <f>$D$10</f>
        <v>45674</v>
      </c>
      <c r="C2" s="138" t="str">
        <f>IF(КАГ!B16=Вмешательства!F14,Вмешательства!F20,Вмешательства!F22)</f>
        <v>ОМС</v>
      </c>
      <c r="D2" s="197" t="s">
        <v>99</v>
      </c>
    </row>
    <row r="3" spans="1:4" ht="20.45" customHeight="1">
      <c r="A3" s="86" t="s">
        <v>97</v>
      </c>
      <c r="B3" s="87"/>
      <c r="C3"/>
      <c r="D3" s="35"/>
    </row>
    <row r="4" spans="1:4" ht="16.5" thickBot="1">
      <c r="A4" s="133" t="s">
        <v>195</v>
      </c>
      <c r="B4" s="134" t="s">
        <v>105</v>
      </c>
      <c r="C4" s="135" t="s">
        <v>15</v>
      </c>
      <c r="D4" s="186" t="str">
        <f>КАГ!$B$11</f>
        <v>Камисов С.Л.</v>
      </c>
    </row>
    <row r="5" spans="1:4" ht="15.75" thickTop="1">
      <c r="A5" s="118"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19" t="str">
        <f>IF(ISBLANK(КАГ!A6),"",КАГ!A6)</f>
        <v>КОРОНАРОГРАФИЯ</v>
      </c>
      <c r="C5" s="117" t="s">
        <v>8</v>
      </c>
      <c r="D5" s="89">
        <f>КАГ!$B$12</f>
        <v>24274</v>
      </c>
    </row>
    <row r="6" spans="1:4" ht="30">
      <c r="A6" s="118"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20" t="str">
        <f>ЧКВ!A6</f>
        <v xml:space="preserve">Транслюминальная баллонная ангиопластика и стентирование коронарных артерий. </v>
      </c>
      <c r="C6" s="117" t="s">
        <v>10</v>
      </c>
      <c r="D6" s="90">
        <f>DATEDIF(D5,D10,"y")</f>
        <v>58</v>
      </c>
    </row>
    <row r="7" spans="1:4">
      <c r="A7" s="34"/>
      <c r="B7"/>
      <c r="C7" s="88" t="s">
        <v>12</v>
      </c>
      <c r="D7" s="90">
        <f>КАГ!$B$14</f>
        <v>1306</v>
      </c>
    </row>
    <row r="8" spans="1:4">
      <c r="A8" s="176" t="str">
        <f>ЧКВ!$A$9</f>
        <v>Код модели: 21166</v>
      </c>
      <c r="B8" s="91"/>
      <c r="C8" s="88" t="s">
        <v>133</v>
      </c>
      <c r="D8" s="90">
        <f>КАГ!$B$15</f>
        <v>35</v>
      </c>
    </row>
    <row r="9" spans="1:4">
      <c r="A9" s="176" t="str">
        <f>ЧКВ!$A$10</f>
        <v>Код метода: 47</v>
      </c>
      <c r="B9"/>
      <c r="C9" s="92" t="s">
        <v>106</v>
      </c>
      <c r="D9" s="90" t="str">
        <f>КАГ!$B$16</f>
        <v>ОКС с ↑ ST</v>
      </c>
    </row>
    <row r="10" spans="1:4">
      <c r="A10" s="177"/>
      <c r="B10" s="29"/>
      <c r="C10" s="136" t="s">
        <v>13</v>
      </c>
      <c r="D10" s="137">
        <f>КАГ!$B$8</f>
        <v>45674</v>
      </c>
    </row>
    <row r="11" spans="1:4">
      <c r="A11" s="25"/>
      <c r="B11" s="99"/>
      <c r="C11" s="99"/>
      <c r="D11" s="100"/>
    </row>
    <row r="12" spans="1:4" ht="18.75" customHeight="1">
      <c r="A12" s="122" t="s">
        <v>334</v>
      </c>
      <c r="B12" s="123" t="s">
        <v>0</v>
      </c>
      <c r="C12" s="123" t="s">
        <v>14</v>
      </c>
      <c r="D12" s="124" t="s">
        <v>100</v>
      </c>
    </row>
    <row r="13" spans="1:4" ht="27.75" customHeight="1">
      <c r="A13" s="125"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39" t="s">
        <v>305</v>
      </c>
      <c r="C13" s="169"/>
      <c r="D13" s="126">
        <v>1</v>
      </c>
    </row>
    <row r="14" spans="1:4" ht="27.75" customHeight="1">
      <c r="A14" s="127"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40" t="s">
        <v>328</v>
      </c>
      <c r="C14" s="121"/>
      <c r="D14" s="126">
        <v>1</v>
      </c>
    </row>
    <row r="15" spans="1:4" ht="27.75" customHeight="1">
      <c r="A15" s="127"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221" t="s">
        <v>314</v>
      </c>
      <c r="C15" s="121"/>
      <c r="D15" s="126">
        <v>1</v>
      </c>
    </row>
    <row r="16" spans="1:4" ht="27.75" customHeight="1">
      <c r="A16" s="127"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40" t="s">
        <v>373</v>
      </c>
      <c r="C16" s="121" t="s">
        <v>404</v>
      </c>
      <c r="D16" s="126">
        <v>1</v>
      </c>
    </row>
    <row r="17" spans="1:4" ht="27.75" customHeight="1">
      <c r="A17" s="127"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40" t="s">
        <v>540</v>
      </c>
      <c r="C17" s="166" t="s">
        <v>541</v>
      </c>
      <c r="D17" s="126">
        <v>1</v>
      </c>
    </row>
    <row r="18" spans="1:4" ht="27.75" customHeight="1">
      <c r="A18" s="127"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Система для закрытия м/пункции </v>
      </c>
      <c r="B18" s="141" t="s">
        <v>545</v>
      </c>
      <c r="C18" s="121"/>
      <c r="D18" s="126">
        <v>1</v>
      </c>
    </row>
    <row r="19" spans="1:4" ht="27.75" customHeight="1">
      <c r="A19" s="127" t="str">
        <f>IFERROR(INDEX(Расходка[[Тип расходного материала ]],MATCH(Карта_Учёта[[#This Row],[Наименование расходного материала]],Расходка[Наименование расходного материала],0)),"")</f>
        <v/>
      </c>
      <c r="B19" s="140"/>
      <c r="C19" s="121"/>
      <c r="D19" s="126"/>
    </row>
    <row r="20" spans="1:4" ht="27.75" customHeight="1">
      <c r="A20" s="127" t="str">
        <f>IFERROR(INDEX(Расходка[[Тип расходного материала ]],MATCH(Карта_Учёта[[#This Row],[Наименование расходного материала]],Расходка[Наименование расходного материала],0)),"")</f>
        <v/>
      </c>
      <c r="B20" s="140"/>
      <c r="C20" s="121"/>
      <c r="D20" s="128"/>
    </row>
    <row r="21" spans="1:4" ht="27.75" customHeight="1">
      <c r="A21" s="127" t="str">
        <f>IFERROR(INDEX(Расходка[[Тип расходного материала ]],MATCH(Карта_Учёта[[#This Row],[Наименование расходного материала]],Расходка[Наименование расходного материала],0)),"")</f>
        <v/>
      </c>
      <c r="B21" s="140"/>
      <c r="C21" s="121"/>
      <c r="D21" s="128"/>
    </row>
    <row r="22" spans="1:4" ht="27.75" customHeight="1">
      <c r="A22" s="129" t="str">
        <f>IFERROR(INDEX(Расходка[[Тип расходного материала ]],MATCH(Карта_Учёта[[#This Row],[Наименование расходного материала]],Расходка[Наименование расходного материала],0)),"")</f>
        <v/>
      </c>
      <c r="B22" s="140"/>
      <c r="C22" s="121"/>
      <c r="D22" s="128"/>
    </row>
    <row r="23" spans="1:4" ht="27.75" customHeight="1">
      <c r="A23" s="130" t="str">
        <f>IFERROR(INDEX(Расходка[[Тип расходного материала ]],MATCH(Карта_Учёта[[#This Row],[Наименование расходного материала]],Расходка[Наименование расходного материала],0)),"")</f>
        <v/>
      </c>
      <c r="B23" s="142"/>
      <c r="C23" s="131"/>
      <c r="D23" s="132"/>
    </row>
    <row r="24" spans="1:4" ht="27.75" customHeight="1">
      <c r="A24" s="93" t="str">
        <f>IFERROR(INDEX(Расходка[[Тип расходного материала ]],MATCH(Карта_Учёта[[#This Row],[Наименование расходного материала]],Расходка[Наименование расходного материала],0)),"")</f>
        <v/>
      </c>
      <c r="B24" s="95"/>
      <c r="C24" s="96"/>
      <c r="D24" s="94"/>
    </row>
    <row r="25" spans="1:4" ht="27.75" customHeight="1">
      <c r="A25" s="93" t="str">
        <f>IFERROR(INDEX(Расходка[[Тип расходного материала ]],MATCH(Карта_Учёта[[#This Row],[Наименование расходного материала]],Расходка[Наименование расходного материала],0)),"")</f>
        <v/>
      </c>
      <c r="B25" s="95"/>
      <c r="C25" s="96"/>
      <c r="D25" s="94"/>
    </row>
    <row r="26" spans="1:4" ht="14.45" customHeight="1">
      <c r="A26" s="34" t="s">
        <v>11</v>
      </c>
      <c r="B26" t="s">
        <v>11</v>
      </c>
      <c r="C26"/>
      <c r="D26" s="35"/>
    </row>
    <row r="27" spans="1:4" ht="14.45" customHeight="1">
      <c r="A27" s="34" t="s">
        <v>11</v>
      </c>
      <c r="B27" t="s">
        <v>11</v>
      </c>
      <c r="C27"/>
      <c r="D27" s="35"/>
    </row>
    <row r="28" spans="1:4" ht="14.45" customHeight="1">
      <c r="A28" s="34" t="s">
        <v>11</v>
      </c>
      <c r="B28" t="s">
        <v>11</v>
      </c>
      <c r="C28"/>
      <c r="D28" s="35"/>
    </row>
    <row r="29" spans="1:4" ht="14.45" customHeight="1">
      <c r="A29" s="34" t="s">
        <v>11</v>
      </c>
      <c r="B29" t="s">
        <v>11</v>
      </c>
      <c r="C29"/>
      <c r="D29" s="35"/>
    </row>
    <row r="30" spans="1:4" ht="14.45" customHeight="1">
      <c r="A30" s="34" t="s">
        <v>11</v>
      </c>
      <c r="B30"/>
      <c r="C30"/>
      <c r="D30" s="35"/>
    </row>
    <row r="31" spans="1:4" ht="14.45" customHeight="1">
      <c r="A31" s="34"/>
      <c r="B31"/>
      <c r="C31"/>
      <c r="D31" s="35"/>
    </row>
    <row r="32" spans="1:4" ht="14.45" customHeight="1">
      <c r="A32" s="34"/>
      <c r="B32"/>
      <c r="C32"/>
      <c r="D32" s="35"/>
    </row>
    <row r="33" spans="1:4" ht="14.45" customHeight="1">
      <c r="A33" s="34"/>
      <c r="B33" s="97" t="s">
        <v>375</v>
      </c>
      <c r="C33" s="12"/>
      <c r="D33" s="35"/>
    </row>
    <row r="34" spans="1:4" ht="14.45" customHeight="1">
      <c r="A34" s="34"/>
      <c r="B34"/>
      <c r="C34"/>
      <c r="D34" s="35"/>
    </row>
    <row r="35" spans="1:4" ht="19.899999999999999" customHeight="1">
      <c r="A35" s="34"/>
      <c r="B35" s="104" t="str">
        <f>"Оператор:"&amp;" "&amp;ЧКВ!$G$13</f>
        <v>Оператор: Щербаков А.С.</v>
      </c>
      <c r="C35" s="12"/>
      <c r="D35" s="35"/>
    </row>
    <row r="36" spans="1:4" ht="19.899999999999999" customHeight="1">
      <c r="A36" s="34"/>
      <c r="B36"/>
      <c r="C36"/>
      <c r="D36" s="35"/>
    </row>
    <row r="37" spans="1:4" ht="19.899999999999999" customHeight="1">
      <c r="A37" s="34"/>
      <c r="B37" s="98" t="s">
        <v>514</v>
      </c>
      <c r="C37" s="101"/>
      <c r="D37" s="35"/>
    </row>
    <row r="38" spans="1:4" ht="19.899999999999999" customHeight="1">
      <c r="A38" s="36"/>
      <c r="B38" s="29"/>
      <c r="C38" s="29"/>
      <c r="D38" s="37"/>
    </row>
    <row r="39" spans="1:4" ht="19.899999999999999" customHeight="1">
      <c r="C39" s="196"/>
    </row>
    <row r="40" spans="1:4" ht="19.899999999999999" customHeight="1"/>
    <row r="41" spans="1:4" ht="14.45" customHeight="1"/>
    <row r="42" spans="1:4"/>
    <row r="43" spans="1:4"/>
    <row r="44" spans="1:4"/>
    <row r="45" spans="1:4"/>
    <row r="46" spans="1:4"/>
  </sheetData>
  <sheetProtection sheet="1" objects="1" scenarios="1" formatCells="0" formatColumns="0" formatRows="0" sort="0" autoFilter="0"/>
  <phoneticPr fontId="14" type="noConversion"/>
  <dataValidations count="15">
    <dataValidation allowBlank="1" showInputMessage="1" sqref="B5:B6"/>
    <dataValidation type="list" errorStyle="warning" allowBlank="1" showInputMessage="1" showErrorMessage="1" errorTitle="Ой)))" error="Размера нет в базе данных!" sqref="C13:C14 C16:C23">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howErrorMessage="1" sqref="B37 B33">
      <formula1>INDIRECT("Сотрудники[Должность: ФИО]")</formula1>
    </dataValidation>
    <dataValidation type="list" allowBlank="1" showInputMessage="1" sqref="B16">
      <formula1>ВЫП.Список_Расходка_6</formula1>
    </dataValidation>
    <dataValidation type="list" allowBlank="1" showInputMessage="1" sqref="B17">
      <formula1>ВЫП.Список_Расходка_7</formula1>
    </dataValidation>
    <dataValidation type="list" allowBlank="1" showInputMessage="1" sqref="B18">
      <formula1>ВЫП.Список_Расходка_8</formula1>
    </dataValidation>
    <dataValidation type="list" allowBlank="1" showInputMessage="1" sqref="B19">
      <formula1>ВЫП.Список_Расходка_9</formula1>
    </dataValidation>
    <dataValidation type="list" allowBlank="1" showInputMessage="1" sqref="B20">
      <formula1>ВЫП.Список_Расходка_10</formula1>
    </dataValidation>
    <dataValidation type="list" allowBlank="1" showInputMessage="1" sqref="B21">
      <formula1>ВЫП.Список_Расходка_11</formula1>
    </dataValidation>
    <dataValidation type="list" allowBlank="1" showInputMessage="1" sqref="B22">
      <formula1>ВЫП.Список_Расходка_12</formula1>
    </dataValidation>
    <dataValidation type="list" allowBlank="1" showInputMessage="1" sqref="B23">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V21" sqref="V21"/>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484</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483</v>
      </c>
      <c r="G3" s="3" t="s">
        <v>484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310</v>
      </c>
      <c r="G4" s="3" t="s">
        <v>484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398</v>
      </c>
      <c r="F5" t="s">
        <v>131</v>
      </c>
      <c r="G5" s="3" t="s">
        <v>484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1"/>
      <c r="I10" s="11"/>
      <c r="J10" s="3"/>
      <c r="K10" s="3"/>
      <c r="L10" s="3"/>
      <c r="M10" s="3"/>
      <c r="N10" s="11"/>
      <c r="O10" s="11"/>
      <c r="P10" s="11"/>
      <c r="Q10" s="11"/>
      <c r="R10" s="11"/>
      <c r="S10" s="11"/>
      <c r="T10" s="11"/>
      <c r="V10" t="s">
        <v>224</v>
      </c>
    </row>
    <row r="11" spans="1:23">
      <c r="A11" s="8">
        <v>10</v>
      </c>
      <c r="B11" s="2" t="s">
        <v>19</v>
      </c>
      <c r="C11" s="8" t="s">
        <v>232</v>
      </c>
      <c r="D11" s="5" t="s">
        <v>20</v>
      </c>
      <c r="G11" s="3"/>
      <c r="H11" s="11"/>
      <c r="I11" s="11"/>
      <c r="J11" s="11"/>
      <c r="K11" s="11"/>
      <c r="L11" s="11"/>
      <c r="M11" s="11"/>
      <c r="N11" s="11"/>
      <c r="O11" s="11"/>
      <c r="P11" s="11"/>
      <c r="Q11" s="11"/>
      <c r="R11" s="11"/>
      <c r="S11" s="11"/>
      <c r="T11" s="11"/>
      <c r="V11" t="s">
        <v>216</v>
      </c>
      <c r="W11" s="11"/>
    </row>
    <row r="12" spans="1:23">
      <c r="A12" s="8">
        <v>11</v>
      </c>
      <c r="B12" s="2" t="s">
        <v>21</v>
      </c>
      <c r="C12" s="8" t="s">
        <v>233</v>
      </c>
      <c r="D12" s="5" t="s">
        <v>22</v>
      </c>
      <c r="F12" t="s">
        <v>106</v>
      </c>
      <c r="G12" s="3" t="s">
        <v>485</v>
      </c>
      <c r="H12" s="3">
        <v>1</v>
      </c>
      <c r="I12" s="3">
        <v>2</v>
      </c>
      <c r="J12" s="3">
        <v>3</v>
      </c>
      <c r="K12" s="3">
        <v>4</v>
      </c>
      <c r="L12" s="3">
        <v>5</v>
      </c>
      <c r="M12" s="3">
        <v>6</v>
      </c>
      <c r="N12" s="3">
        <v>7</v>
      </c>
      <c r="O12" s="3">
        <v>8</v>
      </c>
      <c r="P12" s="3">
        <v>9</v>
      </c>
      <c r="Q12" s="3">
        <v>10</v>
      </c>
      <c r="R12" s="3">
        <v>11</v>
      </c>
      <c r="S12" s="3">
        <v>12</v>
      </c>
      <c r="T12" s="3">
        <v>13</v>
      </c>
      <c r="V12" t="s">
        <v>225</v>
      </c>
      <c r="W12" s="11"/>
    </row>
    <row r="13" spans="1:23">
      <c r="A13" s="8">
        <v>12</v>
      </c>
      <c r="B13" s="2" t="s">
        <v>23</v>
      </c>
      <c r="C13" s="8" t="s">
        <v>234</v>
      </c>
      <c r="D13" s="5" t="s">
        <v>24</v>
      </c>
      <c r="F13" t="s">
        <v>483</v>
      </c>
      <c r="G13" s="3" t="s">
        <v>485</v>
      </c>
      <c r="H13" s="3">
        <v>47</v>
      </c>
      <c r="I13" s="3">
        <v>46</v>
      </c>
      <c r="J13" s="3">
        <v>45</v>
      </c>
      <c r="K13" s="3">
        <v>45</v>
      </c>
      <c r="L13" s="3">
        <v>45</v>
      </c>
      <c r="M13" s="3">
        <v>45</v>
      </c>
      <c r="N13" s="3">
        <v>45</v>
      </c>
      <c r="O13" s="3">
        <v>45</v>
      </c>
      <c r="P13" s="3">
        <v>45</v>
      </c>
      <c r="Q13" s="3">
        <v>45</v>
      </c>
      <c r="R13" s="3">
        <v>45</v>
      </c>
      <c r="S13" s="3">
        <v>45</v>
      </c>
      <c r="T13" s="3">
        <v>45</v>
      </c>
      <c r="V13" t="s">
        <v>226</v>
      </c>
      <c r="W13" s="11"/>
    </row>
    <row r="14" spans="1:23">
      <c r="A14" s="8">
        <v>13</v>
      </c>
      <c r="B14" s="2" t="s">
        <v>27</v>
      </c>
      <c r="C14" s="8" t="s">
        <v>235</v>
      </c>
      <c r="D14" s="5" t="s">
        <v>28</v>
      </c>
      <c r="F14" t="s">
        <v>310</v>
      </c>
      <c r="G14" s="3" t="s">
        <v>485</v>
      </c>
      <c r="H14" s="3">
        <v>47</v>
      </c>
      <c r="I14" s="3">
        <v>46</v>
      </c>
      <c r="J14" s="3">
        <v>45</v>
      </c>
      <c r="K14" s="3">
        <v>45</v>
      </c>
      <c r="L14" s="3">
        <v>45</v>
      </c>
      <c r="M14" s="3">
        <v>45</v>
      </c>
      <c r="N14" s="3">
        <v>45</v>
      </c>
      <c r="O14" s="3">
        <v>45</v>
      </c>
      <c r="P14" s="3">
        <v>45</v>
      </c>
      <c r="Q14" s="3">
        <v>45</v>
      </c>
      <c r="R14" s="3">
        <v>45</v>
      </c>
      <c r="S14" s="3">
        <v>45</v>
      </c>
      <c r="T14" s="3">
        <v>45</v>
      </c>
      <c r="W14" s="11"/>
    </row>
    <row r="15" spans="1:23">
      <c r="A15" s="8">
        <v>14</v>
      </c>
      <c r="B15" s="2" t="s">
        <v>29</v>
      </c>
      <c r="C15" s="8" t="s">
        <v>236</v>
      </c>
      <c r="D15" s="5" t="s">
        <v>30</v>
      </c>
      <c r="F15" t="s">
        <v>131</v>
      </c>
      <c r="G15" s="3" t="s">
        <v>485</v>
      </c>
      <c r="H15" s="3">
        <v>2633</v>
      </c>
      <c r="I15" s="3">
        <v>46</v>
      </c>
      <c r="J15" s="3">
        <v>45</v>
      </c>
      <c r="K15" s="3">
        <v>45</v>
      </c>
      <c r="L15" s="3">
        <v>45</v>
      </c>
      <c r="M15" s="3">
        <v>45</v>
      </c>
      <c r="N15" s="3">
        <v>45</v>
      </c>
      <c r="O15" s="3">
        <v>45</v>
      </c>
      <c r="P15" s="3">
        <v>45</v>
      </c>
      <c r="Q15" s="3">
        <v>45</v>
      </c>
      <c r="R15" s="3">
        <v>45</v>
      </c>
      <c r="S15" s="3">
        <v>45</v>
      </c>
      <c r="T15" s="3">
        <v>45</v>
      </c>
      <c r="V15" t="s">
        <v>393</v>
      </c>
      <c r="W15" s="11"/>
    </row>
    <row r="16" spans="1:23">
      <c r="A16" s="8">
        <v>15</v>
      </c>
      <c r="B16" s="2" t="s">
        <v>31</v>
      </c>
      <c r="C16" s="8" t="s">
        <v>237</v>
      </c>
      <c r="D16" s="5" t="s">
        <v>32</v>
      </c>
      <c r="V16" t="s">
        <v>394</v>
      </c>
    </row>
    <row r="17" spans="1:23">
      <c r="A17" s="8">
        <v>16</v>
      </c>
      <c r="B17" s="2" t="s">
        <v>33</v>
      </c>
      <c r="C17" s="8" t="s">
        <v>238</v>
      </c>
      <c r="D17" s="5" t="s">
        <v>34</v>
      </c>
      <c r="F17" t="s">
        <v>486</v>
      </c>
      <c r="V17" t="s">
        <v>395</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542</v>
      </c>
      <c r="J20" s="11"/>
    </row>
    <row r="21" spans="1:23" ht="30">
      <c r="A21" s="8">
        <v>20</v>
      </c>
      <c r="B21" s="2" t="s">
        <v>49</v>
      </c>
      <c r="C21" s="8" t="s">
        <v>50</v>
      </c>
      <c r="D21" s="5" t="s">
        <v>51</v>
      </c>
      <c r="F21" t="s">
        <v>335</v>
      </c>
      <c r="J21" s="11"/>
    </row>
    <row r="22" spans="1:23" ht="30">
      <c r="A22" s="8">
        <v>21</v>
      </c>
      <c r="B22" s="2" t="s">
        <v>52</v>
      </c>
      <c r="C22" s="8" t="s">
        <v>53</v>
      </c>
      <c r="D22" s="5" t="s">
        <v>54</v>
      </c>
      <c r="F22" t="s">
        <v>336</v>
      </c>
      <c r="J22" s="11"/>
      <c r="U22" s="2"/>
    </row>
    <row r="23" spans="1:23">
      <c r="A23" s="8">
        <v>22</v>
      </c>
      <c r="B23" s="2" t="s">
        <v>55</v>
      </c>
      <c r="C23" s="8" t="s">
        <v>56</v>
      </c>
      <c r="D23" s="5" t="s">
        <v>57</v>
      </c>
      <c r="F23" t="s">
        <v>346</v>
      </c>
      <c r="J23" s="11"/>
      <c r="U23" s="2"/>
    </row>
    <row r="24" spans="1:23">
      <c r="A24" s="8">
        <v>23</v>
      </c>
      <c r="B24" s="2" t="s">
        <v>58</v>
      </c>
      <c r="C24" s="8" t="s">
        <v>59</v>
      </c>
      <c r="D24" s="5" t="s">
        <v>60</v>
      </c>
      <c r="F24" t="s">
        <v>501</v>
      </c>
      <c r="H24" s="10"/>
      <c r="K24" s="2"/>
      <c r="U24" s="2"/>
      <c r="W24" s="11"/>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69" t="s">
        <v>244</v>
      </c>
      <c r="D27" s="5" t="s">
        <v>245</v>
      </c>
      <c r="H27" s="10"/>
      <c r="W27" s="10"/>
    </row>
    <row r="28" spans="1:23" ht="45">
      <c r="A28" s="8">
        <v>27</v>
      </c>
      <c r="B28" s="2" t="s">
        <v>68</v>
      </c>
      <c r="C28" s="69" t="s">
        <v>69</v>
      </c>
      <c r="D28" s="5" t="s">
        <v>70</v>
      </c>
      <c r="H28" s="10"/>
      <c r="W28" s="10"/>
    </row>
    <row r="29" spans="1:23" ht="30">
      <c r="A29" s="8">
        <v>28</v>
      </c>
      <c r="B29" s="2" t="s">
        <v>71</v>
      </c>
      <c r="C29" s="69" t="s">
        <v>72</v>
      </c>
      <c r="D29" s="5" t="s">
        <v>73</v>
      </c>
      <c r="H29" s="10"/>
      <c r="W29" s="10"/>
    </row>
    <row r="30" spans="1:23">
      <c r="A30" s="8">
        <v>29</v>
      </c>
      <c r="B30" s="2" t="s">
        <v>74</v>
      </c>
      <c r="C30" s="69" t="s">
        <v>240</v>
      </c>
      <c r="D30" s="5" t="s">
        <v>75</v>
      </c>
      <c r="H30" s="10"/>
      <c r="W30" s="10"/>
    </row>
    <row r="31" spans="1:23">
      <c r="A31" s="8">
        <v>30</v>
      </c>
      <c r="B31" s="2" t="s">
        <v>76</v>
      </c>
      <c r="C31" s="69" t="s">
        <v>239</v>
      </c>
      <c r="D31" s="5" t="s">
        <v>77</v>
      </c>
      <c r="H31" s="10"/>
      <c r="W31" s="10"/>
    </row>
    <row r="32" spans="1:23">
      <c r="A32" s="8">
        <v>31</v>
      </c>
      <c r="B32" s="2" t="s">
        <v>78</v>
      </c>
      <c r="C32" s="69" t="s">
        <v>241</v>
      </c>
      <c r="D32" s="5" t="s">
        <v>79</v>
      </c>
      <c r="H32" s="10"/>
      <c r="W32" s="10"/>
    </row>
    <row r="33" spans="1:23">
      <c r="A33" s="8">
        <v>32</v>
      </c>
      <c r="B33" s="2" t="s">
        <v>81</v>
      </c>
      <c r="C33" s="69" t="s">
        <v>82</v>
      </c>
      <c r="D33" s="5" t="s">
        <v>242</v>
      </c>
      <c r="H33" s="10"/>
      <c r="I33" s="10"/>
      <c r="W33" s="10"/>
    </row>
    <row r="34" spans="1:23">
      <c r="A34" s="8">
        <v>33</v>
      </c>
      <c r="B34" s="2" t="s">
        <v>83</v>
      </c>
      <c r="C34" s="69" t="s">
        <v>84</v>
      </c>
      <c r="D34" s="5" t="s">
        <v>243</v>
      </c>
      <c r="H34" s="10"/>
      <c r="W34" s="10"/>
    </row>
    <row r="35" spans="1:23">
      <c r="A35" s="8">
        <v>34</v>
      </c>
      <c r="B35" s="2"/>
      <c r="C35" s="69"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51" zoomScaleNormal="100" workbookViewId="0">
      <selection activeCell="AO61" sqref="AO61"/>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02" hidden="1" customWidth="1" outlineLevel="1"/>
    <col min="11" max="17" width="4.42578125" style="103" hidden="1" customWidth="1" outlineLevel="1"/>
    <col min="18" max="30" width="4.42578125" style="102"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02" t="s">
        <v>101</v>
      </c>
      <c r="F1" s="102" t="s">
        <v>102</v>
      </c>
      <c r="G1" s="102" t="s">
        <v>279</v>
      </c>
      <c r="H1" s="102" t="s">
        <v>280</v>
      </c>
      <c r="I1" s="102" t="s">
        <v>281</v>
      </c>
      <c r="J1" s="102" t="s">
        <v>282</v>
      </c>
      <c r="K1" s="103" t="s">
        <v>283</v>
      </c>
      <c r="L1" s="103" t="s">
        <v>284</v>
      </c>
      <c r="M1" s="103" t="s">
        <v>285</v>
      </c>
      <c r="N1" s="103" t="s">
        <v>286</v>
      </c>
      <c r="O1" s="103" t="s">
        <v>287</v>
      </c>
      <c r="P1" s="103" t="s">
        <v>288</v>
      </c>
      <c r="Q1" s="103" t="s">
        <v>289</v>
      </c>
      <c r="R1" s="102" t="s">
        <v>103</v>
      </c>
      <c r="S1" s="102" t="s">
        <v>104</v>
      </c>
      <c r="T1" s="102" t="s">
        <v>290</v>
      </c>
      <c r="U1" s="102" t="s">
        <v>291</v>
      </c>
      <c r="V1" s="102" t="s">
        <v>292</v>
      </c>
      <c r="W1" s="102" t="s">
        <v>293</v>
      </c>
      <c r="X1" s="102" t="s">
        <v>294</v>
      </c>
      <c r="Y1" s="102" t="s">
        <v>295</v>
      </c>
      <c r="Z1" s="102" t="s">
        <v>296</v>
      </c>
      <c r="AA1" s="102" t="s">
        <v>297</v>
      </c>
      <c r="AB1" s="102" t="s">
        <v>298</v>
      </c>
      <c r="AC1" s="102" t="s">
        <v>299</v>
      </c>
      <c r="AD1" s="102" t="s">
        <v>300</v>
      </c>
      <c r="AF1" s="2" t="s">
        <v>129</v>
      </c>
      <c r="AG1" s="2" t="s">
        <v>130</v>
      </c>
      <c r="AI1" t="s">
        <v>196</v>
      </c>
      <c r="AJ1" t="s">
        <v>197</v>
      </c>
      <c r="AK1" t="s">
        <v>198</v>
      </c>
      <c r="AM1" t="s">
        <v>498</v>
      </c>
      <c r="AN1" s="2" t="s">
        <v>492</v>
      </c>
      <c r="AO1" t="s">
        <v>355</v>
      </c>
      <c r="AP1" s="145"/>
    </row>
    <row r="2" spans="1:42">
      <c r="A2">
        <f>ROW(Расходка[[#This Row],[Тип расходного материала ]])-1</f>
        <v>1</v>
      </c>
      <c r="B2" t="s">
        <v>94</v>
      </c>
      <c r="C2" s="1" t="s">
        <v>309</v>
      </c>
      <c r="D2" s="1"/>
      <c r="E2" s="103">
        <f>IF(ISNUMBER(SEARCH('Карта учёта'!$B$13,Расходка[[#This Row],[Наименование расходного материала]])),MAX($E$1:E1)+1,0)</f>
        <v>0</v>
      </c>
      <c r="F2" s="103">
        <f>IF(ISNUMBER(SEARCH('Карта учёта'!$B$14,Расходка[[#This Row],[Наименование расходного материала]])),MAX($F$1:F1)+1,0)</f>
        <v>0</v>
      </c>
      <c r="G2" s="103">
        <f>IF(ISNUMBER(SEARCH('Карта учёта'!$B$15,Расходка[[#This Row],[Наименование расходного материала]])),MAX($G$1:G1)+1,0)</f>
        <v>0</v>
      </c>
      <c r="H2" s="103">
        <f>IF(ISNUMBER(SEARCH('Карта учёта'!#REF!,Расходка[[#This Row],[Наименование расходного материала]])),MAX($H$1:H1)+1,0)</f>
        <v>0</v>
      </c>
      <c r="I2" s="103">
        <f>IF(ISNUMBER(SEARCH('Карта учёта'!#REF!,Расходка[[#This Row],[Наименование расходного материала]])),MAX($I$1:I1)+1,0)</f>
        <v>0</v>
      </c>
      <c r="J2" s="103">
        <f>IF(ISNUMBER(SEARCH('Карта учёта'!$B$16,Расходка[[#This Row],[Наименование расходного материала]])),MAX($J$1:J1)+1,0)</f>
        <v>0</v>
      </c>
      <c r="K2" s="103">
        <f>IF(ISNUMBER(SEARCH('Карта учёта'!$B$17,Расходка[[#This Row],[Наименование расходного материала]])),MAX($K$1:K1)+1,0)</f>
        <v>0</v>
      </c>
      <c r="L2" s="103">
        <f>IF(ISNUMBER(SEARCH('Карта учёта'!$B$18,Расходка[[#This Row],[Наименование расходного материала]])),MAX($L$1:L1)+1,0)</f>
        <v>0</v>
      </c>
      <c r="M2" s="103">
        <f>IF(ISNUMBER(SEARCH('Карта учёта'!$B$19,Расходка[[#This Row],[Наименование расходного материала]])),MAX($M$1:M1)+1,0)</f>
        <v>1</v>
      </c>
      <c r="N2" s="2">
        <f>IF(ISNUMBER(SEARCH('Карта учёта'!$B$20,Расходка[[#This Row],[Наименование расходного материала]])),MAX($N$1:N1)+1,0)</f>
        <v>1</v>
      </c>
      <c r="O2" s="103">
        <f>IF(ISNUMBER(SEARCH('Карта учёта'!$B$21,Расходка[[#This Row],[Наименование расходного материала]])),MAX($O$1:O1)+1,0)</f>
        <v>1</v>
      </c>
      <c r="P2" s="103">
        <f>IF(ISNUMBER(SEARCH('Карта учёта'!$B$22,Расходка[[#This Row],[Наименование расходного материала]])),MAX($P$1:P1)+1,0)</f>
        <v>1</v>
      </c>
      <c r="Q2" s="103">
        <f>IF(ISNUMBER(SEARCH('Карта учёта'!$B$23,Расходка[[#This Row],[Наименование расходного материала]])),MAX($Q$1:Q1)+1,0)</f>
        <v>1</v>
      </c>
      <c r="R2" s="102" t="str">
        <f>IFERROR(INDEX(Расходка[Наименование расходного материала],MATCH(Расходка[[#This Row],[№]],Поиск_расходки[Индекс1],0)),"")</f>
        <v>Индефлятор</v>
      </c>
      <c r="S2" s="102" t="str">
        <f>IFERROR(INDEX(Расходка[Наименование расходного материала],MATCH(Расходка[[#This Row],[№]],Поиск_расходки[Индекс2],0)),"")</f>
        <v>Launcher 6F JR 3.5</v>
      </c>
      <c r="T2" s="102" t="str">
        <f>IFERROR(INDEX(Расходка[Наименование расходного материала],MATCH(Расходка[[#This Row],[№]],Поиск_расходки[Индекс3],0)),"")</f>
        <v>Sion</v>
      </c>
      <c r="U2" s="102" t="str">
        <f>IFERROR(INDEX(Расходка[Наименование расходного материала],MATCH(Расходка[[#This Row],[№]],Поиск_расходки[Индекс4],0)),"")</f>
        <v/>
      </c>
      <c r="V2" s="102" t="str">
        <f>IFERROR(INDEX(Расходка[Наименование расходного материала],MATCH(Расходка[[#This Row],[№]],Поиск_расходки[Индекс5],0)),"")</f>
        <v/>
      </c>
      <c r="W2" s="102" t="str">
        <f>IFERROR(INDEX(Расходка[Наименование расходного материала],MATCH(Расходка[[#This Row],[№]],Поиск_расходки[Индекс6],0)),"")</f>
        <v>Колибри</v>
      </c>
      <c r="X2" s="102" t="str">
        <f>IFERROR(INDEX(Расходка[Наименование расходного материала],MATCH(Расходка[[#This Row],[№]],Поиск_расходки[Индекс7],0)),"")</f>
        <v>Meril Metafor</v>
      </c>
      <c r="Y2" s="102" t="str">
        <f>IFERROR(INDEX(Расходка[Наименование расходного материала],MATCH(Расходка[[#This Row],[№]],Поиск_расходки[Индекс8],0)),"")</f>
        <v>Angio-Seal™ VIP</v>
      </c>
      <c r="Z2" s="102" t="str">
        <f>IFERROR(INDEX(Расходка[Наименование расходного материала],MATCH(Расходка[[#This Row],[№]],Поиск_расходки[Индекс9],0)),"")</f>
        <v>Hunter® 6F</v>
      </c>
      <c r="AA2" s="102" t="str">
        <f>IFERROR(INDEX(Расходка[Наименование расходного материала],MATCH(Расходка[[#This Row],[№]],Поиск_расходки[Индекс10],0)),"")</f>
        <v>Hunter® 6F</v>
      </c>
      <c r="AB2" s="102" t="str">
        <f>IFERROR(INDEX(Расходка[Наименование расходного материала],MATCH(Расходка[[#This Row],[№]],Поиск_расходки[Индекс11],0)),"")</f>
        <v>Hunter® 6F</v>
      </c>
      <c r="AC2" s="102" t="str">
        <f>IFERROR(INDEX(Расходка[Наименование расходного материала],MATCH(Расходка[[#This Row],[№]],Поиск_расходки[Индекс12],0)),"")</f>
        <v>Hunter® 6F</v>
      </c>
      <c r="AD2" s="102" t="str">
        <f>IFERROR(INDEX(Расходка[Наименование расходного материала],MATCH(Расходка[[#This Row],[№]],Поиск_расходки[Индекс13],0)),"")</f>
        <v>Hunter® 6F</v>
      </c>
      <c r="AF2" s="4" t="s">
        <v>5</v>
      </c>
      <c r="AG2" s="4" t="s">
        <v>400</v>
      </c>
      <c r="AI2" t="s">
        <v>190</v>
      </c>
      <c r="AJ2" t="s">
        <v>199</v>
      </c>
      <c r="AK2" t="str">
        <f>CONCATENATE(AI2,AJ2)</f>
        <v xml:space="preserve">Контраст: Ультравист 370 </v>
      </c>
      <c r="AM2" s="189">
        <v>155800</v>
      </c>
      <c r="AN2" s="190" t="s">
        <v>308</v>
      </c>
      <c r="AO2" s="191" t="s">
        <v>494</v>
      </c>
      <c r="AP2" s="114"/>
    </row>
    <row r="3" spans="1:42">
      <c r="A3">
        <f>ROW(Расходка[[#This Row],[Тип расходного материала ]])-1</f>
        <v>2</v>
      </c>
      <c r="B3" t="s">
        <v>94</v>
      </c>
      <c r="C3" t="s">
        <v>368</v>
      </c>
      <c r="E3" s="103">
        <f>IF(ISNUMBER(SEARCH('Карта учёта'!$B$13,Расходка[[#This Row],[Наименование расходного материала]])),MAX($E$1:E2)+1,0)</f>
        <v>0</v>
      </c>
      <c r="F3" s="103">
        <f>IF(ISNUMBER(SEARCH('Карта учёта'!$B$14,Расходка[[#This Row],[Наименование расходного материала]])),MAX($F$1:F2)+1,0)</f>
        <v>0</v>
      </c>
      <c r="G3" s="103">
        <f>IF(ISNUMBER(SEARCH('Карта учёта'!$B$15,Расходка[[#This Row],[Наименование расходного материала]])),MAX($G$1:G2)+1,0)</f>
        <v>0</v>
      </c>
      <c r="H3" s="103">
        <f>IF(ISNUMBER(SEARCH('Карта учёта'!#REF!,Расходка[[#This Row],[Наименование расходного материала]])),MAX($H$1:H2)+1,0)</f>
        <v>0</v>
      </c>
      <c r="I3" s="103">
        <f>IF(ISNUMBER(SEARCH('Карта учёта'!#REF!,Расходка[[#This Row],[Наименование расходного материала]])),MAX($I$1:I2)+1,0)</f>
        <v>0</v>
      </c>
      <c r="J3" s="103">
        <f>IF(ISNUMBER(SEARCH('Карта учёта'!$B$16,Расходка[[#This Row],[Наименование расходного материала]])),MAX($J$1:J2)+1,0)</f>
        <v>0</v>
      </c>
      <c r="K3" s="103">
        <f>IF(ISNUMBER(SEARCH('Карта учёта'!$B$17,Расходка[[#This Row],[Наименование расходного материала]])),MAX($K$1:K2)+1,0)</f>
        <v>0</v>
      </c>
      <c r="L3" s="103">
        <f>IF(ISNUMBER(SEARCH('Карта учёта'!$B$18,Расходка[[#This Row],[Наименование расходного материала]])),MAX($L$1:L2)+1,0)</f>
        <v>0</v>
      </c>
      <c r="M3" s="103">
        <f>IF(ISNUMBER(SEARCH('Карта учёта'!$B$19,Расходка[[#This Row],[Наименование расходного материала]])),MAX($M$1:M2)+1,0)</f>
        <v>2</v>
      </c>
      <c r="N3" s="103">
        <f>IF(ISNUMBER(SEARCH('Карта учёта'!$B$20,Расходка[[#This Row],[Наименование расходного материала]])),MAX($N$1:N2)+1,0)</f>
        <v>2</v>
      </c>
      <c r="O3" s="103">
        <f>IF(ISNUMBER(SEARCH('Карта учёта'!$B$21,Расходка[[#This Row],[Наименование расходного материала]])),MAX($O$1:O2)+1,0)</f>
        <v>2</v>
      </c>
      <c r="P3" s="103">
        <f>IF(ISNUMBER(SEARCH('Карта учёта'!$B$22,Расходка[[#This Row],[Наименование расходного материала]])),MAX($P$1:P2)+1,0)</f>
        <v>2</v>
      </c>
      <c r="Q3" s="103">
        <f>IF(ISNUMBER(SEARCH('Карта учёта'!$B$23,Расходка[[#This Row],[Наименование расходного материала]])),MAX($Q$1:Q2)+1,0)</f>
        <v>2</v>
      </c>
      <c r="R3" s="102" t="str">
        <f>IFERROR(INDEX(Расходка[Наименование расходного материала],MATCH(Расходка[[#This Row],[№]],Поиск_расходки[Индекс1],0)),"")</f>
        <v/>
      </c>
      <c r="S3" s="102" t="str">
        <f>IFERROR(INDEX(Расходка[Наименование расходного материала],MATCH(Расходка[[#This Row],[№]],Поиск_расходки[Индекс2],0)),"")</f>
        <v/>
      </c>
      <c r="T3" s="102" t="str">
        <f>IFERROR(INDEX(Расходка[Наименование расходного материала],MATCH(Расходка[[#This Row],[№]],Поиск_расходки[Индекс3],0)),"")</f>
        <v>Sion Black</v>
      </c>
      <c r="U3" s="102" t="str">
        <f>IFERROR(INDEX(Расходка[Наименование расходного материала],MATCH(Расходка[[#This Row],[№]],Поиск_расходки[Индекс4],0)),"")</f>
        <v/>
      </c>
      <c r="V3" s="102" t="str">
        <f>IFERROR(INDEX(Расходка[Наименование расходного материала],MATCH(Расходка[[#This Row],[№]],Поиск_расходки[Индекс5],0)),"")</f>
        <v/>
      </c>
      <c r="W3" s="102" t="str">
        <f>IFERROR(INDEX(Расходка[Наименование расходного материала],MATCH(Расходка[[#This Row],[№]],Поиск_расходки[Индекс6],0)),"")</f>
        <v xml:space="preserve">NC Колибри </v>
      </c>
      <c r="X3" s="102" t="str">
        <f>IFERROR(INDEX(Расходка[Наименование расходного материала],MATCH(Расходка[[#This Row],[№]],Поиск_расходки[Индекс7],0)),"")</f>
        <v/>
      </c>
      <c r="Y3" s="102" t="str">
        <f>IFERROR(INDEX(Расходка[Наименование расходного материала],MATCH(Расходка[[#This Row],[№]],Поиск_расходки[Индекс8],0)),"")</f>
        <v/>
      </c>
      <c r="Z3" s="102" t="str">
        <f>IFERROR(INDEX(Расходка[Наименование расходного материала],MATCH(Расходка[[#This Row],[№]],Поиск_расходки[Индекс9],0)),"")</f>
        <v xml:space="preserve">Medtronic Export Advance </v>
      </c>
      <c r="AA3" s="102" t="str">
        <f>IFERROR(INDEX(Расходка[Наименование расходного материала],MATCH(Расходка[[#This Row],[№]],Поиск_расходки[Индекс10],0)),"")</f>
        <v xml:space="preserve">Medtronic Export Advance </v>
      </c>
      <c r="AB3" s="102" t="str">
        <f>IFERROR(INDEX(Расходка[Наименование расходного материала],MATCH(Расходка[[#This Row],[№]],Поиск_расходки[Индекс11],0)),"")</f>
        <v xml:space="preserve">Medtronic Export Advance </v>
      </c>
      <c r="AC3" s="102" t="str">
        <f>IFERROR(INDEX(Расходка[Наименование расходного материала],MATCH(Расходка[[#This Row],[№]],Поиск_расходки[Индекс12],0)),"")</f>
        <v xml:space="preserve">Medtronic Export Advance </v>
      </c>
      <c r="AD3" s="102" t="str">
        <f>IFERROR(INDEX(Расходка[Наименование расходного материала],MATCH(Расходка[[#This Row],[№]],Поиск_расходки[Индекс13],0)),"")</f>
        <v xml:space="preserve">Medtronic Export Advance </v>
      </c>
      <c r="AF3" s="4" t="s">
        <v>5</v>
      </c>
      <c r="AG3" s="4" t="s">
        <v>401</v>
      </c>
      <c r="AI3" t="s">
        <v>190</v>
      </c>
      <c r="AJ3" t="s">
        <v>200</v>
      </c>
      <c r="AK3" t="str">
        <f t="shared" ref="AK3:AK6" si="0">CONCATENATE(AI3,AJ3)</f>
        <v>Контраст: Омнипак 350</v>
      </c>
      <c r="AM3" s="171">
        <v>218190</v>
      </c>
      <c r="AN3" s="2" t="s">
        <v>487</v>
      </c>
      <c r="AO3" t="s">
        <v>495</v>
      </c>
      <c r="AP3" s="115"/>
    </row>
    <row r="4" spans="1:42">
      <c r="A4">
        <f>ROW(Расходка[[#This Row],[Тип расходного материала ]])-1</f>
        <v>3</v>
      </c>
      <c r="B4" t="s">
        <v>5</v>
      </c>
      <c r="C4" s="1" t="s">
        <v>277</v>
      </c>
      <c r="E4" s="103">
        <f>IF(ISNUMBER(SEARCH('Карта учёта'!$B$13,Расходка[[#This Row],[Наименование расходного материала]])),MAX($E$1:E3)+1,0)</f>
        <v>0</v>
      </c>
      <c r="F4" s="103">
        <f>IF(ISNUMBER(SEARCH('Карта учёта'!$B$14,Расходка[[#This Row],[Наименование расходного материала]])),MAX($F$1:F3)+1,0)</f>
        <v>0</v>
      </c>
      <c r="G4" s="103">
        <f>IF(ISNUMBER(SEARCH('Карта учёта'!$B$15,Расходка[[#This Row],[Наименование расходного материала]])),MAX($G$1:G3)+1,0)</f>
        <v>0</v>
      </c>
      <c r="H4" s="103">
        <f>IF(ISNUMBER(SEARCH('Карта учёта'!#REF!,Расходка[[#This Row],[Наименование расходного материала]])),MAX($H$1:H3)+1,0)</f>
        <v>0</v>
      </c>
      <c r="I4" s="103">
        <f>IF(ISNUMBER(SEARCH('Карта учёта'!#REF!,Расходка[[#This Row],[Наименование расходного материала]])),MAX($I$1:I3)+1,0)</f>
        <v>0</v>
      </c>
      <c r="J4" s="103">
        <f>IF(ISNUMBER(SEARCH('Карта учёта'!$B$16,Расходка[[#This Row],[Наименование расходного материала]])),MAX($J$1:J3)+1,0)</f>
        <v>0</v>
      </c>
      <c r="K4" s="103">
        <f>IF(ISNUMBER(SEARCH('Карта учёта'!$B$17,Расходка[[#This Row],[Наименование расходного материала]])),MAX($K$1:K3)+1,0)</f>
        <v>0</v>
      </c>
      <c r="L4" s="103">
        <f>IF(ISNUMBER(SEARCH('Карта учёта'!$B$18,Расходка[[#This Row],[Наименование расходного материала]])),MAX($L$1:L3)+1,0)</f>
        <v>0</v>
      </c>
      <c r="M4" s="103">
        <f>IF(ISNUMBER(SEARCH('Карта учёта'!$B$19,Расходка[[#This Row],[Наименование расходного материала]])),MAX($M$1:M3)+1,0)</f>
        <v>3</v>
      </c>
      <c r="N4" s="103">
        <f>IF(ISNUMBER(SEARCH('Карта учёта'!$B$20,Расходка[[#This Row],[Наименование расходного материала]])),MAX($N$1:N3)+1,0)</f>
        <v>3</v>
      </c>
      <c r="O4" s="103">
        <f>IF(ISNUMBER(SEARCH('Карта учёта'!$B$21,Расходка[[#This Row],[Наименование расходного материала]])),MAX($O$1:O3)+1,0)</f>
        <v>3</v>
      </c>
      <c r="P4" s="103">
        <f>IF(ISNUMBER(SEARCH('Карта учёта'!$B$22,Расходка[[#This Row],[Наименование расходного материала]])),MAX($P$1:P3)+1,0)</f>
        <v>3</v>
      </c>
      <c r="Q4" s="103">
        <f>IF(ISNUMBER(SEARCH('Карта учёта'!$B$23,Расходка[[#This Row],[Наименование расходного материала]])),MAX($Q$1:Q3)+1,0)</f>
        <v>3</v>
      </c>
      <c r="R4" s="102" t="str">
        <f>IFERROR(INDEX(Расходка[Наименование расходного материала],MATCH(Расходка[[#This Row],[№]],Поиск_расходки[Индекс1],0)),"")</f>
        <v/>
      </c>
      <c r="S4" s="102" t="str">
        <f>IFERROR(INDEX(Расходка[Наименование расходного материала],MATCH(Расходка[[#This Row],[№]],Поиск_расходки[Индекс2],0)),"")</f>
        <v/>
      </c>
      <c r="T4" s="102" t="str">
        <f>IFERROR(INDEX(Расходка[Наименование расходного материала],MATCH(Расходка[[#This Row],[№]],Поиск_расходки[Индекс3],0)),"")</f>
        <v>Sion Blue</v>
      </c>
      <c r="U4" s="102" t="str">
        <f>IFERROR(INDEX(Расходка[Наименование расходного материала],MATCH(Расходка[[#This Row],[№]],Поиск_расходки[Индекс4],0)),"")</f>
        <v/>
      </c>
      <c r="V4" s="102" t="str">
        <f>IFERROR(INDEX(Расходка[Наименование расходного материала],MATCH(Расходка[[#This Row],[№]],Поиск_расходки[Индекс5],0)),"")</f>
        <v/>
      </c>
      <c r="W4" s="102" t="str">
        <f>IFERROR(INDEX(Расходка[Наименование расходного материала],MATCH(Расходка[[#This Row],[№]],Поиск_расходки[Индекс6],0)),"")</f>
        <v/>
      </c>
      <c r="X4" s="102" t="str">
        <f>IFERROR(INDEX(Расходка[Наименование расходного материала],MATCH(Расходка[[#This Row],[№]],Поиск_расходки[Индекс7],0)),"")</f>
        <v/>
      </c>
      <c r="Y4" s="102" t="str">
        <f>IFERROR(INDEX(Расходка[Наименование расходного материала],MATCH(Расходка[[#This Row],[№]],Поиск_расходки[Индекс8],0)),"")</f>
        <v/>
      </c>
      <c r="Z4" s="102" t="str">
        <f>IFERROR(INDEX(Расходка[Наименование расходного материала],MATCH(Расходка[[#This Row],[№]],Поиск_расходки[Индекс9],0)),"")</f>
        <v>Euphora</v>
      </c>
      <c r="AA4" s="102" t="str">
        <f>IFERROR(INDEX(Расходка[Наименование расходного материала],MATCH(Расходка[[#This Row],[№]],Поиск_расходки[Индекс10],0)),"")</f>
        <v>Euphora</v>
      </c>
      <c r="AB4" s="102" t="str">
        <f>IFERROR(INDEX(Расходка[Наименование расходного материала],MATCH(Расходка[[#This Row],[№]],Поиск_расходки[Индекс11],0)),"")</f>
        <v>Euphora</v>
      </c>
      <c r="AC4" s="102" t="str">
        <f>IFERROR(INDEX(Расходка[Наименование расходного материала],MATCH(Расходка[[#This Row],[№]],Поиск_расходки[Индекс12],0)),"")</f>
        <v>Euphora</v>
      </c>
      <c r="AD4" s="102" t="str">
        <f>IFERROR(INDEX(Расходка[Наименование расходного материала],MATCH(Расходка[[#This Row],[№]],Поиск_расходки[Индекс13],0)),"")</f>
        <v>Euphora</v>
      </c>
      <c r="AF4" s="4" t="s">
        <v>5</v>
      </c>
      <c r="AG4" s="4" t="s">
        <v>402</v>
      </c>
      <c r="AI4" t="s">
        <v>190</v>
      </c>
      <c r="AJ4" t="s">
        <v>201</v>
      </c>
      <c r="AK4" t="str">
        <f t="shared" si="0"/>
        <v>Контраст: Оптирей 350</v>
      </c>
      <c r="AM4" s="171">
        <v>337440</v>
      </c>
      <c r="AN4" s="2" t="s">
        <v>500</v>
      </c>
      <c r="AO4" t="s">
        <v>497</v>
      </c>
      <c r="AP4" s="115"/>
    </row>
    <row r="5" spans="1:42">
      <c r="A5">
        <f>ROW(Расходка[[#This Row],[Тип расходного материала ]])-1</f>
        <v>4</v>
      </c>
      <c r="B5" t="s">
        <v>5</v>
      </c>
      <c r="C5" t="s">
        <v>311</v>
      </c>
      <c r="E5" s="103">
        <f>IF(ISNUMBER(SEARCH('Карта учёта'!$B$13,Расходка[[#This Row],[Наименование расходного материала]])),MAX($E$1:E4)+1,0)</f>
        <v>0</v>
      </c>
      <c r="F5" s="103">
        <f>IF(ISNUMBER(SEARCH('Карта учёта'!$B$14,Расходка[[#This Row],[Наименование расходного материала]])),MAX($F$1:F4)+1,0)</f>
        <v>0</v>
      </c>
      <c r="G5" s="103">
        <f>IF(ISNUMBER(SEARCH('Карта учёта'!$B$15,Расходка[[#This Row],[Наименование расходного материала]])),MAX($G$1:G4)+1,0)</f>
        <v>0</v>
      </c>
      <c r="H5" s="103">
        <f>IF(ISNUMBER(SEARCH('Карта учёта'!#REF!,Расходка[[#This Row],[Наименование расходного материала]])),MAX($H$1:H4)+1,0)</f>
        <v>0</v>
      </c>
      <c r="I5" s="103">
        <f>IF(ISNUMBER(SEARCH('Карта учёта'!#REF!,Расходка[[#This Row],[Наименование расходного материала]])),MAX($I$1:I4)+1,0)</f>
        <v>0</v>
      </c>
      <c r="J5" s="103">
        <f>IF(ISNUMBER(SEARCH('Карта учёта'!$B$16,Расходка[[#This Row],[Наименование расходного материала]])),MAX($J$1:J4)+1,0)</f>
        <v>0</v>
      </c>
      <c r="K5" s="103">
        <f>IF(ISNUMBER(SEARCH('Карта учёта'!$B$17,Расходка[[#This Row],[Наименование расходного материала]])),MAX($K$1:K4)+1,0)</f>
        <v>0</v>
      </c>
      <c r="L5" s="103">
        <f>IF(ISNUMBER(SEARCH('Карта учёта'!$B$18,Расходка[[#This Row],[Наименование расходного материала]])),MAX($L$1:L4)+1,0)</f>
        <v>0</v>
      </c>
      <c r="M5" s="103">
        <f>IF(ISNUMBER(SEARCH('Карта учёта'!$B$19,Расходка[[#This Row],[Наименование расходного материала]])),MAX($M$1:M4)+1,0)</f>
        <v>4</v>
      </c>
      <c r="N5" s="103">
        <f>IF(ISNUMBER(SEARCH('Карта учёта'!$B$20,Расходка[[#This Row],[Наименование расходного материала]])),MAX($N$1:N4)+1,0)</f>
        <v>4</v>
      </c>
      <c r="O5" s="103">
        <f>IF(ISNUMBER(SEARCH('Карта учёта'!$B$21,Расходка[[#This Row],[Наименование расходного материала]])),MAX($O$1:O4)+1,0)</f>
        <v>4</v>
      </c>
      <c r="P5" s="103">
        <f>IF(ISNUMBER(SEARCH('Карта учёта'!$B$22,Расходка[[#This Row],[Наименование расходного материала]])),MAX($P$1:P4)+1,0)</f>
        <v>4</v>
      </c>
      <c r="Q5" s="103">
        <f>IF(ISNUMBER(SEARCH('Карта учёта'!$B$23,Расходка[[#This Row],[Наименование расходного материала]])),MAX($Q$1:Q4)+1,0)</f>
        <v>4</v>
      </c>
      <c r="R5" s="102" t="str">
        <f>IFERROR(INDEX(Расходка[Наименование расходного материала],MATCH(Расходка[[#This Row],[№]],Поиск_расходки[Индекс1],0)),"")</f>
        <v/>
      </c>
      <c r="S5" s="102" t="str">
        <f>IFERROR(INDEX(Расходка[Наименование расходного материала],MATCH(Расходка[[#This Row],[№]],Поиск_расходки[Индекс2],0)),"")</f>
        <v/>
      </c>
      <c r="T5" s="102" t="str">
        <f>IFERROR(INDEX(Расходка[Наименование расходного материала],MATCH(Расходка[[#This Row],[№]],Поиск_расходки[Индекс3],0)),"")</f>
        <v/>
      </c>
      <c r="U5" s="102" t="str">
        <f>IFERROR(INDEX(Расходка[Наименование расходного материала],MATCH(Расходка[[#This Row],[№]],Поиск_расходки[Индекс4],0)),"")</f>
        <v/>
      </c>
      <c r="V5" s="102" t="str">
        <f>IFERROR(INDEX(Расходка[Наименование расходного материала],MATCH(Расходка[[#This Row],[№]],Поиск_расходки[Индекс5],0)),"")</f>
        <v/>
      </c>
      <c r="W5" s="102" t="str">
        <f>IFERROR(INDEX(Расходка[Наименование расходного материала],MATCH(Расходка[[#This Row],[№]],Поиск_расходки[Индекс6],0)),"")</f>
        <v/>
      </c>
      <c r="X5" s="102" t="str">
        <f>IFERROR(INDEX(Расходка[Наименование расходного материала],MATCH(Расходка[[#This Row],[№]],Поиск_расходки[Индекс7],0)),"")</f>
        <v/>
      </c>
      <c r="Y5" s="102" t="str">
        <f>IFERROR(INDEX(Расходка[Наименование расходного материала],MATCH(Расходка[[#This Row],[№]],Поиск_расходки[Индекс8],0)),"")</f>
        <v/>
      </c>
      <c r="Z5" s="102" t="str">
        <f>IFERROR(INDEX(Расходка[Наименование расходного материала],MATCH(Расходка[[#This Row],[№]],Поиск_расходки[Индекс9],0)),"")</f>
        <v>NC Accuforce</v>
      </c>
      <c r="AA5" s="102" t="str">
        <f>IFERROR(INDEX(Расходка[Наименование расходного материала],MATCH(Расходка[[#This Row],[№]],Поиск_расходки[Индекс10],0)),"")</f>
        <v>NC Accuforce</v>
      </c>
      <c r="AB5" s="102" t="str">
        <f>IFERROR(INDEX(Расходка[Наименование расходного материала],MATCH(Расходка[[#This Row],[№]],Поиск_расходки[Индекс11],0)),"")</f>
        <v>NC Accuforce</v>
      </c>
      <c r="AC5" s="102" t="str">
        <f>IFERROR(INDEX(Расходка[Наименование расходного материала],MATCH(Расходка[[#This Row],[№]],Поиск_расходки[Индекс12],0)),"")</f>
        <v>NC Accuforce</v>
      </c>
      <c r="AD5" s="102" t="str">
        <f>IFERROR(INDEX(Расходка[Наименование расходного материала],MATCH(Расходка[[#This Row],[№]],Поиск_расходки[Индекс13],0)),"")</f>
        <v>NC Accuforce</v>
      </c>
      <c r="AF5" s="4" t="s">
        <v>5</v>
      </c>
      <c r="AG5" s="4" t="s">
        <v>403</v>
      </c>
      <c r="AI5" t="s">
        <v>190</v>
      </c>
      <c r="AJ5" t="s">
        <v>202</v>
      </c>
      <c r="AK5" t="str">
        <f t="shared" si="0"/>
        <v>Контраст: Юнигексол 350</v>
      </c>
      <c r="AM5" s="189">
        <v>136170</v>
      </c>
      <c r="AN5" s="190"/>
      <c r="AO5" s="191" t="s">
        <v>496</v>
      </c>
    </row>
    <row r="6" spans="1:42">
      <c r="A6">
        <f>ROW(Расходка[[#This Row],[Тип расходного материала ]])-1</f>
        <v>5</v>
      </c>
      <c r="B6" t="s">
        <v>5</v>
      </c>
      <c r="C6" s="1" t="s">
        <v>306</v>
      </c>
      <c r="E6" s="103">
        <f>IF(ISNUMBER(SEARCH('Карта учёта'!$B$13,Расходка[[#This Row],[Наименование расходного материала]])),MAX($E$1:E5)+1,0)</f>
        <v>0</v>
      </c>
      <c r="F6" s="103">
        <f>IF(ISNUMBER(SEARCH('Карта учёта'!$B$14,Расходка[[#This Row],[Наименование расходного материала]])),MAX($F$1:F5)+1,0)</f>
        <v>0</v>
      </c>
      <c r="G6" s="103">
        <f>IF(ISNUMBER(SEARCH('Карта учёта'!$B$15,Расходка[[#This Row],[Наименование расходного материала]])),MAX($G$1:G5)+1,0)</f>
        <v>0</v>
      </c>
      <c r="H6" s="103">
        <f>IF(ISNUMBER(SEARCH('Карта учёта'!#REF!,Расходка[[#This Row],[Наименование расходного материала]])),MAX($H$1:H5)+1,0)</f>
        <v>0</v>
      </c>
      <c r="I6" s="103">
        <f>IF(ISNUMBER(SEARCH('Карта учёта'!#REF!,Расходка[[#This Row],[Наименование расходного материала]])),MAX($I$1:I5)+1,0)</f>
        <v>0</v>
      </c>
      <c r="J6" s="103">
        <f>IF(ISNUMBER(SEARCH('Карта учёта'!$B$16,Расходка[[#This Row],[Наименование расходного материала]])),MAX($J$1:J5)+1,0)</f>
        <v>0</v>
      </c>
      <c r="K6" s="103">
        <f>IF(ISNUMBER(SEARCH('Карта учёта'!$B$17,Расходка[[#This Row],[Наименование расходного материала]])),MAX($K$1:K5)+1,0)</f>
        <v>0</v>
      </c>
      <c r="L6" s="103">
        <f>IF(ISNUMBER(SEARCH('Карта учёта'!$B$18,Расходка[[#This Row],[Наименование расходного материала]])),MAX($L$1:L5)+1,0)</f>
        <v>0</v>
      </c>
      <c r="M6" s="103">
        <f>IF(ISNUMBER(SEARCH('Карта учёта'!$B$19,Расходка[[#This Row],[Наименование расходного материала]])),MAX($M$1:M5)+1,0)</f>
        <v>5</v>
      </c>
      <c r="N6" s="103">
        <f>IF(ISNUMBER(SEARCH('Карта учёта'!$B$20,Расходка[[#This Row],[Наименование расходного материала]])),MAX($N$1:N5)+1,0)</f>
        <v>5</v>
      </c>
      <c r="O6" s="103">
        <f>IF(ISNUMBER(SEARCH('Карта учёта'!$B$21,Расходка[[#This Row],[Наименование расходного материала]])),MAX($O$1:O5)+1,0)</f>
        <v>5</v>
      </c>
      <c r="P6" s="103">
        <f>IF(ISNUMBER(SEARCH('Карта учёта'!$B$22,Расходка[[#This Row],[Наименование расходного материала]])),MAX($P$1:P5)+1,0)</f>
        <v>5</v>
      </c>
      <c r="Q6" s="103">
        <f>IF(ISNUMBER(SEARCH('Карта учёта'!$B$23,Расходка[[#This Row],[Наименование расходного материала]])),MAX($Q$1:Q5)+1,0)</f>
        <v>5</v>
      </c>
      <c r="R6" s="102" t="str">
        <f>IFERROR(INDEX(Расходка[Наименование расходного материала],MATCH(Расходка[[#This Row],[№]],Поиск_расходки[Индекс1],0)),"")</f>
        <v/>
      </c>
      <c r="S6" s="102" t="str">
        <f>IFERROR(INDEX(Расходка[Наименование расходного материала],MATCH(Расходка[[#This Row],[№]],Поиск_расходки[Индекс2],0)),"")</f>
        <v/>
      </c>
      <c r="T6" s="102" t="str">
        <f>IFERROR(INDEX(Расходка[Наименование расходного материала],MATCH(Расходка[[#This Row],[№]],Поиск_расходки[Индекс3],0)),"")</f>
        <v/>
      </c>
      <c r="U6" s="102" t="str">
        <f>IFERROR(INDEX(Расходка[Наименование расходного материала],MATCH(Расходка[[#This Row],[№]],Поиск_расходки[Индекс4],0)),"")</f>
        <v/>
      </c>
      <c r="V6" s="102" t="str">
        <f>IFERROR(INDEX(Расходка[Наименование расходного материала],MATCH(Расходка[[#This Row],[№]],Поиск_расходки[Индекс5],0)),"")</f>
        <v/>
      </c>
      <c r="W6" s="102" t="str">
        <f>IFERROR(INDEX(Расходка[Наименование расходного материала],MATCH(Расходка[[#This Row],[№]],Поиск_расходки[Индекс6],0)),"")</f>
        <v/>
      </c>
      <c r="X6" s="102" t="str">
        <f>IFERROR(INDEX(Расходка[Наименование расходного материала],MATCH(Расходка[[#This Row],[№]],Поиск_расходки[Индекс7],0)),"")</f>
        <v/>
      </c>
      <c r="Y6" s="102" t="str">
        <f>IFERROR(INDEX(Расходка[Наименование расходного материала],MATCH(Расходка[[#This Row],[№]],Поиск_расходки[Индекс8],0)),"")</f>
        <v/>
      </c>
      <c r="Z6" s="102" t="str">
        <f>IFERROR(INDEX(Расходка[Наименование расходного материала],MATCH(Расходка[[#This Row],[№]],Поиск_расходки[Индекс9],0)),"")</f>
        <v>NC Euphora</v>
      </c>
      <c r="AA6" s="102" t="str">
        <f>IFERROR(INDEX(Расходка[Наименование расходного материала],MATCH(Расходка[[#This Row],[№]],Поиск_расходки[Индекс10],0)),"")</f>
        <v>NC Euphora</v>
      </c>
      <c r="AB6" s="102" t="str">
        <f>IFERROR(INDEX(Расходка[Наименование расходного материала],MATCH(Расходка[[#This Row],[№]],Поиск_расходки[Индекс11],0)),"")</f>
        <v>NC Euphora</v>
      </c>
      <c r="AC6" s="102" t="str">
        <f>IFERROR(INDEX(Расходка[Наименование расходного материала],MATCH(Расходка[[#This Row],[№]],Поиск_расходки[Индекс12],0)),"")</f>
        <v>NC Euphora</v>
      </c>
      <c r="AD6" s="102" t="str">
        <f>IFERROR(INDEX(Расходка[Наименование расходного материала],MATCH(Расходка[[#This Row],[№]],Поиск_расходки[Индекс13],0)),"")</f>
        <v>NC Euphora</v>
      </c>
      <c r="AF6" s="4" t="s">
        <v>5</v>
      </c>
      <c r="AG6" s="4" t="s">
        <v>404</v>
      </c>
      <c r="AI6" t="s">
        <v>190</v>
      </c>
      <c r="AJ6" t="s">
        <v>203</v>
      </c>
      <c r="AK6" t="str">
        <f t="shared" si="0"/>
        <v>Контраст: Сканлюкс 370</v>
      </c>
      <c r="AM6" s="171">
        <v>135820</v>
      </c>
      <c r="AN6" s="2"/>
      <c r="AO6" t="s">
        <v>499</v>
      </c>
    </row>
    <row r="7" spans="1:42">
      <c r="A7">
        <f>ROW(Расходка[[#This Row],[Тип расходного материала ]])-1</f>
        <v>6</v>
      </c>
      <c r="B7" t="s">
        <v>5</v>
      </c>
      <c r="C7" t="s">
        <v>276</v>
      </c>
      <c r="E7" s="103">
        <f>IF(ISNUMBER(SEARCH('Карта учёта'!$B$13,Расходка[[#This Row],[Наименование расходного материала]])),MAX($E$1:E6)+1,0)</f>
        <v>0</v>
      </c>
      <c r="F7" s="103">
        <f>IF(ISNUMBER(SEARCH('Карта учёта'!$B$14,Расходка[[#This Row],[Наименование расходного материала]])),MAX($F$1:F6)+1,0)</f>
        <v>0</v>
      </c>
      <c r="G7" s="103">
        <f>IF(ISNUMBER(SEARCH('Карта учёта'!$B$15,Расходка[[#This Row],[Наименование расходного материала]])),MAX($G$1:G6)+1,0)</f>
        <v>0</v>
      </c>
      <c r="H7" s="103">
        <f>IF(ISNUMBER(SEARCH('Карта учёта'!#REF!,Расходка[[#This Row],[Наименование расходного материала]])),MAX($H$1:H6)+1,0)</f>
        <v>0</v>
      </c>
      <c r="I7" s="103">
        <f>IF(ISNUMBER(SEARCH('Карта учёта'!#REF!,Расходка[[#This Row],[Наименование расходного материала]])),MAX($I$1:I6)+1,0)</f>
        <v>0</v>
      </c>
      <c r="J7" s="103">
        <f>IF(ISNUMBER(SEARCH('Карта учёта'!$B$16,Расходка[[#This Row],[Наименование расходного материала]])),MAX($J$1:J6)+1,0)</f>
        <v>0</v>
      </c>
      <c r="K7" s="103">
        <f>IF(ISNUMBER(SEARCH('Карта учёта'!$B$17,Расходка[[#This Row],[Наименование расходного материала]])),MAX($K$1:K6)+1,0)</f>
        <v>0</v>
      </c>
      <c r="L7" s="103">
        <f>IF(ISNUMBER(SEARCH('Карта учёта'!$B$18,Расходка[[#This Row],[Наименование расходного материала]])),MAX($L$1:L6)+1,0)</f>
        <v>0</v>
      </c>
      <c r="M7" s="103">
        <f>IF(ISNUMBER(SEARCH('Карта учёта'!$B$19,Расходка[[#This Row],[Наименование расходного материала]])),MAX($M$1:M6)+1,0)</f>
        <v>6</v>
      </c>
      <c r="N7" s="103">
        <f>IF(ISNUMBER(SEARCH('Карта учёта'!$B$20,Расходка[[#This Row],[Наименование расходного материала]])),MAX($N$1:N6)+1,0)</f>
        <v>6</v>
      </c>
      <c r="O7" s="103">
        <f>IF(ISNUMBER(SEARCH('Карта учёта'!$B$21,Расходка[[#This Row],[Наименование расходного материала]])),MAX($O$1:O6)+1,0)</f>
        <v>6</v>
      </c>
      <c r="P7" s="103">
        <f>IF(ISNUMBER(SEARCH('Карта учёта'!$B$22,Расходка[[#This Row],[Наименование расходного материала]])),MAX($P$1:P6)+1,0)</f>
        <v>6</v>
      </c>
      <c r="Q7" s="103">
        <f>IF(ISNUMBER(SEARCH('Карта учёта'!$B$23,Расходка[[#This Row],[Наименование расходного материала]])),MAX($Q$1:Q6)+1,0)</f>
        <v>6</v>
      </c>
      <c r="R7" s="102" t="str">
        <f>IFERROR(INDEX(Расходка[Наименование расходного материала],MATCH(Расходка[[#This Row],[№]],Поиск_расходки[Индекс1],0)),"")</f>
        <v/>
      </c>
      <c r="S7" s="102" t="str">
        <f>IFERROR(INDEX(Расходка[Наименование расходного материала],MATCH(Расходка[[#This Row],[№]],Поиск_расходки[Индекс2],0)),"")</f>
        <v/>
      </c>
      <c r="T7" s="102" t="str">
        <f>IFERROR(INDEX(Расходка[Наименование расходного материала],MATCH(Расходка[[#This Row],[№]],Поиск_расходки[Индекс3],0)),"")</f>
        <v/>
      </c>
      <c r="U7" s="102" t="str">
        <f>IFERROR(INDEX(Расходка[Наименование расходного материала],MATCH(Расходка[[#This Row],[№]],Поиск_расходки[Индекс4],0)),"")</f>
        <v/>
      </c>
      <c r="V7" s="102" t="str">
        <f>IFERROR(INDEX(Расходка[Наименование расходного материала],MATCH(Расходка[[#This Row],[№]],Поиск_расходки[Индекс5],0)),"")</f>
        <v/>
      </c>
      <c r="W7" s="102" t="str">
        <f>IFERROR(INDEX(Расходка[Наименование расходного материала],MATCH(Расходка[[#This Row],[№]],Поиск_расходки[Индекс6],0)),"")</f>
        <v/>
      </c>
      <c r="X7" s="102" t="str">
        <f>IFERROR(INDEX(Расходка[Наименование расходного материала],MATCH(Расходка[[#This Row],[№]],Поиск_расходки[Индекс7],0)),"")</f>
        <v/>
      </c>
      <c r="Y7" s="102" t="str">
        <f>IFERROR(INDEX(Расходка[Наименование расходного материала],MATCH(Расходка[[#This Row],[№]],Поиск_расходки[Индекс8],0)),"")</f>
        <v/>
      </c>
      <c r="Z7" s="102" t="str">
        <f>IFERROR(INDEX(Расходка[Наименование расходного материала],MATCH(Расходка[[#This Row],[№]],Поиск_расходки[Индекс9],0)),"")</f>
        <v>Sapphire</v>
      </c>
      <c r="AA7" s="102" t="str">
        <f>IFERROR(INDEX(Расходка[Наименование расходного материала],MATCH(Расходка[[#This Row],[№]],Поиск_расходки[Индекс10],0)),"")</f>
        <v>Sapphire</v>
      </c>
      <c r="AB7" s="102" t="str">
        <f>IFERROR(INDEX(Расходка[Наименование расходного материала],MATCH(Расходка[[#This Row],[№]],Поиск_расходки[Индекс11],0)),"")</f>
        <v>Sapphire</v>
      </c>
      <c r="AC7" s="102" t="str">
        <f>IFERROR(INDEX(Расходка[Наименование расходного материала],MATCH(Расходка[[#This Row],[№]],Поиск_расходки[Индекс12],0)),"")</f>
        <v>Sapphire</v>
      </c>
      <c r="AD7" s="102" t="str">
        <f>IFERROR(INDEX(Расходка[Наименование расходного материала],MATCH(Расходка[[#This Row],[№]],Поиск_расходки[Индекс13],0)),"")</f>
        <v>Sapphire</v>
      </c>
      <c r="AF7" s="4" t="s">
        <v>5</v>
      </c>
      <c r="AG7" s="4" t="s">
        <v>405</v>
      </c>
      <c r="AI7" t="s">
        <v>190</v>
      </c>
      <c r="AJ7" t="s">
        <v>204</v>
      </c>
      <c r="AK7" t="str">
        <f t="shared" ref="AK7:AK8" si="1">CONCATENATE(AI7,AJ7)</f>
        <v>Контраст: Йогексол 350</v>
      </c>
      <c r="AM7" s="189">
        <v>155760</v>
      </c>
      <c r="AN7" s="190"/>
      <c r="AO7" s="191" t="s">
        <v>493</v>
      </c>
    </row>
    <row r="8" spans="1:42">
      <c r="A8">
        <f>ROW(Расходка[[#This Row],[Тип расходного материала ]])-1</f>
        <v>7</v>
      </c>
      <c r="B8" t="s">
        <v>5</v>
      </c>
      <c r="C8" t="s">
        <v>312</v>
      </c>
      <c r="E8" s="103">
        <f>IF(ISNUMBER(SEARCH('Карта учёта'!$B$13,Расходка[[#This Row],[Наименование расходного материала]])),MAX($E$1:E7)+1,0)</f>
        <v>0</v>
      </c>
      <c r="F8" s="103">
        <f>IF(ISNUMBER(SEARCH('Карта учёта'!$B$14,Расходка[[#This Row],[Наименование расходного материала]])),MAX($F$1:F7)+1,0)</f>
        <v>0</v>
      </c>
      <c r="G8" s="103">
        <f>IF(ISNUMBER(SEARCH('Карта учёта'!$B$15,Расходка[[#This Row],[Наименование расходного материала]])),MAX($G$1:G7)+1,0)</f>
        <v>0</v>
      </c>
      <c r="H8" s="103">
        <f>IF(ISNUMBER(SEARCH('Карта учёта'!#REF!,Расходка[[#This Row],[Наименование расходного материала]])),MAX($H$1:H7)+1,0)</f>
        <v>0</v>
      </c>
      <c r="I8" s="103">
        <f>IF(ISNUMBER(SEARCH('Карта учёта'!#REF!,Расходка[[#This Row],[Наименование расходного материала]])),MAX($I$1:I7)+1,0)</f>
        <v>0</v>
      </c>
      <c r="J8" s="103">
        <f>IF(ISNUMBER(SEARCH('Карта учёта'!$B$16,Расходка[[#This Row],[Наименование расходного материала]])),MAX($J$1:J7)+1,0)</f>
        <v>0</v>
      </c>
      <c r="K8" s="103">
        <f>IF(ISNUMBER(SEARCH('Карта учёта'!$B$17,Расходка[[#This Row],[Наименование расходного материала]])),MAX($K$1:K7)+1,0)</f>
        <v>0</v>
      </c>
      <c r="L8" s="103">
        <f>IF(ISNUMBER(SEARCH('Карта учёта'!$B$18,Расходка[[#This Row],[Наименование расходного материала]])),MAX($L$1:L7)+1,0)</f>
        <v>0</v>
      </c>
      <c r="M8" s="103">
        <f>IF(ISNUMBER(SEARCH('Карта учёта'!$B$19,Расходка[[#This Row],[Наименование расходного материала]])),MAX($M$1:M7)+1,0)</f>
        <v>7</v>
      </c>
      <c r="N8" s="103">
        <f>IF(ISNUMBER(SEARCH('Карта учёта'!$B$20,Расходка[[#This Row],[Наименование расходного материала]])),MAX($N$1:N7)+1,0)</f>
        <v>7</v>
      </c>
      <c r="O8" s="103">
        <f>IF(ISNUMBER(SEARCH('Карта учёта'!$B$21,Расходка[[#This Row],[Наименование расходного материала]])),MAX($O$1:O7)+1,0)</f>
        <v>7</v>
      </c>
      <c r="P8" s="103">
        <f>IF(ISNUMBER(SEARCH('Карта учёта'!$B$22,Расходка[[#This Row],[Наименование расходного материала]])),MAX($P$1:P7)+1,0)</f>
        <v>7</v>
      </c>
      <c r="Q8" s="103">
        <f>IF(ISNUMBER(SEARCH('Карта учёта'!$B$23,Расходка[[#This Row],[Наименование расходного материала]])),MAX($Q$1:Q7)+1,0)</f>
        <v>7</v>
      </c>
      <c r="R8" s="102" t="str">
        <f>IFERROR(INDEX(Расходка[Наименование расходного материала],MATCH(Расходка[[#This Row],[№]],Поиск_расходки[Индекс1],0)),"")</f>
        <v/>
      </c>
      <c r="S8" s="102" t="str">
        <f>IFERROR(INDEX(Расходка[Наименование расходного материала],MATCH(Расходка[[#This Row],[№]],Поиск_расходки[Индекс2],0)),"")</f>
        <v/>
      </c>
      <c r="T8" s="102" t="str">
        <f>IFERROR(INDEX(Расходка[Наименование расходного материала],MATCH(Расходка[[#This Row],[№]],Поиск_расходки[Индекс3],0)),"")</f>
        <v/>
      </c>
      <c r="U8" s="102" t="str">
        <f>IFERROR(INDEX(Расходка[Наименование расходного материала],MATCH(Расходка[[#This Row],[№]],Поиск_расходки[Индекс4],0)),"")</f>
        <v/>
      </c>
      <c r="V8" s="102" t="str">
        <f>IFERROR(INDEX(Расходка[Наименование расходного материала],MATCH(Расходка[[#This Row],[№]],Поиск_расходки[Индекс5],0)),"")</f>
        <v/>
      </c>
      <c r="W8" s="102" t="str">
        <f>IFERROR(INDEX(Расходка[Наименование расходного материала],MATCH(Расходка[[#This Row],[№]],Поиск_расходки[Индекс6],0)),"")</f>
        <v/>
      </c>
      <c r="X8" s="102" t="str">
        <f>IFERROR(INDEX(Расходка[Наименование расходного материала],MATCH(Расходка[[#This Row],[№]],Поиск_расходки[Индекс7],0)),"")</f>
        <v/>
      </c>
      <c r="Y8" s="102" t="str">
        <f>IFERROR(INDEX(Расходка[Наименование расходного материала],MATCH(Расходка[[#This Row],[№]],Поиск_расходки[Индекс8],0)),"")</f>
        <v/>
      </c>
      <c r="Z8" s="102" t="str">
        <f>IFERROR(INDEX(Расходка[Наименование расходного материала],MATCH(Расходка[[#This Row],[№]],Поиск_расходки[Индекс9],0)),"")</f>
        <v>Sprinter Legend</v>
      </c>
      <c r="AA8" s="102" t="str">
        <f>IFERROR(INDEX(Расходка[Наименование расходного материала],MATCH(Расходка[[#This Row],[№]],Поиск_расходки[Индекс10],0)),"")</f>
        <v>Sprinter Legend</v>
      </c>
      <c r="AB8" s="102" t="str">
        <f>IFERROR(INDEX(Расходка[Наименование расходного материала],MATCH(Расходка[[#This Row],[№]],Поиск_расходки[Индекс11],0)),"")</f>
        <v>Sprinter Legend</v>
      </c>
      <c r="AC8" s="102" t="str">
        <f>IFERROR(INDEX(Расходка[Наименование расходного материала],MATCH(Расходка[[#This Row],[№]],Поиск_расходки[Индекс12],0)),"")</f>
        <v>Sprinter Legend</v>
      </c>
      <c r="AD8" s="102" t="str">
        <f>IFERROR(INDEX(Расходка[Наименование расходного материала],MATCH(Расходка[[#This Row],[№]],Поиск_расходки[Индекс13],0)),"")</f>
        <v>Sprinter Legend</v>
      </c>
      <c r="AF8" s="4" t="s">
        <v>5</v>
      </c>
      <c r="AG8" s="4" t="s">
        <v>406</v>
      </c>
      <c r="AI8" t="s">
        <v>190</v>
      </c>
      <c r="AJ8" t="s">
        <v>205</v>
      </c>
      <c r="AK8" t="str">
        <f t="shared" si="1"/>
        <v>Контраст: Визипак 320</v>
      </c>
      <c r="AM8" s="171">
        <v>218140</v>
      </c>
      <c r="AN8" s="2"/>
      <c r="AO8" t="s">
        <v>89</v>
      </c>
    </row>
    <row r="9" spans="1:42">
      <c r="A9">
        <f>ROW(Расходка[[#This Row],[Тип расходного материала ]])-1</f>
        <v>8</v>
      </c>
      <c r="B9" t="s">
        <v>5</v>
      </c>
      <c r="C9" t="s">
        <v>357</v>
      </c>
      <c r="E9" s="103">
        <f>IF(ISNUMBER(SEARCH('Карта учёта'!$B$13,Расходка[[#This Row],[Наименование расходного материала]])),MAX($E$1:E8)+1,0)</f>
        <v>0</v>
      </c>
      <c r="F9" s="103">
        <f>IF(ISNUMBER(SEARCH('Карта учёта'!$B$14,Расходка[[#This Row],[Наименование расходного материала]])),MAX($F$1:F8)+1,0)</f>
        <v>0</v>
      </c>
      <c r="G9" s="103">
        <f>IF(ISNUMBER(SEARCH('Карта учёта'!$B$15,Расходка[[#This Row],[Наименование расходного материала]])),MAX($G$1:G8)+1,0)</f>
        <v>0</v>
      </c>
      <c r="H9" s="103">
        <f>IF(ISNUMBER(SEARCH('Карта учёта'!#REF!,Расходка[[#This Row],[Наименование расходного материала]])),MAX($H$1:H8)+1,0)</f>
        <v>0</v>
      </c>
      <c r="I9" s="103">
        <f>IF(ISNUMBER(SEARCH('Карта учёта'!#REF!,Расходка[[#This Row],[Наименование расходного материала]])),MAX($I$1:I8)+1,0)</f>
        <v>0</v>
      </c>
      <c r="J9" s="103">
        <f>IF(ISNUMBER(SEARCH('Карта учёта'!$B$16,Расходка[[#This Row],[Наименование расходного материала]])),MAX($J$1:J8)+1,0)</f>
        <v>0</v>
      </c>
      <c r="K9" s="103">
        <f>IF(ISNUMBER(SEARCH('Карта учёта'!$B$17,Расходка[[#This Row],[Наименование расходного материала]])),MAX($K$1:K8)+1,0)</f>
        <v>0</v>
      </c>
      <c r="L9" s="103">
        <f>IF(ISNUMBER(SEARCH('Карта учёта'!$B$18,Расходка[[#This Row],[Наименование расходного материала]])),MAX($L$1:L8)+1,0)</f>
        <v>0</v>
      </c>
      <c r="M9" s="103">
        <f>IF(ISNUMBER(SEARCH('Карта учёта'!$B$19,Расходка[[#This Row],[Наименование расходного материала]])),MAX($M$1:M8)+1,0)</f>
        <v>8</v>
      </c>
      <c r="N9" s="103">
        <f>IF(ISNUMBER(SEARCH('Карта учёта'!$B$20,Расходка[[#This Row],[Наименование расходного материала]])),MAX($N$1:N8)+1,0)</f>
        <v>8</v>
      </c>
      <c r="O9" s="103">
        <f>IF(ISNUMBER(SEARCH('Карта учёта'!$B$21,Расходка[[#This Row],[Наименование расходного материала]])),MAX($O$1:O8)+1,0)</f>
        <v>8</v>
      </c>
      <c r="P9" s="103">
        <f>IF(ISNUMBER(SEARCH('Карта учёта'!$B$22,Расходка[[#This Row],[Наименование расходного материала]])),MAX($P$1:P8)+1,0)</f>
        <v>8</v>
      </c>
      <c r="Q9" s="103">
        <f>IF(ISNUMBER(SEARCH('Карта учёта'!$B$23,Расходка[[#This Row],[Наименование расходного материала]])),MAX($Q$1:Q8)+1,0)</f>
        <v>8</v>
      </c>
      <c r="R9" s="102" t="str">
        <f>IFERROR(INDEX(Расходка[Наименование расходного материала],MATCH(Расходка[[#This Row],[№]],Поиск_расходки[Индекс1],0)),"")</f>
        <v/>
      </c>
      <c r="S9" s="102" t="str">
        <f>IFERROR(INDEX(Расходка[Наименование расходного материала],MATCH(Расходка[[#This Row],[№]],Поиск_расходки[Индекс2],0)),"")</f>
        <v/>
      </c>
      <c r="T9" s="102" t="str">
        <f>IFERROR(INDEX(Расходка[Наименование расходного материала],MATCH(Расходка[[#This Row],[№]],Поиск_расходки[Индекс3],0)),"")</f>
        <v/>
      </c>
      <c r="U9" s="102" t="str">
        <f>IFERROR(INDEX(Расходка[Наименование расходного материала],MATCH(Расходка[[#This Row],[№]],Поиск_расходки[Индекс4],0)),"")</f>
        <v/>
      </c>
      <c r="V9" s="102" t="str">
        <f>IFERROR(INDEX(Расходка[Наименование расходного материала],MATCH(Расходка[[#This Row],[№]],Поиск_расходки[Индекс5],0)),"")</f>
        <v/>
      </c>
      <c r="W9" s="102" t="str">
        <f>IFERROR(INDEX(Расходка[Наименование расходного материала],MATCH(Расходка[[#This Row],[№]],Поиск_расходки[Индекс6],0)),"")</f>
        <v/>
      </c>
      <c r="X9" s="102" t="str">
        <f>IFERROR(INDEX(Расходка[Наименование расходного материала],MATCH(Расходка[[#This Row],[№]],Поиск_расходки[Индекс7],0)),"")</f>
        <v/>
      </c>
      <c r="Y9" s="102" t="str">
        <f>IFERROR(INDEX(Расходка[Наименование расходного материала],MATCH(Расходка[[#This Row],[№]],Поиск_расходки[Индекс8],0)),"")</f>
        <v/>
      </c>
      <c r="Z9" s="102" t="str">
        <f>IFERROR(INDEX(Расходка[Наименование расходного материала],MATCH(Расходка[[#This Row],[№]],Поиск_расходки[Индекс9],0)),"")</f>
        <v>SubMarine Rapido, Invatec</v>
      </c>
      <c r="AA9" s="102" t="str">
        <f>IFERROR(INDEX(Расходка[Наименование расходного материала],MATCH(Расходка[[#This Row],[№]],Поиск_расходки[Индекс10],0)),"")</f>
        <v>SubMarine Rapido, Invatec</v>
      </c>
      <c r="AB9" s="102" t="str">
        <f>IFERROR(INDEX(Расходка[Наименование расходного материала],MATCH(Расходка[[#This Row],[№]],Поиск_расходки[Индекс11],0)),"")</f>
        <v>SubMarine Rapido, Invatec</v>
      </c>
      <c r="AC9" s="102" t="str">
        <f>IFERROR(INDEX(Расходка[Наименование расходного материала],MATCH(Расходка[[#This Row],[№]],Поиск_расходки[Индекс12],0)),"")</f>
        <v>SubMarine Rapido, Invatec</v>
      </c>
      <c r="AD9" s="102" t="str">
        <f>IFERROR(INDEX(Расходка[Наименование расходного материала],MATCH(Расходка[[#This Row],[№]],Поиск_расходки[Индекс13],0)),"")</f>
        <v>SubMarine Rapido, Invatec</v>
      </c>
      <c r="AF9" s="4" t="s">
        <v>5</v>
      </c>
      <c r="AG9" s="4" t="s">
        <v>407</v>
      </c>
      <c r="AM9" s="171">
        <v>218160</v>
      </c>
      <c r="AN9" s="2"/>
      <c r="AO9" t="s">
        <v>90</v>
      </c>
    </row>
    <row r="10" spans="1:42">
      <c r="A10">
        <f>ROW(Расходка[[#This Row],[Тип расходного материала ]])-1</f>
        <v>9</v>
      </c>
      <c r="B10" t="s">
        <v>5</v>
      </c>
      <c r="C10" t="s">
        <v>373</v>
      </c>
      <c r="E10" s="103">
        <f>IF(ISNUMBER(SEARCH('Карта учёта'!$B$13,Расходка[[#This Row],[Наименование расходного материала]])),MAX($E$1:E9)+1,0)</f>
        <v>0</v>
      </c>
      <c r="F10" s="103">
        <f>IF(ISNUMBER(SEARCH('Карта учёта'!$B$14,Расходка[[#This Row],[Наименование расходного материала]])),MAX($F$1:F9)+1,0)</f>
        <v>0</v>
      </c>
      <c r="G10" s="103">
        <f>IF(ISNUMBER(SEARCH('Карта учёта'!$B$15,Расходка[[#This Row],[Наименование расходного материала]])),MAX($G$1:G9)+1,0)</f>
        <v>0</v>
      </c>
      <c r="H10" s="103">
        <f>IF(ISNUMBER(SEARCH('Карта учёта'!#REF!,Расходка[[#This Row],[Наименование расходного материала]])),MAX($H$1:H9)+1,0)</f>
        <v>0</v>
      </c>
      <c r="I10" s="103">
        <f>IF(ISNUMBER(SEARCH('Карта учёта'!#REF!,Расходка[[#This Row],[Наименование расходного материала]])),MAX($I$1:I9)+1,0)</f>
        <v>0</v>
      </c>
      <c r="J10" s="103">
        <f>IF(ISNUMBER(SEARCH('Карта учёта'!$B$16,Расходка[[#This Row],[Наименование расходного материала]])),MAX($J$1:J9)+1,0)</f>
        <v>1</v>
      </c>
      <c r="K10" s="103">
        <f>IF(ISNUMBER(SEARCH('Карта учёта'!$B$17,Расходка[[#This Row],[Наименование расходного материала]])),MAX($K$1:K9)+1,0)</f>
        <v>0</v>
      </c>
      <c r="L10" s="103">
        <f>IF(ISNUMBER(SEARCH('Карта учёта'!$B$18,Расходка[[#This Row],[Наименование расходного материала]])),MAX($L$1:L9)+1,0)</f>
        <v>0</v>
      </c>
      <c r="M10" s="103">
        <f>IF(ISNUMBER(SEARCH('Карта учёта'!$B$19,Расходка[[#This Row],[Наименование расходного материала]])),MAX($M$1:M9)+1,0)</f>
        <v>9</v>
      </c>
      <c r="N10" s="103">
        <f>IF(ISNUMBER(SEARCH('Карта учёта'!$B$20,Расходка[[#This Row],[Наименование расходного материала]])),MAX($N$1:N9)+1,0)</f>
        <v>9</v>
      </c>
      <c r="O10" s="103">
        <f>IF(ISNUMBER(SEARCH('Карта учёта'!$B$21,Расходка[[#This Row],[Наименование расходного материала]])),MAX($O$1:O9)+1,0)</f>
        <v>9</v>
      </c>
      <c r="P10" s="103">
        <f>IF(ISNUMBER(SEARCH('Карта учёта'!$B$22,Расходка[[#This Row],[Наименование расходного материала]])),MAX($P$1:P9)+1,0)</f>
        <v>9</v>
      </c>
      <c r="Q10" s="103">
        <f>IF(ISNUMBER(SEARCH('Карта учёта'!$B$23,Расходка[[#This Row],[Наименование расходного материала]])),MAX($Q$1:Q9)+1,0)</f>
        <v>9</v>
      </c>
      <c r="R10" s="102" t="str">
        <f>IFERROR(INDEX(Расходка[Наименование расходного материала],MATCH(Расходка[[#This Row],[№]],Поиск_расходки[Индекс1],0)),"")</f>
        <v/>
      </c>
      <c r="S10" s="102" t="str">
        <f>IFERROR(INDEX(Расходка[Наименование расходного материала],MATCH(Расходка[[#This Row],[№]],Поиск_расходки[Индекс2],0)),"")</f>
        <v/>
      </c>
      <c r="T10" s="102" t="str">
        <f>IFERROR(INDEX(Расходка[Наименование расходного материала],MATCH(Расходка[[#This Row],[№]],Поиск_расходки[Индекс3],0)),"")</f>
        <v/>
      </c>
      <c r="U10" s="102" t="str">
        <f>IFERROR(INDEX(Расходка[Наименование расходного материала],MATCH(Расходка[[#This Row],[№]],Поиск_расходки[Индекс4],0)),"")</f>
        <v/>
      </c>
      <c r="V10" s="102" t="str">
        <f>IFERROR(INDEX(Расходка[Наименование расходного материала],MATCH(Расходка[[#This Row],[№]],Поиск_расходки[Индекс5],0)),"")</f>
        <v/>
      </c>
      <c r="W10" s="102" t="str">
        <f>IFERROR(INDEX(Расходка[Наименование расходного материала],MATCH(Расходка[[#This Row],[№]],Поиск_расходки[Индекс6],0)),"")</f>
        <v/>
      </c>
      <c r="X10" s="102" t="str">
        <f>IFERROR(INDEX(Расходка[Наименование расходного материала],MATCH(Расходка[[#This Row],[№]],Поиск_расходки[Индекс7],0)),"")</f>
        <v/>
      </c>
      <c r="Y10" s="102" t="str">
        <f>IFERROR(INDEX(Расходка[Наименование расходного материала],MATCH(Расходка[[#This Row],[№]],Поиск_расходки[Индекс8],0)),"")</f>
        <v/>
      </c>
      <c r="Z10" s="102" t="str">
        <f>IFERROR(INDEX(Расходка[Наименование расходного материала],MATCH(Расходка[[#This Row],[№]],Поиск_расходки[Индекс9],0)),"")</f>
        <v>Колибри</v>
      </c>
      <c r="AA10" s="102" t="str">
        <f>IFERROR(INDEX(Расходка[Наименование расходного материала],MATCH(Расходка[[#This Row],[№]],Поиск_расходки[Индекс10],0)),"")</f>
        <v>Колибри</v>
      </c>
      <c r="AB10" s="102" t="str">
        <f>IFERROR(INDEX(Расходка[Наименование расходного материала],MATCH(Расходка[[#This Row],[№]],Поиск_расходки[Индекс11],0)),"")</f>
        <v>Колибри</v>
      </c>
      <c r="AC10" s="102" t="str">
        <f>IFERROR(INDEX(Расходка[Наименование расходного материала],MATCH(Расходка[[#This Row],[№]],Поиск_расходки[Индекс12],0)),"")</f>
        <v>Колибри</v>
      </c>
      <c r="AD10" s="102" t="str">
        <f>IFERROR(INDEX(Расходка[Наименование расходного материала],MATCH(Расходка[[#This Row],[№]],Поиск_расходки[Индекс13],0)),"")</f>
        <v>Колибри</v>
      </c>
      <c r="AF10" s="4" t="s">
        <v>5</v>
      </c>
      <c r="AG10" s="4" t="s">
        <v>408</v>
      </c>
      <c r="AI10" t="s">
        <v>354</v>
      </c>
      <c r="AM10" s="171">
        <v>194510</v>
      </c>
      <c r="AN10" s="2"/>
      <c r="AO10" t="s">
        <v>91</v>
      </c>
    </row>
    <row r="11" spans="1:42">
      <c r="A11">
        <f>ROW(Расходка[[#This Row],[Тип расходного материала ]])-1</f>
        <v>10</v>
      </c>
      <c r="B11" t="s">
        <v>5</v>
      </c>
      <c r="C11" t="s">
        <v>396</v>
      </c>
      <c r="E11" s="103">
        <f>IF(ISNUMBER(SEARCH('Карта учёта'!$B$13,Расходка[[#This Row],[Наименование расходного материала]])),MAX($E$1:E10)+1,0)</f>
        <v>0</v>
      </c>
      <c r="F11" s="103">
        <f>IF(ISNUMBER(SEARCH('Карта учёта'!$B$14,Расходка[[#This Row],[Наименование расходного материала]])),MAX($F$1:F10)+1,0)</f>
        <v>0</v>
      </c>
      <c r="G11" s="103">
        <f>IF(ISNUMBER(SEARCH('Карта учёта'!$B$15,Расходка[[#This Row],[Наименование расходного материала]])),MAX($G$1:G10)+1,0)</f>
        <v>0</v>
      </c>
      <c r="H11" s="103">
        <f>IF(ISNUMBER(SEARCH('Карта учёта'!#REF!,Расходка[[#This Row],[Наименование расходного материала]])),MAX($H$1:H10)+1,0)</f>
        <v>0</v>
      </c>
      <c r="I11" s="103">
        <f>IF(ISNUMBER(SEARCH('Карта учёта'!#REF!,Расходка[[#This Row],[Наименование расходного материала]])),MAX($I$1:I10)+1,0)</f>
        <v>0</v>
      </c>
      <c r="J11" s="103">
        <f>IF(ISNUMBER(SEARCH('Карта учёта'!$B$16,Расходка[[#This Row],[Наименование расходного материала]])),MAX($J$1:J10)+1,0)</f>
        <v>2</v>
      </c>
      <c r="K11" s="103">
        <f>IF(ISNUMBER(SEARCH('Карта учёта'!$B$17,Расходка[[#This Row],[Наименование расходного материала]])),MAX($K$1:K10)+1,0)</f>
        <v>0</v>
      </c>
      <c r="L11" s="103">
        <f>IF(ISNUMBER(SEARCH('Карта учёта'!$B$18,Расходка[[#This Row],[Наименование расходного материала]])),MAX($L$1:L10)+1,0)</f>
        <v>0</v>
      </c>
      <c r="M11" s="103">
        <f>IF(ISNUMBER(SEARCH('Карта учёта'!$B$19,Расходка[[#This Row],[Наименование расходного материала]])),MAX($M$1:M10)+1,0)</f>
        <v>10</v>
      </c>
      <c r="N11" s="103">
        <f>IF(ISNUMBER(SEARCH('Карта учёта'!$B$20,Расходка[[#This Row],[Наименование расходного материала]])),MAX($N$1:N10)+1,0)</f>
        <v>10</v>
      </c>
      <c r="O11" s="103">
        <f>IF(ISNUMBER(SEARCH('Карта учёта'!$B$21,Расходка[[#This Row],[Наименование расходного материала]])),MAX($O$1:O10)+1,0)</f>
        <v>10</v>
      </c>
      <c r="P11" s="103">
        <f>IF(ISNUMBER(SEARCH('Карта учёта'!$B$22,Расходка[[#This Row],[Наименование расходного материала]])),MAX($P$1:P10)+1,0)</f>
        <v>10</v>
      </c>
      <c r="Q11" s="103">
        <f>IF(ISNUMBER(SEARCH('Карта учёта'!$B$23,Расходка[[#This Row],[Наименование расходного материала]])),MAX($Q$1:Q10)+1,0)</f>
        <v>10</v>
      </c>
      <c r="R11" s="102" t="str">
        <f>IFERROR(INDEX(Расходка[Наименование расходного материала],MATCH(Расходка[[#This Row],[№]],Поиск_расходки[Индекс1],0)),"")</f>
        <v/>
      </c>
      <c r="S11" s="102" t="str">
        <f>IFERROR(INDEX(Расходка[Наименование расходного материала],MATCH(Расходка[[#This Row],[№]],Поиск_расходки[Индекс2],0)),"")</f>
        <v/>
      </c>
      <c r="T11" s="102" t="str">
        <f>IFERROR(INDEX(Расходка[Наименование расходного материала],MATCH(Расходка[[#This Row],[№]],Поиск_расходки[Индекс3],0)),"")</f>
        <v/>
      </c>
      <c r="U11" s="102" t="str">
        <f>IFERROR(INDEX(Расходка[Наименование расходного материала],MATCH(Расходка[[#This Row],[№]],Поиск_расходки[Индекс4],0)),"")</f>
        <v/>
      </c>
      <c r="V11" s="102" t="str">
        <f>IFERROR(INDEX(Расходка[Наименование расходного материала],MATCH(Расходка[[#This Row],[№]],Поиск_расходки[Индекс5],0)),"")</f>
        <v/>
      </c>
      <c r="W11" s="102" t="str">
        <f>IFERROR(INDEX(Расходка[Наименование расходного материала],MATCH(Расходка[[#This Row],[№]],Поиск_расходки[Индекс6],0)),"")</f>
        <v/>
      </c>
      <c r="X11" s="102" t="str">
        <f>IFERROR(INDEX(Расходка[Наименование расходного материала],MATCH(Расходка[[#This Row],[№]],Поиск_расходки[Индекс7],0)),"")</f>
        <v/>
      </c>
      <c r="Y11" s="102" t="str">
        <f>IFERROR(INDEX(Расходка[Наименование расходного материала],MATCH(Расходка[[#This Row],[№]],Поиск_расходки[Индекс8],0)),"")</f>
        <v/>
      </c>
      <c r="Z11" s="102" t="str">
        <f>IFERROR(INDEX(Расходка[Наименование расходного материала],MATCH(Расходка[[#This Row],[№]],Поиск_расходки[Индекс9],0)),"")</f>
        <v xml:space="preserve">NC Колибри </v>
      </c>
      <c r="AA11" s="102" t="str">
        <f>IFERROR(INDEX(Расходка[Наименование расходного материала],MATCH(Расходка[[#This Row],[№]],Поиск_расходки[Индекс10],0)),"")</f>
        <v xml:space="preserve">NC Колибри </v>
      </c>
      <c r="AB11" s="102" t="str">
        <f>IFERROR(INDEX(Расходка[Наименование расходного материала],MATCH(Расходка[[#This Row],[№]],Поиск_расходки[Индекс11],0)),"")</f>
        <v xml:space="preserve">NC Колибри </v>
      </c>
      <c r="AC11" s="102" t="str">
        <f>IFERROR(INDEX(Расходка[Наименование расходного материала],MATCH(Расходка[[#This Row],[№]],Поиск_расходки[Индекс12],0)),"")</f>
        <v xml:space="preserve">NC Колибри </v>
      </c>
      <c r="AD11" s="102" t="str">
        <f>IFERROR(INDEX(Расходка[Наименование расходного материала],MATCH(Расходка[[#This Row],[№]],Поиск_расходки[Индекс13],0)),"")</f>
        <v xml:space="preserve">NC Колибри </v>
      </c>
      <c r="AF11" s="4" t="s">
        <v>5</v>
      </c>
      <c r="AG11" s="4" t="s">
        <v>409</v>
      </c>
      <c r="AI11" t="s">
        <v>4</v>
      </c>
      <c r="AM11" s="171">
        <v>323500</v>
      </c>
      <c r="AN11" s="2"/>
      <c r="AO11" t="s">
        <v>92</v>
      </c>
    </row>
    <row r="12" spans="1:42">
      <c r="A12">
        <f>ROW(Расходка[[#This Row],[Тип расходного материала ]])-1</f>
        <v>11</v>
      </c>
      <c r="B12" t="s">
        <v>5</v>
      </c>
      <c r="C12" t="s">
        <v>512</v>
      </c>
      <c r="E12" s="103">
        <f>IF(ISNUMBER(SEARCH('Карта учёта'!$B$13,Расходка[[#This Row],[Наименование расходного материала]])),MAX($E$1:E11)+1,0)</f>
        <v>0</v>
      </c>
      <c r="F12" s="103">
        <f>IF(ISNUMBER(SEARCH('Карта учёта'!$B$14,Расходка[[#This Row],[Наименование расходного материала]])),MAX($F$1:F11)+1,0)</f>
        <v>0</v>
      </c>
      <c r="G12" s="103">
        <f>IF(ISNUMBER(SEARCH('Карта учёта'!$B$15,Расходка[[#This Row],[Наименование расходного материала]])),MAX($G$1:G11)+1,0)</f>
        <v>0</v>
      </c>
      <c r="H12" s="103">
        <f>IF(ISNUMBER(SEARCH('Карта учёта'!#REF!,Расходка[[#This Row],[Наименование расходного материала]])),MAX($H$1:H11)+1,0)</f>
        <v>0</v>
      </c>
      <c r="I12" s="103">
        <f>IF(ISNUMBER(SEARCH('Карта учёта'!#REF!,Расходка[[#This Row],[Наименование расходного материала]])),MAX($I$1:I11)+1,0)</f>
        <v>0</v>
      </c>
      <c r="J12" s="103">
        <f>IF(ISNUMBER(SEARCH('Карта учёта'!$B$16,Расходка[[#This Row],[Наименование расходного материала]])),MAX($J$1:J11)+1,0)</f>
        <v>0</v>
      </c>
      <c r="K12" s="103">
        <f>IF(ISNUMBER(SEARCH('Карта учёта'!$B$17,Расходка[[#This Row],[Наименование расходного материала]])),MAX($K$1:K11)+1,0)</f>
        <v>0</v>
      </c>
      <c r="L12" s="103">
        <f>IF(ISNUMBER(SEARCH('Карта учёта'!$B$18,Расходка[[#This Row],[Наименование расходного материала]])),MAX($L$1:L11)+1,0)</f>
        <v>0</v>
      </c>
      <c r="M12" s="103">
        <f>IF(ISNUMBER(SEARCH('Карта учёта'!$B$19,Расходка[[#This Row],[Наименование расходного материала]])),MAX($M$1:M11)+1,0)</f>
        <v>11</v>
      </c>
      <c r="N12" s="103">
        <f>IF(ISNUMBER(SEARCH('Карта учёта'!$B$20,Расходка[[#This Row],[Наименование расходного материала]])),MAX($N$1:N11)+1,0)</f>
        <v>11</v>
      </c>
      <c r="O12" s="103">
        <f>IF(ISNUMBER(SEARCH('Карта учёта'!$B$21,Расходка[[#This Row],[Наименование расходного материала]])),MAX($O$1:O11)+1,0)</f>
        <v>11</v>
      </c>
      <c r="P12" s="103">
        <f>IF(ISNUMBER(SEARCH('Карта учёта'!$B$22,Расходка[[#This Row],[Наименование расходного материала]])),MAX($P$1:P11)+1,0)</f>
        <v>11</v>
      </c>
      <c r="Q12" s="103">
        <f>IF(ISNUMBER(SEARCH('Карта учёта'!$B$23,Расходка[[#This Row],[Наименование расходного материала]])),MAX($Q$1:Q11)+1,0)</f>
        <v>11</v>
      </c>
      <c r="R12" s="102" t="str">
        <f>IFERROR(INDEX(Расходка[Наименование расходного материала],MATCH(Расходка[[#This Row],[№]],Поиск_расходки[Индекс1],0)),"")</f>
        <v/>
      </c>
      <c r="S12" s="102" t="str">
        <f>IFERROR(INDEX(Расходка[Наименование расходного материала],MATCH(Расходка[[#This Row],[№]],Поиск_расходки[Индекс2],0)),"")</f>
        <v/>
      </c>
      <c r="T12" s="102" t="str">
        <f>IFERROR(INDEX(Расходка[Наименование расходного материала],MATCH(Расходка[[#This Row],[№]],Поиск_расходки[Индекс3],0)),"")</f>
        <v/>
      </c>
      <c r="U12" s="102" t="str">
        <f>IFERROR(INDEX(Расходка[Наименование расходного материала],MATCH(Расходка[[#This Row],[№]],Поиск_расходки[Индекс4],0)),"")</f>
        <v/>
      </c>
      <c r="V12" s="102" t="str">
        <f>IFERROR(INDEX(Расходка[Наименование расходного материала],MATCH(Расходка[[#This Row],[№]],Поиск_расходки[Индекс5],0)),"")</f>
        <v/>
      </c>
      <c r="W12" s="102" t="str">
        <f>IFERROR(INDEX(Расходка[Наименование расходного материала],MATCH(Расходка[[#This Row],[№]],Поиск_расходки[Индекс6],0)),"")</f>
        <v/>
      </c>
      <c r="X12" s="102" t="str">
        <f>IFERROR(INDEX(Расходка[Наименование расходного материала],MATCH(Расходка[[#This Row],[№]],Поиск_расходки[Индекс7],0)),"")</f>
        <v/>
      </c>
      <c r="Y12" s="102" t="str">
        <f>IFERROR(INDEX(Расходка[Наименование расходного материала],MATCH(Расходка[[#This Row],[№]],Поиск_расходки[Индекс8],0)),"")</f>
        <v/>
      </c>
      <c r="Z12" s="102" t="str">
        <f>IFERROR(INDEX(Расходка[Наименование расходного материала],MATCH(Расходка[[#This Row],[№]],Поиск_расходки[Индекс9],0)),"")</f>
        <v>NC АКСИОМА</v>
      </c>
      <c r="AA12" s="102" t="str">
        <f>IFERROR(INDEX(Расходка[Наименование расходного материала],MATCH(Расходка[[#This Row],[№]],Поиск_расходки[Индекс10],0)),"")</f>
        <v>NC АКСИОМА</v>
      </c>
      <c r="AB12" s="102" t="str">
        <f>IFERROR(INDEX(Расходка[Наименование расходного материала],MATCH(Расходка[[#This Row],[№]],Поиск_расходки[Индекс11],0)),"")</f>
        <v>NC АКСИОМА</v>
      </c>
      <c r="AC12" s="102" t="str">
        <f>IFERROR(INDEX(Расходка[Наименование расходного материала],MATCH(Расходка[[#This Row],[№]],Поиск_расходки[Индекс12],0)),"")</f>
        <v>NC АКСИОМА</v>
      </c>
      <c r="AD12" s="102" t="str">
        <f>IFERROR(INDEX(Расходка[Наименование расходного материала],MATCH(Расходка[[#This Row],[№]],Поиск_расходки[Индекс13],0)),"")</f>
        <v>NC АКСИОМА</v>
      </c>
      <c r="AF12" s="4" t="s">
        <v>5</v>
      </c>
      <c r="AG12" s="4" t="s">
        <v>410</v>
      </c>
      <c r="AI12" t="s">
        <v>3</v>
      </c>
      <c r="AM12" s="171">
        <v>323510</v>
      </c>
      <c r="AN12" s="2"/>
      <c r="AO12" t="s">
        <v>93</v>
      </c>
    </row>
    <row r="13" spans="1:42">
      <c r="A13">
        <f>ROW(Расходка[[#This Row],[Тип расходного материала ]])-1</f>
        <v>12</v>
      </c>
      <c r="B13" t="s">
        <v>307</v>
      </c>
      <c r="C13" s="1" t="s">
        <v>332</v>
      </c>
      <c r="D13" s="1"/>
      <c r="E13" s="103">
        <f>IF(ISNUMBER(SEARCH('Карта учёта'!$B$13,Расходка[[#This Row],[Наименование расходного материала]])),MAX($E$1:E12)+1,0)</f>
        <v>0</v>
      </c>
      <c r="F13" s="103">
        <f>IF(ISNUMBER(SEARCH('Карта учёта'!$B$14,Расходка[[#This Row],[Наименование расходного материала]])),MAX($F$1:F12)+1,0)</f>
        <v>0</v>
      </c>
      <c r="G13" s="103">
        <f>IF(ISNUMBER(SEARCH('Карта учёта'!$B$15,Расходка[[#This Row],[Наименование расходного материала]])),MAX($G$1:G12)+1,0)</f>
        <v>0</v>
      </c>
      <c r="H13" s="103">
        <f>IF(ISNUMBER(SEARCH('Карта учёта'!#REF!,Расходка[[#This Row],[Наименование расходного материала]])),MAX($H$1:H12)+1,0)</f>
        <v>0</v>
      </c>
      <c r="I13" s="103">
        <f>IF(ISNUMBER(SEARCH('Карта учёта'!#REF!,Расходка[[#This Row],[Наименование расходного материала]])),MAX($I$1:I12)+1,0)</f>
        <v>0</v>
      </c>
      <c r="J13" s="103">
        <f>IF(ISNUMBER(SEARCH('Карта учёта'!$B$16,Расходка[[#This Row],[Наименование расходного материала]])),MAX($J$1:J12)+1,0)</f>
        <v>0</v>
      </c>
      <c r="K13" s="103">
        <f>IF(ISNUMBER(SEARCH('Карта учёта'!$B$17,Расходка[[#This Row],[Наименование расходного материала]])),MAX($K$1:K12)+1,0)</f>
        <v>0</v>
      </c>
      <c r="L13" s="103">
        <f>IF(ISNUMBER(SEARCH('Карта учёта'!$B$18,Расходка[[#This Row],[Наименование расходного материала]])),MAX($L$1:L12)+1,0)</f>
        <v>0</v>
      </c>
      <c r="M13" s="103">
        <f>IF(ISNUMBER(SEARCH('Карта учёта'!$B$19,Расходка[[#This Row],[Наименование расходного материала]])),MAX($M$1:M12)+1,0)</f>
        <v>12</v>
      </c>
      <c r="N13" s="103">
        <f>IF(ISNUMBER(SEARCH('Карта учёта'!$B$20,Расходка[[#This Row],[Наименование расходного материала]])),MAX($N$1:N12)+1,0)</f>
        <v>12</v>
      </c>
      <c r="O13" s="103">
        <f>IF(ISNUMBER(SEARCH('Карта учёта'!$B$21,Расходка[[#This Row],[Наименование расходного материала]])),MAX($O$1:O12)+1,0)</f>
        <v>12</v>
      </c>
      <c r="P13" s="103">
        <f>IF(ISNUMBER(SEARCH('Карта учёта'!$B$22,Расходка[[#This Row],[Наименование расходного материала]])),MAX($P$1:P12)+1,0)</f>
        <v>12</v>
      </c>
      <c r="Q13" s="103">
        <f>IF(ISNUMBER(SEARCH('Карта учёта'!$B$23,Расходка[[#This Row],[Наименование расходного материала]])),MAX($Q$1:Q12)+1,0)</f>
        <v>12</v>
      </c>
      <c r="R13" s="102" t="str">
        <f>IFERROR(INDEX(Расходка[Наименование расходного материала],MATCH(Расходка[[#This Row],[№]],Поиск_расходки[Индекс1],0)),"")</f>
        <v/>
      </c>
      <c r="S13" s="102" t="str">
        <f>IFERROR(INDEX(Расходка[Наименование расходного материала],MATCH(Расходка[[#This Row],[№]],Поиск_расходки[Индекс2],0)),"")</f>
        <v/>
      </c>
      <c r="T13" s="102" t="str">
        <f>IFERROR(INDEX(Расходка[Наименование расходного материала],MATCH(Расходка[[#This Row],[№]],Поиск_расходки[Индекс3],0)),"")</f>
        <v/>
      </c>
      <c r="U13" s="102" t="str">
        <f>IFERROR(INDEX(Расходка[Наименование расходного материала],MATCH(Расходка[[#This Row],[№]],Поиск_расходки[Индекс4],0)),"")</f>
        <v/>
      </c>
      <c r="V13" s="102" t="str">
        <f>IFERROR(INDEX(Расходка[Наименование расходного материала],MATCH(Расходка[[#This Row],[№]],Поиск_расходки[Индекс5],0)),"")</f>
        <v/>
      </c>
      <c r="W13" s="102" t="str">
        <f>IFERROR(INDEX(Расходка[Наименование расходного материала],MATCH(Расходка[[#This Row],[№]],Поиск_расходки[Индекс6],0)),"")</f>
        <v/>
      </c>
      <c r="X13" s="102" t="str">
        <f>IFERROR(INDEX(Расходка[Наименование расходного материала],MATCH(Расходка[[#This Row],[№]],Поиск_расходки[Индекс7],0)),"")</f>
        <v/>
      </c>
      <c r="Y13" s="102" t="str">
        <f>IFERROR(INDEX(Расходка[Наименование расходного материала],MATCH(Расходка[[#This Row],[№]],Поиск_расходки[Индекс8],0)),"")</f>
        <v/>
      </c>
      <c r="Z13" s="102" t="str">
        <f>IFERROR(INDEX(Расходка[Наименование расходного материала],MATCH(Расходка[[#This Row],[№]],Поиск_расходки[Индекс9],0)),"")</f>
        <v>Nitrex 260</v>
      </c>
      <c r="AA13" s="102" t="str">
        <f>IFERROR(INDEX(Расходка[Наименование расходного материала],MATCH(Расходка[[#This Row],[№]],Поиск_расходки[Индекс10],0)),"")</f>
        <v>Nitrex 260</v>
      </c>
      <c r="AB13" s="102" t="str">
        <f>IFERROR(INDEX(Расходка[Наименование расходного материала],MATCH(Расходка[[#This Row],[№]],Поиск_расходки[Индекс11],0)),"")</f>
        <v>Nitrex 260</v>
      </c>
      <c r="AC13" s="102" t="str">
        <f>IFERROR(INDEX(Расходка[Наименование расходного материала],MATCH(Расходка[[#This Row],[№]],Поиск_расходки[Индекс12],0)),"")</f>
        <v>Nitrex 260</v>
      </c>
      <c r="AD13" s="102" t="str">
        <f>IFERROR(INDEX(Расходка[Наименование расходного материала],MATCH(Расходка[[#This Row],[№]],Поиск_расходки[Индекс13],0)),"")</f>
        <v>Nitrex 260</v>
      </c>
      <c r="AF13" s="4" t="s">
        <v>5</v>
      </c>
      <c r="AG13" s="4" t="s">
        <v>411</v>
      </c>
      <c r="AI13" t="s">
        <v>6</v>
      </c>
      <c r="AM13" s="171">
        <v>254570</v>
      </c>
      <c r="AN13" s="2"/>
      <c r="AO13" t="s">
        <v>522</v>
      </c>
    </row>
    <row r="14" spans="1:42">
      <c r="A14">
        <f>ROW(Расходка[[#This Row],[Тип расходного материала ]])-1</f>
        <v>13</v>
      </c>
      <c r="B14" t="s">
        <v>307</v>
      </c>
      <c r="C14" t="s">
        <v>364</v>
      </c>
      <c r="E14" s="103">
        <f>IF(ISNUMBER(SEARCH('Карта учёта'!$B$13,Расходка[[#This Row],[Наименование расходного материала]])),MAX($E$1:E13)+1,0)</f>
        <v>0</v>
      </c>
      <c r="F14" s="103">
        <f>IF(ISNUMBER(SEARCH('Карта учёта'!$B$14,Расходка[[#This Row],[Наименование расходного материала]])),MAX($F$1:F13)+1,0)</f>
        <v>0</v>
      </c>
      <c r="G14" s="103">
        <f>IF(ISNUMBER(SEARCH('Карта учёта'!$B$15,Расходка[[#This Row],[Наименование расходного материала]])),MAX($G$1:G13)+1,0)</f>
        <v>0</v>
      </c>
      <c r="H14" s="103">
        <f>IF(ISNUMBER(SEARCH('Карта учёта'!#REF!,Расходка[[#This Row],[Наименование расходного материала]])),MAX($H$1:H13)+1,0)</f>
        <v>0</v>
      </c>
      <c r="I14" s="103">
        <f>IF(ISNUMBER(SEARCH('Карта учёта'!#REF!,Расходка[[#This Row],[Наименование расходного материала]])),MAX($I$1:I13)+1,0)</f>
        <v>0</v>
      </c>
      <c r="J14" s="103">
        <f>IF(ISNUMBER(SEARCH('Карта учёта'!$B$16,Расходка[[#This Row],[Наименование расходного материала]])),MAX($J$1:J13)+1,0)</f>
        <v>0</v>
      </c>
      <c r="K14" s="103">
        <f>IF(ISNUMBER(SEARCH('Карта учёта'!$B$17,Расходка[[#This Row],[Наименование расходного материала]])),MAX($K$1:K13)+1,0)</f>
        <v>0</v>
      </c>
      <c r="L14" s="103">
        <f>IF(ISNUMBER(SEARCH('Карта учёта'!$B$18,Расходка[[#This Row],[Наименование расходного материала]])),MAX($L$1:L13)+1,0)</f>
        <v>0</v>
      </c>
      <c r="M14" s="103">
        <f>IF(ISNUMBER(SEARCH('Карта учёта'!$B$19,Расходка[[#This Row],[Наименование расходного материала]])),MAX($M$1:M13)+1,0)</f>
        <v>13</v>
      </c>
      <c r="N14" s="103">
        <f>IF(ISNUMBER(SEARCH('Карта учёта'!$B$20,Расходка[[#This Row],[Наименование расходного материала]])),MAX($N$1:N13)+1,0)</f>
        <v>13</v>
      </c>
      <c r="O14" s="103">
        <f>IF(ISNUMBER(SEARCH('Карта учёта'!$B$21,Расходка[[#This Row],[Наименование расходного материала]])),MAX($O$1:O13)+1,0)</f>
        <v>13</v>
      </c>
      <c r="P14" s="103">
        <f>IF(ISNUMBER(SEARCH('Карта учёта'!$B$22,Расходка[[#This Row],[Наименование расходного материала]])),MAX($P$1:P13)+1,0)</f>
        <v>13</v>
      </c>
      <c r="Q14" s="103">
        <f>IF(ISNUMBER(SEARCH('Карта учёта'!$B$23,Расходка[[#This Row],[Наименование расходного материала]])),MAX($Q$1:Q13)+1,0)</f>
        <v>13</v>
      </c>
      <c r="R14" s="102" t="str">
        <f>IFERROR(INDEX(Расходка[Наименование расходного материала],MATCH(Расходка[[#This Row],[№]],Поиск_расходки[Индекс1],0)),"")</f>
        <v/>
      </c>
      <c r="S14" s="102" t="str">
        <f>IFERROR(INDEX(Расходка[Наименование расходного материала],MATCH(Расходка[[#This Row],[№]],Поиск_расходки[Индекс2],0)),"")</f>
        <v/>
      </c>
      <c r="T14" s="102" t="str">
        <f>IFERROR(INDEX(Расходка[Наименование расходного материала],MATCH(Расходка[[#This Row],[№]],Поиск_расходки[Индекс3],0)),"")</f>
        <v/>
      </c>
      <c r="U14" s="102" t="str">
        <f>IFERROR(INDEX(Расходка[Наименование расходного материала],MATCH(Расходка[[#This Row],[№]],Поиск_расходки[Индекс4],0)),"")</f>
        <v/>
      </c>
      <c r="V14" s="102" t="str">
        <f>IFERROR(INDEX(Расходка[Наименование расходного материала],MATCH(Расходка[[#This Row],[№]],Поиск_расходки[Индекс5],0)),"")</f>
        <v/>
      </c>
      <c r="W14" s="102" t="str">
        <f>IFERROR(INDEX(Расходка[Наименование расходного материала],MATCH(Расходка[[#This Row],[№]],Поиск_расходки[Индекс6],0)),"")</f>
        <v/>
      </c>
      <c r="X14" s="102" t="str">
        <f>IFERROR(INDEX(Расходка[Наименование расходного материала],MATCH(Расходка[[#This Row],[№]],Поиск_расходки[Индекс7],0)),"")</f>
        <v/>
      </c>
      <c r="Y14" s="102" t="str">
        <f>IFERROR(INDEX(Расходка[Наименование расходного материала],MATCH(Расходка[[#This Row],[№]],Поиск_расходки[Индекс8],0)),"")</f>
        <v/>
      </c>
      <c r="Z14" s="102" t="str">
        <f>IFERROR(INDEX(Расходка[Наименование расходного материала],MATCH(Расходка[[#This Row],[№]],Поиск_расходки[Индекс9],0)),"")</f>
        <v>RadiFocus</v>
      </c>
      <c r="AA14" s="102" t="str">
        <f>IFERROR(INDEX(Расходка[Наименование расходного материала],MATCH(Расходка[[#This Row],[№]],Поиск_расходки[Индекс10],0)),"")</f>
        <v>RadiFocus</v>
      </c>
      <c r="AB14" s="102" t="str">
        <f>IFERROR(INDEX(Расходка[Наименование расходного материала],MATCH(Расходка[[#This Row],[№]],Поиск_расходки[Индекс11],0)),"")</f>
        <v>RadiFocus</v>
      </c>
      <c r="AC14" s="102" t="str">
        <f>IFERROR(INDEX(Расходка[Наименование расходного материала],MATCH(Расходка[[#This Row],[№]],Поиск_расходки[Индекс12],0)),"")</f>
        <v>RadiFocus</v>
      </c>
      <c r="AD14" s="102" t="str">
        <f>IFERROR(INDEX(Расходка[Наименование расходного материала],MATCH(Расходка[[#This Row],[№]],Поиск_расходки[Индекс13],0)),"")</f>
        <v>RadiFocus</v>
      </c>
      <c r="AF14" s="4" t="s">
        <v>5</v>
      </c>
      <c r="AG14" s="4" t="s">
        <v>490</v>
      </c>
      <c r="AI14" t="s">
        <v>5</v>
      </c>
      <c r="AM14" s="171"/>
      <c r="AN14" s="2"/>
    </row>
    <row r="15" spans="1:42">
      <c r="A15">
        <f>ROW(Расходка[[#This Row],[Тип расходного материала ]])-1</f>
        <v>14</v>
      </c>
      <c r="B15" t="s">
        <v>305</v>
      </c>
      <c r="C15" t="s">
        <v>331</v>
      </c>
      <c r="E15" s="103">
        <f>IF(ISNUMBER(SEARCH('Карта учёта'!$B$13,Расходка[[#This Row],[Наименование расходного материала]])),MAX($E$1:E14)+1,0)</f>
        <v>0</v>
      </c>
      <c r="F15" s="103">
        <f>IF(ISNUMBER(SEARCH('Карта учёта'!$B$14,Расходка[[#This Row],[Наименование расходного материала]])),MAX($F$1:F14)+1,0)</f>
        <v>0</v>
      </c>
      <c r="G15" s="103">
        <f>IF(ISNUMBER(SEARCH('Карта учёта'!$B$15,Расходка[[#This Row],[Наименование расходного материала]])),MAX($G$1:G14)+1,0)</f>
        <v>0</v>
      </c>
      <c r="H15" s="103">
        <f>IF(ISNUMBER(SEARCH('Карта учёта'!#REF!,Расходка[[#This Row],[Наименование расходного материала]])),MAX($H$1:H14)+1,0)</f>
        <v>0</v>
      </c>
      <c r="I15" s="103">
        <f>IF(ISNUMBER(SEARCH('Карта учёта'!#REF!,Расходка[[#This Row],[Наименование расходного материала]])),MAX($I$1:I14)+1,0)</f>
        <v>0</v>
      </c>
      <c r="J15" s="103">
        <f>IF(ISNUMBER(SEARCH('Карта учёта'!$B$16,Расходка[[#This Row],[Наименование расходного материала]])),MAX($J$1:J14)+1,0)</f>
        <v>0</v>
      </c>
      <c r="K15" s="103">
        <f>IF(ISNUMBER(SEARCH('Карта учёта'!$B$17,Расходка[[#This Row],[Наименование расходного материала]])),MAX($K$1:K14)+1,0)</f>
        <v>0</v>
      </c>
      <c r="L15" s="103">
        <f>IF(ISNUMBER(SEARCH('Карта учёта'!$B$18,Расходка[[#This Row],[Наименование расходного материала]])),MAX($L$1:L14)+1,0)</f>
        <v>0</v>
      </c>
      <c r="M15" s="103">
        <f>IF(ISNUMBER(SEARCH('Карта учёта'!$B$19,Расходка[[#This Row],[Наименование расходного материала]])),MAX($M$1:M14)+1,0)</f>
        <v>14</v>
      </c>
      <c r="N15" s="103">
        <f>IF(ISNUMBER(SEARCH('Карта учёта'!$B$20,Расходка[[#This Row],[Наименование расходного материала]])),MAX($N$1:N14)+1,0)</f>
        <v>14</v>
      </c>
      <c r="O15" s="103">
        <f>IF(ISNUMBER(SEARCH('Карта учёта'!$B$21,Расходка[[#This Row],[Наименование расходного материала]])),MAX($O$1:O14)+1,0)</f>
        <v>14</v>
      </c>
      <c r="P15" s="103">
        <f>IF(ISNUMBER(SEARCH('Карта учёта'!$B$22,Расходка[[#This Row],[Наименование расходного материала]])),MAX($P$1:P14)+1,0)</f>
        <v>14</v>
      </c>
      <c r="Q15" s="103">
        <f>IF(ISNUMBER(SEARCH('Карта учёта'!$B$23,Расходка[[#This Row],[Наименование расходного материала]])),MAX($Q$1:Q14)+1,0)</f>
        <v>14</v>
      </c>
      <c r="R15" s="102" t="str">
        <f>IFERROR(INDEX(Расходка[Наименование расходного материала],MATCH(Расходка[[#This Row],[№]],Поиск_расходки[Индекс1],0)),"")</f>
        <v/>
      </c>
      <c r="S15" s="102" t="str">
        <f>IFERROR(INDEX(Расходка[Наименование расходного материала],MATCH(Расходка[[#This Row],[№]],Поиск_расходки[Индекс2],0)),"")</f>
        <v/>
      </c>
      <c r="T15" s="102" t="str">
        <f>IFERROR(INDEX(Расходка[Наименование расходного материала],MATCH(Расходка[[#This Row],[№]],Поиск_расходки[Индекс3],0)),"")</f>
        <v/>
      </c>
      <c r="U15" s="102" t="str">
        <f>IFERROR(INDEX(Расходка[Наименование расходного материала],MATCH(Расходка[[#This Row],[№]],Поиск_расходки[Индекс4],0)),"")</f>
        <v/>
      </c>
      <c r="V15" s="102" t="str">
        <f>IFERROR(INDEX(Расходка[Наименование расходного материала],MATCH(Расходка[[#This Row],[№]],Поиск_расходки[Индекс5],0)),"")</f>
        <v/>
      </c>
      <c r="W15" s="102" t="str">
        <f>IFERROR(INDEX(Расходка[Наименование расходного материала],MATCH(Расходка[[#This Row],[№]],Поиск_расходки[Индекс6],0)),"")</f>
        <v/>
      </c>
      <c r="X15" s="102" t="str">
        <f>IFERROR(INDEX(Расходка[Наименование расходного материала],MATCH(Расходка[[#This Row],[№]],Поиск_расходки[Индекс7],0)),"")</f>
        <v/>
      </c>
      <c r="Y15" s="102" t="str">
        <f>IFERROR(INDEX(Расходка[Наименование расходного материала],MATCH(Расходка[[#This Row],[№]],Поиск_расходки[Индекс8],0)),"")</f>
        <v/>
      </c>
      <c r="Z15" s="102" t="str">
        <f>IFERROR(INDEX(Расходка[Наименование расходного материала],MATCH(Расходка[[#This Row],[№]],Поиск_расходки[Индекс9],0)),"")</f>
        <v>BasixCOMPAK</v>
      </c>
      <c r="AA15" s="102" t="str">
        <f>IFERROR(INDEX(Расходка[Наименование расходного материала],MATCH(Расходка[[#This Row],[№]],Поиск_расходки[Индекс10],0)),"")</f>
        <v>BasixCOMPAK</v>
      </c>
      <c r="AB15" s="102" t="str">
        <f>IFERROR(INDEX(Расходка[Наименование расходного материала],MATCH(Расходка[[#This Row],[№]],Поиск_расходки[Индекс11],0)),"")</f>
        <v>BasixCOMPAK</v>
      </c>
      <c r="AC15" s="102" t="str">
        <f>IFERROR(INDEX(Расходка[Наименование расходного материала],MATCH(Расходка[[#This Row],[№]],Поиск_расходки[Индекс12],0)),"")</f>
        <v>BasixCOMPAK</v>
      </c>
      <c r="AD15" s="102" t="str">
        <f>IFERROR(INDEX(Расходка[Наименование расходного материала],MATCH(Расходка[[#This Row],[№]],Поиск_расходки[Индекс13],0)),"")</f>
        <v>BasixCOMPAK</v>
      </c>
      <c r="AF15" s="4" t="s">
        <v>5</v>
      </c>
      <c r="AG15" s="4" t="s">
        <v>412</v>
      </c>
      <c r="AI15" t="s">
        <v>94</v>
      </c>
    </row>
    <row r="16" spans="1:42">
      <c r="A16">
        <f>ROW(Расходка[[#This Row],[Тип расходного материала ]])-1</f>
        <v>15</v>
      </c>
      <c r="B16" t="s">
        <v>305</v>
      </c>
      <c r="C16" t="s">
        <v>361</v>
      </c>
      <c r="E16" s="103">
        <f>IF(ISNUMBER(SEARCH('Карта учёта'!$B$13,Расходка[[#This Row],[Наименование расходного материала]])),MAX($E$1:E15)+1,0)</f>
        <v>0</v>
      </c>
      <c r="F16" s="103">
        <f>IF(ISNUMBER(SEARCH('Карта учёта'!$B$14,Расходка[[#This Row],[Наименование расходного материала]])),MAX($F$1:F15)+1,0)</f>
        <v>0</v>
      </c>
      <c r="G16" s="103">
        <f>IF(ISNUMBER(SEARCH('Карта учёта'!$B$15,Расходка[[#This Row],[Наименование расходного материала]])),MAX($G$1:G15)+1,0)</f>
        <v>0</v>
      </c>
      <c r="H16" s="103">
        <f>IF(ISNUMBER(SEARCH('Карта учёта'!#REF!,Расходка[[#This Row],[Наименование расходного материала]])),MAX($H$1:H15)+1,0)</f>
        <v>0</v>
      </c>
      <c r="I16" s="103">
        <f>IF(ISNUMBER(SEARCH('Карта учёта'!#REF!,Расходка[[#This Row],[Наименование расходного материала]])),MAX($I$1:I15)+1,0)</f>
        <v>0</v>
      </c>
      <c r="J16" s="103">
        <f>IF(ISNUMBER(SEARCH('Карта учёта'!$B$16,Расходка[[#This Row],[Наименование расходного материала]])),MAX($J$1:J15)+1,0)</f>
        <v>0</v>
      </c>
      <c r="K16" s="103">
        <f>IF(ISNUMBER(SEARCH('Карта учёта'!$B$17,Расходка[[#This Row],[Наименование расходного материала]])),MAX($K$1:K15)+1,0)</f>
        <v>0</v>
      </c>
      <c r="L16" s="103">
        <f>IF(ISNUMBER(SEARCH('Карта учёта'!$B$18,Расходка[[#This Row],[Наименование расходного материала]])),MAX($L$1:L15)+1,0)</f>
        <v>0</v>
      </c>
      <c r="M16" s="103">
        <f>IF(ISNUMBER(SEARCH('Карта учёта'!$B$19,Расходка[[#This Row],[Наименование расходного материала]])),MAX($M$1:M15)+1,0)</f>
        <v>15</v>
      </c>
      <c r="N16" s="103">
        <f>IF(ISNUMBER(SEARCH('Карта учёта'!$B$20,Расходка[[#This Row],[Наименование расходного материала]])),MAX($N$1:N15)+1,0)</f>
        <v>15</v>
      </c>
      <c r="O16" s="103">
        <f>IF(ISNUMBER(SEARCH('Карта учёта'!$B$21,Расходка[[#This Row],[Наименование расходного материала]])),MAX($O$1:O15)+1,0)</f>
        <v>15</v>
      </c>
      <c r="P16" s="103">
        <f>IF(ISNUMBER(SEARCH('Карта учёта'!$B$22,Расходка[[#This Row],[Наименование расходного материала]])),MAX($P$1:P15)+1,0)</f>
        <v>15</v>
      </c>
      <c r="Q16" s="103">
        <f>IF(ISNUMBER(SEARCH('Карта учёта'!$B$23,Расходка[[#This Row],[Наименование расходного материала]])),MAX($Q$1:Q15)+1,0)</f>
        <v>15</v>
      </c>
      <c r="R16" s="102" t="str">
        <f>IFERROR(INDEX(Расходка[Наименование расходного материала],MATCH(Расходка[[#This Row],[№]],Поиск_расходки[Индекс1],0)),"")</f>
        <v/>
      </c>
      <c r="S16" s="102" t="str">
        <f>IFERROR(INDEX(Расходка[Наименование расходного материала],MATCH(Расходка[[#This Row],[№]],Поиск_расходки[Индекс2],0)),"")</f>
        <v/>
      </c>
      <c r="T16" s="102" t="str">
        <f>IFERROR(INDEX(Расходка[Наименование расходного материала],MATCH(Расходка[[#This Row],[№]],Поиск_расходки[Индекс3],0)),"")</f>
        <v/>
      </c>
      <c r="U16" s="102" t="str">
        <f>IFERROR(INDEX(Расходка[Наименование расходного материала],MATCH(Расходка[[#This Row],[№]],Поиск_расходки[Индекс4],0)),"")</f>
        <v/>
      </c>
      <c r="V16" s="102" t="str">
        <f>IFERROR(INDEX(Расходка[Наименование расходного материала],MATCH(Расходка[[#This Row],[№]],Поиск_расходки[Индекс5],0)),"")</f>
        <v/>
      </c>
      <c r="W16" s="102" t="str">
        <f>IFERROR(INDEX(Расходка[Наименование расходного материала],MATCH(Расходка[[#This Row],[№]],Поиск_расходки[Индекс6],0)),"")</f>
        <v/>
      </c>
      <c r="X16" s="102" t="str">
        <f>IFERROR(INDEX(Расходка[Наименование расходного материала],MATCH(Расходка[[#This Row],[№]],Поиск_расходки[Индекс7],0)),"")</f>
        <v/>
      </c>
      <c r="Y16" s="102" t="str">
        <f>IFERROR(INDEX(Расходка[Наименование расходного материала],MATCH(Расходка[[#This Row],[№]],Поиск_расходки[Индекс8],0)),"")</f>
        <v/>
      </c>
      <c r="Z16" s="102" t="str">
        <f>IFERROR(INDEX(Расходка[Наименование расходного материала],MATCH(Расходка[[#This Row],[№]],Поиск_расходки[Индекс9],0)),"")</f>
        <v>BasixTOUCH</v>
      </c>
      <c r="AA16" s="102" t="str">
        <f>IFERROR(INDEX(Расходка[Наименование расходного материала],MATCH(Расходка[[#This Row],[№]],Поиск_расходки[Индекс10],0)),"")</f>
        <v>BasixTOUCH</v>
      </c>
      <c r="AB16" s="102" t="str">
        <f>IFERROR(INDEX(Расходка[Наименование расходного материала],MATCH(Расходка[[#This Row],[№]],Поиск_расходки[Индекс11],0)),"")</f>
        <v>BasixTOUCH</v>
      </c>
      <c r="AC16" s="102" t="str">
        <f>IFERROR(INDEX(Расходка[Наименование расходного материала],MATCH(Расходка[[#This Row],[№]],Поиск_расходки[Индекс12],0)),"")</f>
        <v>BasixTOUCH</v>
      </c>
      <c r="AD16" s="102" t="str">
        <f>IFERROR(INDEX(Расходка[Наименование расходного материала],MATCH(Расходка[[#This Row],[№]],Поиск_расходки[Индекс13],0)),"")</f>
        <v>BasixTOUCH</v>
      </c>
      <c r="AF16" s="4" t="s">
        <v>5</v>
      </c>
      <c r="AG16" s="4" t="s">
        <v>413</v>
      </c>
      <c r="AI16" t="s">
        <v>305</v>
      </c>
    </row>
    <row r="17" spans="1:35">
      <c r="A17">
        <f>ROW(Расходка[[#This Row],[Тип расходного материала ]])-1</f>
        <v>16</v>
      </c>
      <c r="B17" t="s">
        <v>305</v>
      </c>
      <c r="C17" t="s">
        <v>353</v>
      </c>
      <c r="E17" s="103">
        <f>IF(ISNUMBER(SEARCH('Карта учёта'!$B$13,Расходка[[#This Row],[Наименование расходного материала]])),MAX($E$1:E16)+1,0)</f>
        <v>0</v>
      </c>
      <c r="F17" s="103">
        <f>IF(ISNUMBER(SEARCH('Карта учёта'!$B$14,Расходка[[#This Row],[Наименование расходного материала]])),MAX($F$1:F16)+1,0)</f>
        <v>0</v>
      </c>
      <c r="G17" s="103">
        <f>IF(ISNUMBER(SEARCH('Карта учёта'!$B$15,Расходка[[#This Row],[Наименование расходного материала]])),MAX($G$1:G16)+1,0)</f>
        <v>0</v>
      </c>
      <c r="H17" s="103">
        <f>IF(ISNUMBER(SEARCH('Карта учёта'!#REF!,Расходка[[#This Row],[Наименование расходного материала]])),MAX($H$1:H16)+1,0)</f>
        <v>0</v>
      </c>
      <c r="I17" s="103">
        <f>IF(ISNUMBER(SEARCH('Карта учёта'!#REF!,Расходка[[#This Row],[Наименование расходного материала]])),MAX($I$1:I16)+1,0)</f>
        <v>0</v>
      </c>
      <c r="J17" s="103">
        <f>IF(ISNUMBER(SEARCH('Карта учёта'!$B$16,Расходка[[#This Row],[Наименование расходного материала]])),MAX($J$1:J16)+1,0)</f>
        <v>0</v>
      </c>
      <c r="K17" s="103">
        <f>IF(ISNUMBER(SEARCH('Карта учёта'!$B$17,Расходка[[#This Row],[Наименование расходного материала]])),MAX($K$1:K16)+1,0)</f>
        <v>0</v>
      </c>
      <c r="L17" s="103">
        <f>IF(ISNUMBER(SEARCH('Карта учёта'!$B$18,Расходка[[#This Row],[Наименование расходного материала]])),MAX($L$1:L16)+1,0)</f>
        <v>0</v>
      </c>
      <c r="M17" s="103">
        <f>IF(ISNUMBER(SEARCH('Карта учёта'!$B$19,Расходка[[#This Row],[Наименование расходного материала]])),MAX($M$1:M16)+1,0)</f>
        <v>16</v>
      </c>
      <c r="N17" s="103">
        <f>IF(ISNUMBER(SEARCH('Карта учёта'!$B$20,Расходка[[#This Row],[Наименование расходного материала]])),MAX($N$1:N16)+1,0)</f>
        <v>16</v>
      </c>
      <c r="O17" s="103">
        <f>IF(ISNUMBER(SEARCH('Карта учёта'!$B$21,Расходка[[#This Row],[Наименование расходного материала]])),MAX($O$1:O16)+1,0)</f>
        <v>16</v>
      </c>
      <c r="P17" s="103">
        <f>IF(ISNUMBER(SEARCH('Карта учёта'!$B$22,Расходка[[#This Row],[Наименование расходного материала]])),MAX($P$1:P16)+1,0)</f>
        <v>16</v>
      </c>
      <c r="Q17" s="103">
        <f>IF(ISNUMBER(SEARCH('Карта учёта'!$B$23,Расходка[[#This Row],[Наименование расходного материала]])),MAX($Q$1:Q16)+1,0)</f>
        <v>16</v>
      </c>
      <c r="R17" s="102" t="str">
        <f>IFERROR(INDEX(Расходка[Наименование расходного материала],MATCH(Расходка[[#This Row],[№]],Поиск_расходки[Индекс1],0)),"")</f>
        <v/>
      </c>
      <c r="S17" s="102" t="str">
        <f>IFERROR(INDEX(Расходка[Наименование расходного материала],MATCH(Расходка[[#This Row],[№]],Поиск_расходки[Индекс2],0)),"")</f>
        <v/>
      </c>
      <c r="T17" s="102" t="str">
        <f>IFERROR(INDEX(Расходка[Наименование расходного материала],MATCH(Расходка[[#This Row],[№]],Поиск_расходки[Индекс3],0)),"")</f>
        <v/>
      </c>
      <c r="U17" s="102" t="str">
        <f>IFERROR(INDEX(Расходка[Наименование расходного материала],MATCH(Расходка[[#This Row],[№]],Поиск_расходки[Индекс4],0)),"")</f>
        <v/>
      </c>
      <c r="V17" s="102" t="str">
        <f>IFERROR(INDEX(Расходка[Наименование расходного материала],MATCH(Расходка[[#This Row],[№]],Поиск_расходки[Индекс5],0)),"")</f>
        <v/>
      </c>
      <c r="W17" s="102" t="str">
        <f>IFERROR(INDEX(Расходка[Наименование расходного материала],MATCH(Расходка[[#This Row],[№]],Поиск_расходки[Индекс6],0)),"")</f>
        <v/>
      </c>
      <c r="X17" s="102" t="str">
        <f>IFERROR(INDEX(Расходка[Наименование расходного материала],MATCH(Расходка[[#This Row],[№]],Поиск_расходки[Индекс7],0)),"")</f>
        <v/>
      </c>
      <c r="Y17" s="102" t="str">
        <f>IFERROR(INDEX(Расходка[Наименование расходного материала],MATCH(Расходка[[#This Row],[№]],Поиск_расходки[Индекс8],0)),"")</f>
        <v/>
      </c>
      <c r="Z17" s="102" t="str">
        <f>IFERROR(INDEX(Расходка[Наименование расходного материала],MATCH(Расходка[[#This Row],[№]],Поиск_расходки[Индекс9],0)),"")</f>
        <v>Dolphin</v>
      </c>
      <c r="AA17" s="102" t="str">
        <f>IFERROR(INDEX(Расходка[Наименование расходного материала],MATCH(Расходка[[#This Row],[№]],Поиск_расходки[Индекс10],0)),"")</f>
        <v>Dolphin</v>
      </c>
      <c r="AB17" s="102" t="str">
        <f>IFERROR(INDEX(Расходка[Наименование расходного материала],MATCH(Расходка[[#This Row],[№]],Поиск_расходки[Индекс11],0)),"")</f>
        <v>Dolphin</v>
      </c>
      <c r="AC17" s="102" t="str">
        <f>IFERROR(INDEX(Расходка[Наименование расходного материала],MATCH(Расходка[[#This Row],[№]],Поиск_расходки[Индекс12],0)),"")</f>
        <v>Dolphin</v>
      </c>
      <c r="AD17" s="102" t="str">
        <f>IFERROR(INDEX(Расходка[Наименование расходного материала],MATCH(Расходка[[#This Row],[№]],Поиск_расходки[Индекс13],0)),"")</f>
        <v>Dolphin</v>
      </c>
      <c r="AF17" s="4" t="s">
        <v>5</v>
      </c>
      <c r="AG17" s="4" t="s">
        <v>414</v>
      </c>
      <c r="AI17" t="s">
        <v>206</v>
      </c>
    </row>
    <row r="18" spans="1:35">
      <c r="A18">
        <f>ROW(Расходка[[#This Row],[Тип расходного материала ]])-1</f>
        <v>17</v>
      </c>
      <c r="B18" t="s">
        <v>305</v>
      </c>
      <c r="C18" t="s">
        <v>374</v>
      </c>
      <c r="D18" s="1"/>
      <c r="E18" s="103">
        <f>IF(ISNUMBER(SEARCH('Карта учёта'!$B$13,Расходка[[#This Row],[Наименование расходного материала]])),MAX($E$1:E17)+1,0)</f>
        <v>0</v>
      </c>
      <c r="F18" s="103">
        <f>IF(ISNUMBER(SEARCH('Карта учёта'!$B$14,Расходка[[#This Row],[Наименование расходного материала]])),MAX($F$1:F17)+1,0)</f>
        <v>0</v>
      </c>
      <c r="G18" s="103">
        <f>IF(ISNUMBER(SEARCH('Карта учёта'!$B$15,Расходка[[#This Row],[Наименование расходного материала]])),MAX($G$1:G17)+1,0)</f>
        <v>0</v>
      </c>
      <c r="H18" s="103">
        <f>IF(ISNUMBER(SEARCH('Карта учёта'!#REF!,Расходка[[#This Row],[Наименование расходного материала]])),MAX($H$1:H17)+1,0)</f>
        <v>0</v>
      </c>
      <c r="I18" s="103">
        <f>IF(ISNUMBER(SEARCH('Карта учёта'!#REF!,Расходка[[#This Row],[Наименование расходного материала]])),MAX($I$1:I17)+1,0)</f>
        <v>0</v>
      </c>
      <c r="J18" s="103">
        <f>IF(ISNUMBER(SEARCH('Карта учёта'!$B$16,Расходка[[#This Row],[Наименование расходного материала]])),MAX($J$1:J17)+1,0)</f>
        <v>0</v>
      </c>
      <c r="K18" s="103">
        <f>IF(ISNUMBER(SEARCH('Карта учёта'!$B$17,Расходка[[#This Row],[Наименование расходного материала]])),MAX($K$1:K17)+1,0)</f>
        <v>0</v>
      </c>
      <c r="L18" s="103">
        <f>IF(ISNUMBER(SEARCH('Карта учёта'!$B$18,Расходка[[#This Row],[Наименование расходного материала]])),MAX($L$1:L17)+1,0)</f>
        <v>0</v>
      </c>
      <c r="M18" s="103">
        <f>IF(ISNUMBER(SEARCH('Карта учёта'!$B$19,Расходка[[#This Row],[Наименование расходного материала]])),MAX($M$1:M17)+1,0)</f>
        <v>17</v>
      </c>
      <c r="N18" s="103">
        <f>IF(ISNUMBER(SEARCH('Карта учёта'!$B$20,Расходка[[#This Row],[Наименование расходного материала]])),MAX($N$1:N17)+1,0)</f>
        <v>17</v>
      </c>
      <c r="O18" s="103">
        <f>IF(ISNUMBER(SEARCH('Карта учёта'!$B$21,Расходка[[#This Row],[Наименование расходного материала]])),MAX($O$1:O17)+1,0)</f>
        <v>17</v>
      </c>
      <c r="P18" s="103">
        <f>IF(ISNUMBER(SEARCH('Карта учёта'!$B$22,Расходка[[#This Row],[Наименование расходного материала]])),MAX($P$1:P17)+1,0)</f>
        <v>17</v>
      </c>
      <c r="Q18" s="103">
        <f>IF(ISNUMBER(SEARCH('Карта учёта'!$B$23,Расходка[[#This Row],[Наименование расходного материала]])),MAX($Q$1:Q17)+1,0)</f>
        <v>17</v>
      </c>
      <c r="R18" s="102" t="str">
        <f>IFERROR(INDEX(Расходка[Наименование расходного материала],MATCH(Расходка[[#This Row],[№]],Поиск_расходки[Индекс1],0)),"")</f>
        <v/>
      </c>
      <c r="S18" s="102" t="str">
        <f>IFERROR(INDEX(Расходка[Наименование расходного материала],MATCH(Расходка[[#This Row],[№]],Поиск_расходки[Индекс2],0)),"")</f>
        <v/>
      </c>
      <c r="T18" s="102" t="str">
        <f>IFERROR(INDEX(Расходка[Наименование расходного материала],MATCH(Расходка[[#This Row],[№]],Поиск_расходки[Индекс3],0)),"")</f>
        <v/>
      </c>
      <c r="U18" s="102" t="str">
        <f>IFERROR(INDEX(Расходка[Наименование расходного материала],MATCH(Расходка[[#This Row],[№]],Поиск_расходки[Индекс4],0)),"")</f>
        <v/>
      </c>
      <c r="V18" s="102" t="str">
        <f>IFERROR(INDEX(Расходка[Наименование расходного материала],MATCH(Расходка[[#This Row],[№]],Поиск_расходки[Индекс5],0)),"")</f>
        <v/>
      </c>
      <c r="W18" s="102" t="str">
        <f>IFERROR(INDEX(Расходка[Наименование расходного материала],MATCH(Расходка[[#This Row],[№]],Поиск_расходки[Индекс6],0)),"")</f>
        <v/>
      </c>
      <c r="X18" s="102" t="str">
        <f>IFERROR(INDEX(Расходка[Наименование расходного материала],MATCH(Расходка[[#This Row],[№]],Поиск_расходки[Индекс7],0)),"")</f>
        <v/>
      </c>
      <c r="Y18" s="102" t="str">
        <f>IFERROR(INDEX(Расходка[Наименование расходного материала],MATCH(Расходка[[#This Row],[№]],Поиск_расходки[Индекс8],0)),"")</f>
        <v/>
      </c>
      <c r="Z18" s="102" t="str">
        <f>IFERROR(INDEX(Расходка[Наименование расходного материала],MATCH(Расходка[[#This Row],[№]],Поиск_расходки[Индекс9],0)),"")</f>
        <v>Lepu Medical</v>
      </c>
      <c r="AA18" s="102" t="str">
        <f>IFERROR(INDEX(Расходка[Наименование расходного материала],MATCH(Расходка[[#This Row],[№]],Поиск_расходки[Индекс10],0)),"")</f>
        <v>Lepu Medical</v>
      </c>
      <c r="AB18" s="102" t="str">
        <f>IFERROR(INDEX(Расходка[Наименование расходного материала],MATCH(Расходка[[#This Row],[№]],Поиск_расходки[Индекс11],0)),"")</f>
        <v>Lepu Medical</v>
      </c>
      <c r="AC18" s="102" t="str">
        <f>IFERROR(INDEX(Расходка[Наименование расходного материала],MATCH(Расходка[[#This Row],[№]],Поиск_расходки[Индекс12],0)),"")</f>
        <v>Lepu Medical</v>
      </c>
      <c r="AD18" s="102" t="str">
        <f>IFERROR(INDEX(Расходка[Наименование расходного материала],MATCH(Расходка[[#This Row],[№]],Поиск_расходки[Индекс13],0)),"")</f>
        <v>Lepu Medical</v>
      </c>
      <c r="AF18" s="4" t="s">
        <v>5</v>
      </c>
      <c r="AG18" s="4" t="s">
        <v>415</v>
      </c>
      <c r="AI18" t="s">
        <v>95</v>
      </c>
    </row>
    <row r="19" spans="1:35">
      <c r="A19">
        <f>ROW(Расходка[[#This Row],[Тип расходного материала ]])-1</f>
        <v>18</v>
      </c>
      <c r="B19" t="s">
        <v>305</v>
      </c>
      <c r="C19" t="s">
        <v>366</v>
      </c>
      <c r="E19" s="103">
        <f>IF(ISNUMBER(SEARCH('Карта учёта'!$B$13,Расходка[[#This Row],[Наименование расходного материала]])),MAX($E$1:E18)+1,0)</f>
        <v>0</v>
      </c>
      <c r="F19" s="103">
        <f>IF(ISNUMBER(SEARCH('Карта учёта'!$B$14,Расходка[[#This Row],[Наименование расходного материала]])),MAX($F$1:F18)+1,0)</f>
        <v>0</v>
      </c>
      <c r="G19" s="103">
        <f>IF(ISNUMBER(SEARCH('Карта учёта'!$B$15,Расходка[[#This Row],[Наименование расходного материала]])),MAX($G$1:G18)+1,0)</f>
        <v>0</v>
      </c>
      <c r="H19" s="103">
        <f>IF(ISNUMBER(SEARCH('Карта учёта'!#REF!,Расходка[[#This Row],[Наименование расходного материала]])),MAX($H$1:H18)+1,0)</f>
        <v>0</v>
      </c>
      <c r="I19" s="103">
        <f>IF(ISNUMBER(SEARCH('Карта учёта'!#REF!,Расходка[[#This Row],[Наименование расходного материала]])),MAX($I$1:I18)+1,0)</f>
        <v>0</v>
      </c>
      <c r="J19" s="103">
        <f>IF(ISNUMBER(SEARCH('Карта учёта'!$B$16,Расходка[[#This Row],[Наименование расходного материала]])),MAX($J$1:J18)+1,0)</f>
        <v>0</v>
      </c>
      <c r="K19" s="103">
        <f>IF(ISNUMBER(SEARCH('Карта учёта'!$B$17,Расходка[[#This Row],[Наименование расходного материала]])),MAX($K$1:K18)+1,0)</f>
        <v>0</v>
      </c>
      <c r="L19" s="103">
        <f>IF(ISNUMBER(SEARCH('Карта учёта'!$B$18,Расходка[[#This Row],[Наименование расходного материала]])),MAX($L$1:L18)+1,0)</f>
        <v>0</v>
      </c>
      <c r="M19" s="103">
        <f>IF(ISNUMBER(SEARCH('Карта учёта'!$B$19,Расходка[[#This Row],[Наименование расходного материала]])),MAX($M$1:M18)+1,0)</f>
        <v>18</v>
      </c>
      <c r="N19" s="103">
        <f>IF(ISNUMBER(SEARCH('Карта учёта'!$B$20,Расходка[[#This Row],[Наименование расходного материала]])),MAX($N$1:N18)+1,0)</f>
        <v>18</v>
      </c>
      <c r="O19" s="103">
        <f>IF(ISNUMBER(SEARCH('Карта учёта'!$B$21,Расходка[[#This Row],[Наименование расходного материала]])),MAX($O$1:O18)+1,0)</f>
        <v>18</v>
      </c>
      <c r="P19" s="103">
        <f>IF(ISNUMBER(SEARCH('Карта учёта'!$B$22,Расходка[[#This Row],[Наименование расходного материала]])),MAX($P$1:P18)+1,0)</f>
        <v>18</v>
      </c>
      <c r="Q19" s="103">
        <f>IF(ISNUMBER(SEARCH('Карта учёта'!$B$23,Расходка[[#This Row],[Наименование расходного материала]])),MAX($Q$1:Q18)+1,0)</f>
        <v>18</v>
      </c>
      <c r="R19" s="102" t="str">
        <f>IFERROR(INDEX(Расходка[Наименование расходного материала],MATCH(Расходка[[#This Row],[№]],Поиск_расходки[Индекс1],0)),"")</f>
        <v/>
      </c>
      <c r="S19" s="102" t="str">
        <f>IFERROR(INDEX(Расходка[Наименование расходного материала],MATCH(Расходка[[#This Row],[№]],Поиск_расходки[Индекс2],0)),"")</f>
        <v/>
      </c>
      <c r="T19" s="102" t="str">
        <f>IFERROR(INDEX(Расходка[Наименование расходного материала],MATCH(Расходка[[#This Row],[№]],Поиск_расходки[Индекс3],0)),"")</f>
        <v/>
      </c>
      <c r="U19" s="102" t="str">
        <f>IFERROR(INDEX(Расходка[Наименование расходного материала],MATCH(Расходка[[#This Row],[№]],Поиск_расходки[Индекс4],0)),"")</f>
        <v/>
      </c>
      <c r="V19" s="102" t="str">
        <f>IFERROR(INDEX(Расходка[Наименование расходного материала],MATCH(Расходка[[#This Row],[№]],Поиск_расходки[Индекс5],0)),"")</f>
        <v/>
      </c>
      <c r="W19" s="102" t="str">
        <f>IFERROR(INDEX(Расходка[Наименование расходного материала],MATCH(Расходка[[#This Row],[№]],Поиск_расходки[Индекс6],0)),"")</f>
        <v/>
      </c>
      <c r="X19" s="102" t="str">
        <f>IFERROR(INDEX(Расходка[Наименование расходного материала],MATCH(Расходка[[#This Row],[№]],Поиск_расходки[Индекс7],0)),"")</f>
        <v/>
      </c>
      <c r="Y19" s="102" t="str">
        <f>IFERROR(INDEX(Расходка[Наименование расходного материала],MATCH(Расходка[[#This Row],[№]],Поиск_расходки[Индекс8],0)),"")</f>
        <v/>
      </c>
      <c r="Z19" s="102" t="str">
        <f>IFERROR(INDEX(Расходка[Наименование расходного материала],MATCH(Расходка[[#This Row],[№]],Поиск_расходки[Индекс9],0)),"")</f>
        <v>Perouse Medical FLAMINGO</v>
      </c>
      <c r="AA19" s="102" t="str">
        <f>IFERROR(INDEX(Расходка[Наименование расходного материала],MATCH(Расходка[[#This Row],[№]],Поиск_расходки[Индекс10],0)),"")</f>
        <v>Perouse Medical FLAMINGO</v>
      </c>
      <c r="AB19" s="102" t="str">
        <f>IFERROR(INDEX(Расходка[Наименование расходного материала],MATCH(Расходка[[#This Row],[№]],Поиск_расходки[Индекс11],0)),"")</f>
        <v>Perouse Medical FLAMINGO</v>
      </c>
      <c r="AC19" s="102" t="str">
        <f>IFERROR(INDEX(Расходка[Наименование расходного материала],MATCH(Расходка[[#This Row],[№]],Поиск_расходки[Индекс12],0)),"")</f>
        <v>Perouse Medical FLAMINGO</v>
      </c>
      <c r="AD19" s="102" t="str">
        <f>IFERROR(INDEX(Расходка[Наименование расходного материала],MATCH(Расходка[[#This Row],[№]],Поиск_расходки[Индекс13],0)),"")</f>
        <v>Perouse Medical FLAMINGO</v>
      </c>
      <c r="AF19" s="4" t="s">
        <v>5</v>
      </c>
      <c r="AG19" s="4" t="s">
        <v>416</v>
      </c>
      <c r="AI19" t="s">
        <v>301</v>
      </c>
    </row>
    <row r="20" spans="1:35">
      <c r="A20">
        <f>ROW(Расходка[[#This Row],[Тип расходного материала ]])-1</f>
        <v>19</v>
      </c>
      <c r="B20" t="s">
        <v>305</v>
      </c>
      <c r="C20" t="s">
        <v>503</v>
      </c>
      <c r="E20" s="103">
        <f>IF(ISNUMBER(SEARCH('Карта учёта'!$B$13,Расходка[[#This Row],[Наименование расходного материала]])),MAX($E$1:E19)+1,0)</f>
        <v>0</v>
      </c>
      <c r="F20" s="103">
        <f>IF(ISNUMBER(SEARCH('Карта учёта'!$B$14,Расходка[[#This Row],[Наименование расходного материала]])),MAX($F$1:F19)+1,0)</f>
        <v>0</v>
      </c>
      <c r="G20" s="103">
        <f>IF(ISNUMBER(SEARCH('Карта учёта'!$B$15,Расходка[[#This Row],[Наименование расходного материала]])),MAX($G$1:G19)+1,0)</f>
        <v>0</v>
      </c>
      <c r="H20" s="103">
        <f>IF(ISNUMBER(SEARCH('Карта учёта'!#REF!,Расходка[[#This Row],[Наименование расходного материала]])),MAX($H$1:H19)+1,0)</f>
        <v>0</v>
      </c>
      <c r="I20" s="103">
        <f>IF(ISNUMBER(SEARCH('Карта учёта'!#REF!,Расходка[[#This Row],[Наименование расходного материала]])),MAX($I$1:I19)+1,0)</f>
        <v>0</v>
      </c>
      <c r="J20" s="103">
        <f>IF(ISNUMBER(SEARCH('Карта учёта'!$B$16,Расходка[[#This Row],[Наименование расходного материала]])),MAX($J$1:J19)+1,0)</f>
        <v>0</v>
      </c>
      <c r="K20" s="103">
        <f>IF(ISNUMBER(SEARCH('Карта учёта'!$B$17,Расходка[[#This Row],[Наименование расходного материала]])),MAX($K$1:K19)+1,0)</f>
        <v>0</v>
      </c>
      <c r="L20" s="103">
        <f>IF(ISNUMBER(SEARCH('Карта учёта'!$B$18,Расходка[[#This Row],[Наименование расходного материала]])),MAX($L$1:L19)+1,0)</f>
        <v>0</v>
      </c>
      <c r="M20" s="103">
        <f>IF(ISNUMBER(SEARCH('Карта учёта'!$B$19,Расходка[[#This Row],[Наименование расходного материала]])),MAX($M$1:M19)+1,0)</f>
        <v>19</v>
      </c>
      <c r="N20" s="103">
        <f>IF(ISNUMBER(SEARCH('Карта учёта'!$B$20,Расходка[[#This Row],[Наименование расходного материала]])),MAX($N$1:N19)+1,0)</f>
        <v>19</v>
      </c>
      <c r="O20" s="103">
        <f>IF(ISNUMBER(SEARCH('Карта учёта'!$B$21,Расходка[[#This Row],[Наименование расходного материала]])),MAX($O$1:O19)+1,0)</f>
        <v>19</v>
      </c>
      <c r="P20" s="103">
        <f>IF(ISNUMBER(SEARCH('Карта учёта'!$B$22,Расходка[[#This Row],[Наименование расходного материала]])),MAX($P$1:P19)+1,0)</f>
        <v>19</v>
      </c>
      <c r="Q20" s="103">
        <f>IF(ISNUMBER(SEARCH('Карта учёта'!$B$23,Расходка[[#This Row],[Наименование расходного материала]])),MAX($Q$1:Q19)+1,0)</f>
        <v>19</v>
      </c>
      <c r="R20" s="102" t="str">
        <f>IFERROR(INDEX(Расходка[Наименование расходного материала],MATCH(Расходка[[#This Row],[№]],Поиск_расходки[Индекс1],0)),"")</f>
        <v/>
      </c>
      <c r="S20" s="102" t="str">
        <f>IFERROR(INDEX(Расходка[Наименование расходного материала],MATCH(Расходка[[#This Row],[№]],Поиск_расходки[Индекс2],0)),"")</f>
        <v/>
      </c>
      <c r="T20" s="102" t="str">
        <f>IFERROR(INDEX(Расходка[Наименование расходного материала],MATCH(Расходка[[#This Row],[№]],Поиск_расходки[Индекс3],0)),"")</f>
        <v/>
      </c>
      <c r="U20" s="102" t="str">
        <f>IFERROR(INDEX(Расходка[Наименование расходного материала],MATCH(Расходка[[#This Row],[№]],Поиск_расходки[Индекс4],0)),"")</f>
        <v/>
      </c>
      <c r="V20" s="102" t="str">
        <f>IFERROR(INDEX(Расходка[Наименование расходного материала],MATCH(Расходка[[#This Row],[№]],Поиск_расходки[Индекс5],0)),"")</f>
        <v/>
      </c>
      <c r="W20" s="102" t="str">
        <f>IFERROR(INDEX(Расходка[Наименование расходного материала],MATCH(Расходка[[#This Row],[№]],Поиск_расходки[Индекс6],0)),"")</f>
        <v/>
      </c>
      <c r="X20" s="102" t="str">
        <f>IFERROR(INDEX(Расходка[Наименование расходного материала],MATCH(Расходка[[#This Row],[№]],Поиск_расходки[Индекс7],0)),"")</f>
        <v/>
      </c>
      <c r="Y20" s="102" t="str">
        <f>IFERROR(INDEX(Расходка[Наименование расходного материала],MATCH(Расходка[[#This Row],[№]],Поиск_расходки[Индекс8],0)),"")</f>
        <v/>
      </c>
      <c r="Z20" s="102" t="str">
        <f>IFERROR(INDEX(Расходка[Наименование расходного материала],MATCH(Расходка[[#This Row],[№]],Поиск_расходки[Индекс9],0)),"")</f>
        <v>Demax</v>
      </c>
      <c r="AA20" s="102" t="str">
        <f>IFERROR(INDEX(Расходка[Наименование расходного материала],MATCH(Расходка[[#This Row],[№]],Поиск_расходки[Индекс10],0)),"")</f>
        <v>Demax</v>
      </c>
      <c r="AB20" s="102" t="str">
        <f>IFERROR(INDEX(Расходка[Наименование расходного материала],MATCH(Расходка[[#This Row],[№]],Поиск_расходки[Индекс11],0)),"")</f>
        <v>Demax</v>
      </c>
      <c r="AC20" s="102" t="str">
        <f>IFERROR(INDEX(Расходка[Наименование расходного материала],MATCH(Расходка[[#This Row],[№]],Поиск_расходки[Индекс12],0)),"")</f>
        <v>Demax</v>
      </c>
      <c r="AD20" s="102" t="str">
        <f>IFERROR(INDEX(Расходка[Наименование расходного материала],MATCH(Расходка[[#This Row],[№]],Поиск_расходки[Индекс13],0)),"")</f>
        <v>Demax</v>
      </c>
      <c r="AF20" s="4" t="s">
        <v>5</v>
      </c>
      <c r="AG20" s="4" t="s">
        <v>417</v>
      </c>
      <c r="AI20" t="s">
        <v>307</v>
      </c>
    </row>
    <row r="21" spans="1:35">
      <c r="A21">
        <f>ROW(Расходка[[#This Row],[Тип расходного материала ]])-1</f>
        <v>20</v>
      </c>
      <c r="B21" t="s">
        <v>206</v>
      </c>
      <c r="C21" s="1" t="s">
        <v>337</v>
      </c>
      <c r="E21" s="103">
        <f>IF(ISNUMBER(SEARCH('Карта учёта'!$B$13,Расходка[[#This Row],[Наименование расходного материала]])),MAX($E$1:E20)+1,0)</f>
        <v>0</v>
      </c>
      <c r="F21" s="103">
        <f>IF(ISNUMBER(SEARCH('Карта учёта'!$B$14,Расходка[[#This Row],[Наименование расходного материала]])),MAX($F$1:F20)+1,0)</f>
        <v>0</v>
      </c>
      <c r="G21" s="103">
        <f>IF(ISNUMBER(SEARCH('Карта учёта'!$B$15,Расходка[[#This Row],[Наименование расходного материала]])),MAX($G$1:G20)+1,0)</f>
        <v>0</v>
      </c>
      <c r="H21" s="103">
        <f>IF(ISNUMBER(SEARCH('Карта учёта'!#REF!,Расходка[[#This Row],[Наименование расходного материала]])),MAX($H$1:H20)+1,0)</f>
        <v>0</v>
      </c>
      <c r="I21" s="103">
        <f>IF(ISNUMBER(SEARCH('Карта учёта'!#REF!,Расходка[[#This Row],[Наименование расходного материала]])),MAX($I$1:I20)+1,0)</f>
        <v>0</v>
      </c>
      <c r="J21" s="103">
        <f>IF(ISNUMBER(SEARCH('Карта учёта'!$B$16,Расходка[[#This Row],[Наименование расходного материала]])),MAX($J$1:J20)+1,0)</f>
        <v>0</v>
      </c>
      <c r="K21" s="103">
        <f>IF(ISNUMBER(SEARCH('Карта учёта'!$B$17,Расходка[[#This Row],[Наименование расходного материала]])),MAX($K$1:K20)+1,0)</f>
        <v>0</v>
      </c>
      <c r="L21" s="103">
        <f>IF(ISNUMBER(SEARCH('Карта учёта'!$B$18,Расходка[[#This Row],[Наименование расходного материала]])),MAX($L$1:L20)+1,0)</f>
        <v>0</v>
      </c>
      <c r="M21" s="103">
        <f>IF(ISNUMBER(SEARCH('Карта учёта'!$B$19,Расходка[[#This Row],[Наименование расходного материала]])),MAX($M$1:M20)+1,0)</f>
        <v>20</v>
      </c>
      <c r="N21" s="103">
        <f>IF(ISNUMBER(SEARCH('Карта учёта'!$B$20,Расходка[[#This Row],[Наименование расходного материала]])),MAX($N$1:N20)+1,0)</f>
        <v>20</v>
      </c>
      <c r="O21" s="103">
        <f>IF(ISNUMBER(SEARCH('Карта учёта'!$B$21,Расходка[[#This Row],[Наименование расходного материала]])),MAX($O$1:O20)+1,0)</f>
        <v>20</v>
      </c>
      <c r="P21" s="103">
        <f>IF(ISNUMBER(SEARCH('Карта учёта'!$B$22,Расходка[[#This Row],[Наименование расходного материала]])),MAX($P$1:P20)+1,0)</f>
        <v>20</v>
      </c>
      <c r="Q21" s="103">
        <f>IF(ISNUMBER(SEARCH('Карта учёта'!$B$23,Расходка[[#This Row],[Наименование расходного материала]])),MAX($Q$1:Q20)+1,0)</f>
        <v>20</v>
      </c>
      <c r="R21" s="102" t="str">
        <f>IFERROR(INDEX(Расходка[Наименование расходного материала],MATCH(Расходка[[#This Row],[№]],Поиск_расходки[Индекс1],0)),"")</f>
        <v/>
      </c>
      <c r="S21" s="102" t="str">
        <f>IFERROR(INDEX(Расходка[Наименование расходного материала],MATCH(Расходка[[#This Row],[№]],Поиск_расходки[Индекс2],0)),"")</f>
        <v/>
      </c>
      <c r="T21" s="102" t="str">
        <f>IFERROR(INDEX(Расходка[Наименование расходного материала],MATCH(Расходка[[#This Row],[№]],Поиск_расходки[Индекс3],0)),"")</f>
        <v/>
      </c>
      <c r="U21" s="102" t="str">
        <f>IFERROR(INDEX(Расходка[Наименование расходного материала],MATCH(Расходка[[#This Row],[№]],Поиск_расходки[Индекс4],0)),"")</f>
        <v/>
      </c>
      <c r="V21" s="102" t="str">
        <f>IFERROR(INDEX(Расходка[Наименование расходного материала],MATCH(Расходка[[#This Row],[№]],Поиск_расходки[Индекс5],0)),"")</f>
        <v/>
      </c>
      <c r="W21" s="102" t="str">
        <f>IFERROR(INDEX(Расходка[Наименование расходного материала],MATCH(Расходка[[#This Row],[№]],Поиск_расходки[Индекс6],0)),"")</f>
        <v/>
      </c>
      <c r="X21" s="102" t="str">
        <f>IFERROR(INDEX(Расходка[Наименование расходного материала],MATCH(Расходка[[#This Row],[№]],Поиск_расходки[Индекс7],0)),"")</f>
        <v/>
      </c>
      <c r="Y21" s="102" t="str">
        <f>IFERROR(INDEX(Расходка[Наименование расходного материала],MATCH(Расходка[[#This Row],[№]],Поиск_расходки[Индекс8],0)),"")</f>
        <v/>
      </c>
      <c r="Z21" s="102" t="str">
        <f>IFERROR(INDEX(Расходка[Наименование расходного материала],MATCH(Расходка[[#This Row],[№]],Поиск_расходки[Индекс9],0)),"")</f>
        <v>Oscor 7F</v>
      </c>
      <c r="AA21" s="102" t="str">
        <f>IFERROR(INDEX(Расходка[Наименование расходного материала],MATCH(Расходка[[#This Row],[№]],Поиск_расходки[Индекс10],0)),"")</f>
        <v>Oscor 7F</v>
      </c>
      <c r="AB21" s="102" t="str">
        <f>IFERROR(INDEX(Расходка[Наименование расходного материала],MATCH(Расходка[[#This Row],[№]],Поиск_расходки[Индекс11],0)),"")</f>
        <v>Oscor 7F</v>
      </c>
      <c r="AC21" s="102" t="str">
        <f>IFERROR(INDEX(Расходка[Наименование расходного материала],MATCH(Расходка[[#This Row],[№]],Поиск_расходки[Индекс12],0)),"")</f>
        <v>Oscor 7F</v>
      </c>
      <c r="AD21" s="102" t="str">
        <f>IFERROR(INDEX(Расходка[Наименование расходного материала],MATCH(Расходка[[#This Row],[№]],Поиск_расходки[Индекс13],0)),"")</f>
        <v>Oscor 7F</v>
      </c>
      <c r="AF21" s="4" t="s">
        <v>5</v>
      </c>
      <c r="AG21" s="4" t="s">
        <v>418</v>
      </c>
    </row>
    <row r="22" spans="1:35">
      <c r="A22">
        <f>ROW(Расходка[[#This Row],[Тип расходного материала ]])-1</f>
        <v>21</v>
      </c>
      <c r="B22" t="s">
        <v>305</v>
      </c>
      <c r="C22" s="1" t="s">
        <v>505</v>
      </c>
      <c r="E22" s="103">
        <f>IF(ISNUMBER(SEARCH('Карта учёта'!$B$13,Расходка[[#This Row],[Наименование расходного материала]])),MAX($E$1:E21)+1,0)</f>
        <v>0</v>
      </c>
      <c r="F22" s="103">
        <f>IF(ISNUMBER(SEARCH('Карта учёта'!$B$14,Расходка[[#This Row],[Наименование расходного материала]])),MAX($F$1:F21)+1,0)</f>
        <v>0</v>
      </c>
      <c r="G22" s="103">
        <f>IF(ISNUMBER(SEARCH('Карта учёта'!$B$15,Расходка[[#This Row],[Наименование расходного материала]])),MAX($G$1:G21)+1,0)</f>
        <v>0</v>
      </c>
      <c r="H22" s="103">
        <f>IF(ISNUMBER(SEARCH('Карта учёта'!#REF!,Расходка[[#This Row],[Наименование расходного материала]])),MAX($H$1:H21)+1,0)</f>
        <v>0</v>
      </c>
      <c r="I22" s="103">
        <f>IF(ISNUMBER(SEARCH('Карта учёта'!#REF!,Расходка[[#This Row],[Наименование расходного материала]])),MAX($I$1:I21)+1,0)</f>
        <v>0</v>
      </c>
      <c r="J22" s="103">
        <f>IF(ISNUMBER(SEARCH('Карта учёта'!$B$16,Расходка[[#This Row],[Наименование расходного материала]])),MAX($J$1:J21)+1,0)</f>
        <v>0</v>
      </c>
      <c r="K22" s="103">
        <f>IF(ISNUMBER(SEARCH('Карта учёта'!$B$17,Расходка[[#This Row],[Наименование расходного материала]])),MAX($K$1:K21)+1,0)</f>
        <v>0</v>
      </c>
      <c r="L22" s="103">
        <f>IF(ISNUMBER(SEARCH('Карта учёта'!$B$18,Расходка[[#This Row],[Наименование расходного материала]])),MAX($L$1:L21)+1,0)</f>
        <v>0</v>
      </c>
      <c r="M22" s="103">
        <f>IF(ISNUMBER(SEARCH('Карта учёта'!$B$19,Расходка[[#This Row],[Наименование расходного материала]])),MAX($M$1:M21)+1,0)</f>
        <v>21</v>
      </c>
      <c r="N22" s="103">
        <f>IF(ISNUMBER(SEARCH('Карта учёта'!$B$20,Расходка[[#This Row],[Наименование расходного материала]])),MAX($N$1:N21)+1,0)</f>
        <v>21</v>
      </c>
      <c r="O22" s="103">
        <f>IF(ISNUMBER(SEARCH('Карта учёта'!$B$21,Расходка[[#This Row],[Наименование расходного материала]])),MAX($O$1:O21)+1,0)</f>
        <v>21</v>
      </c>
      <c r="P22" s="103">
        <f>IF(ISNUMBER(SEARCH('Карта учёта'!$B$22,Расходка[[#This Row],[Наименование расходного материала]])),MAX($P$1:P21)+1,0)</f>
        <v>21</v>
      </c>
      <c r="Q22" s="103">
        <f>IF(ISNUMBER(SEARCH('Карта учёта'!$B$23,Расходка[[#This Row],[Наименование расходного материала]])),MAX($Q$1:Q21)+1,0)</f>
        <v>21</v>
      </c>
      <c r="R22" s="102" t="str">
        <f>IFERROR(INDEX(Расходка[Наименование расходного материала],MATCH(Расходка[[#This Row],[№]],Поиск_расходки[Индекс1],0)),"")</f>
        <v/>
      </c>
      <c r="S22" s="102" t="str">
        <f>IFERROR(INDEX(Расходка[Наименование расходного материала],MATCH(Расходка[[#This Row],[№]],Поиск_расходки[Индекс2],0)),"")</f>
        <v/>
      </c>
      <c r="T22" s="102" t="str">
        <f>IFERROR(INDEX(Расходка[Наименование расходного материала],MATCH(Расходка[[#This Row],[№]],Поиск_расходки[Индекс3],0)),"")</f>
        <v/>
      </c>
      <c r="U22" s="102" t="str">
        <f>IFERROR(INDEX(Расходка[Наименование расходного материала],MATCH(Расходка[[#This Row],[№]],Поиск_расходки[Индекс4],0)),"")</f>
        <v/>
      </c>
      <c r="V22" s="102" t="str">
        <f>IFERROR(INDEX(Расходка[Наименование расходного материала],MATCH(Расходка[[#This Row],[№]],Поиск_расходки[Индекс5],0)),"")</f>
        <v/>
      </c>
      <c r="W22" s="102" t="str">
        <f>IFERROR(INDEX(Расходка[Наименование расходного материала],MATCH(Расходка[[#This Row],[№]],Поиск_расходки[Индекс6],0)),"")</f>
        <v/>
      </c>
      <c r="X22" s="102" t="str">
        <f>IFERROR(INDEX(Расходка[Наименование расходного материала],MATCH(Расходка[[#This Row],[№]],Поиск_расходки[Индекс7],0)),"")</f>
        <v/>
      </c>
      <c r="Y22" s="102" t="str">
        <f>IFERROR(INDEX(Расходка[Наименование расходного материала],MATCH(Расходка[[#This Row],[№]],Поиск_расходки[Индекс8],0)),"")</f>
        <v/>
      </c>
      <c r="Z22" s="102" t="str">
        <f>IFERROR(INDEX(Расходка[Наименование расходного материала],MATCH(Расходка[[#This Row],[№]],Поиск_расходки[Индекс9],0)),"")</f>
        <v>"МИМ". Тюмень</v>
      </c>
      <c r="AA22" s="102" t="str">
        <f>IFERROR(INDEX(Расходка[Наименование расходного материала],MATCH(Расходка[[#This Row],[№]],Поиск_расходки[Индекс10],0)),"")</f>
        <v>"МИМ". Тюмень</v>
      </c>
      <c r="AB22" s="102" t="str">
        <f>IFERROR(INDEX(Расходка[Наименование расходного материала],MATCH(Расходка[[#This Row],[№]],Поиск_расходки[Индекс11],0)),"")</f>
        <v>"МИМ". Тюмень</v>
      </c>
      <c r="AC22" s="102" t="str">
        <f>IFERROR(INDEX(Расходка[Наименование расходного материала],MATCH(Расходка[[#This Row],[№]],Поиск_расходки[Индекс12],0)),"")</f>
        <v>"МИМ". Тюмень</v>
      </c>
      <c r="AD22" s="102" t="str">
        <f>IFERROR(INDEX(Расходка[Наименование расходного материала],MATCH(Расходка[[#This Row],[№]],Поиск_расходки[Индекс13],0)),"")</f>
        <v>"МИМ". Тюмень</v>
      </c>
      <c r="AF22" s="4" t="s">
        <v>5</v>
      </c>
      <c r="AG22" s="4" t="s">
        <v>419</v>
      </c>
    </row>
    <row r="23" spans="1:35">
      <c r="A23">
        <f>ROW(Расходка[[#This Row],[Тип расходного материала ]])-1</f>
        <v>22</v>
      </c>
      <c r="B23" t="s">
        <v>305</v>
      </c>
      <c r="C23" s="1" t="s">
        <v>507</v>
      </c>
      <c r="E23" s="103">
        <f>IF(ISNUMBER(SEARCH('Карта учёта'!$B$13,Расходка[[#This Row],[Наименование расходного материала]])),MAX($E$1:E22)+1,0)</f>
        <v>0</v>
      </c>
      <c r="F23" s="103">
        <f>IF(ISNUMBER(SEARCH('Карта учёта'!$B$14,Расходка[[#This Row],[Наименование расходного материала]])),MAX($F$1:F22)+1,0)</f>
        <v>0</v>
      </c>
      <c r="G23" s="103">
        <f>IF(ISNUMBER(SEARCH('Карта учёта'!$B$15,Расходка[[#This Row],[Наименование расходного материала]])),MAX($G$1:G22)+1,0)</f>
        <v>0</v>
      </c>
      <c r="H23" s="103">
        <f>IF(ISNUMBER(SEARCH('Карта учёта'!#REF!,Расходка[[#This Row],[Наименование расходного материала]])),MAX($H$1:H22)+1,0)</f>
        <v>0</v>
      </c>
      <c r="I23" s="103">
        <f>IF(ISNUMBER(SEARCH('Карта учёта'!#REF!,Расходка[[#This Row],[Наименование расходного материала]])),MAX($I$1:I22)+1,0)</f>
        <v>0</v>
      </c>
      <c r="J23" s="103">
        <f>IF(ISNUMBER(SEARCH('Карта учёта'!$B$16,Расходка[[#This Row],[Наименование расходного материала]])),MAX($J$1:J22)+1,0)</f>
        <v>0</v>
      </c>
      <c r="K23" s="103">
        <f>IF(ISNUMBER(SEARCH('Карта учёта'!$B$17,Расходка[[#This Row],[Наименование расходного материала]])),MAX($K$1:K22)+1,0)</f>
        <v>0</v>
      </c>
      <c r="L23" s="103">
        <f>IF(ISNUMBER(SEARCH('Карта учёта'!$B$18,Расходка[[#This Row],[Наименование расходного материала]])),MAX($L$1:L22)+1,0)</f>
        <v>0</v>
      </c>
      <c r="M23" s="103">
        <f>IF(ISNUMBER(SEARCH('Карта учёта'!$B$19,Расходка[[#This Row],[Наименование расходного материала]])),MAX($M$1:M22)+1,0)</f>
        <v>22</v>
      </c>
      <c r="N23" s="103">
        <f>IF(ISNUMBER(SEARCH('Карта учёта'!$B$20,Расходка[[#This Row],[Наименование расходного материала]])),MAX($N$1:N22)+1,0)</f>
        <v>22</v>
      </c>
      <c r="O23" s="103">
        <f>IF(ISNUMBER(SEARCH('Карта учёта'!$B$21,Расходка[[#This Row],[Наименование расходного материала]])),MAX($O$1:O22)+1,0)</f>
        <v>22</v>
      </c>
      <c r="P23" s="103">
        <f>IF(ISNUMBER(SEARCH('Карта учёта'!$B$22,Расходка[[#This Row],[Наименование расходного материала]])),MAX($P$1:P22)+1,0)</f>
        <v>22</v>
      </c>
      <c r="Q23" s="103">
        <f>IF(ISNUMBER(SEARCH('Карта учёта'!$B$23,Расходка[[#This Row],[Наименование расходного материала]])),MAX($Q$1:Q22)+1,0)</f>
        <v>22</v>
      </c>
      <c r="R23" s="102" t="str">
        <f>IFERROR(INDEX(Расходка[Наименование расходного материала],MATCH(Расходка[[#This Row],[№]],Поиск_расходки[Индекс1],0)),"")</f>
        <v/>
      </c>
      <c r="S23" s="102" t="str">
        <f>IFERROR(INDEX(Расходка[Наименование расходного материала],MATCH(Расходка[[#This Row],[№]],Поиск_расходки[Индекс2],0)),"")</f>
        <v/>
      </c>
      <c r="T23" s="102" t="str">
        <f>IFERROR(INDEX(Расходка[Наименование расходного материала],MATCH(Расходка[[#This Row],[№]],Поиск_расходки[Индекс3],0)),"")</f>
        <v/>
      </c>
      <c r="U23" s="102" t="str">
        <f>IFERROR(INDEX(Расходка[Наименование расходного материала],MATCH(Расходка[[#This Row],[№]],Поиск_расходки[Индекс4],0)),"")</f>
        <v/>
      </c>
      <c r="V23" s="102" t="str">
        <f>IFERROR(INDEX(Расходка[Наименование расходного материала],MATCH(Расходка[[#This Row],[№]],Поиск_расходки[Индекс5],0)),"")</f>
        <v/>
      </c>
      <c r="W23" s="102" t="str">
        <f>IFERROR(INDEX(Расходка[Наименование расходного материала],MATCH(Расходка[[#This Row],[№]],Поиск_расходки[Индекс6],0)),"")</f>
        <v/>
      </c>
      <c r="X23" s="102" t="str">
        <f>IFERROR(INDEX(Расходка[Наименование расходного материала],MATCH(Расходка[[#This Row],[№]],Поиск_расходки[Индекс7],0)),"")</f>
        <v/>
      </c>
      <c r="Y23" s="102" t="str">
        <f>IFERROR(INDEX(Расходка[Наименование расходного материала],MATCH(Расходка[[#This Row],[№]],Поиск_расходки[Индекс8],0)),"")</f>
        <v/>
      </c>
      <c r="Z23" s="102" t="str">
        <f>IFERROR(INDEX(Расходка[Наименование расходного материала],MATCH(Расходка[[#This Row],[№]],Поиск_расходки[Индекс9],0)),"")</f>
        <v>Поток CTЗ по ТУ</v>
      </c>
      <c r="AA23" s="102" t="str">
        <f>IFERROR(INDEX(Расходка[Наименование расходного материала],MATCH(Расходка[[#This Row],[№]],Поиск_расходки[Индекс10],0)),"")</f>
        <v>Поток CTЗ по ТУ</v>
      </c>
      <c r="AB23" s="102" t="str">
        <f>IFERROR(INDEX(Расходка[Наименование расходного материала],MATCH(Расходка[[#This Row],[№]],Поиск_расходки[Индекс11],0)),"")</f>
        <v>Поток CTЗ по ТУ</v>
      </c>
      <c r="AC23" s="102" t="str">
        <f>IFERROR(INDEX(Расходка[Наименование расходного материала],MATCH(Расходка[[#This Row],[№]],Поиск_расходки[Индекс12],0)),"")</f>
        <v>Поток CTЗ по ТУ</v>
      </c>
      <c r="AD23" s="102" t="str">
        <f>IFERROR(INDEX(Расходка[Наименование расходного материала],MATCH(Расходка[[#This Row],[№]],Поиск_расходки[Индекс13],0)),"")</f>
        <v>Поток CTЗ по ТУ</v>
      </c>
      <c r="AF23" s="4" t="s">
        <v>5</v>
      </c>
      <c r="AG23" s="4" t="s">
        <v>420</v>
      </c>
    </row>
    <row r="24" spans="1:35">
      <c r="A24">
        <f>ROW(Расходка[[#This Row],[Тип расходного материала ]])-1</f>
        <v>23</v>
      </c>
      <c r="B24" t="s">
        <v>305</v>
      </c>
      <c r="C24" s="1" t="s">
        <v>305</v>
      </c>
      <c r="E24" s="103">
        <f>IF(ISNUMBER(SEARCH('Карта учёта'!$B$13,Расходка[[#This Row],[Наименование расходного материала]])),MAX($E$1:E23)+1,0)</f>
        <v>1</v>
      </c>
      <c r="F24" s="103">
        <f>IF(ISNUMBER(SEARCH('Карта учёта'!$B$14,Расходка[[#This Row],[Наименование расходного материала]])),MAX($F$1:F23)+1,0)</f>
        <v>0</v>
      </c>
      <c r="G24" s="103">
        <f>IF(ISNUMBER(SEARCH('Карта учёта'!$B$15,Расходка[[#This Row],[Наименование расходного материала]])),MAX($G$1:G23)+1,0)</f>
        <v>0</v>
      </c>
      <c r="H24" s="103">
        <f>IF(ISNUMBER(SEARCH('Карта учёта'!#REF!,Расходка[[#This Row],[Наименование расходного материала]])),MAX($H$1:H23)+1,0)</f>
        <v>0</v>
      </c>
      <c r="I24" s="103">
        <f>IF(ISNUMBER(SEARCH('Карта учёта'!#REF!,Расходка[[#This Row],[Наименование расходного материала]])),MAX($I$1:I23)+1,0)</f>
        <v>0</v>
      </c>
      <c r="J24" s="103">
        <f>IF(ISNUMBER(SEARCH('Карта учёта'!$B$16,Расходка[[#This Row],[Наименование расходного материала]])),MAX($J$1:J23)+1,0)</f>
        <v>0</v>
      </c>
      <c r="K24" s="103">
        <f>IF(ISNUMBER(SEARCH('Карта учёта'!$B$17,Расходка[[#This Row],[Наименование расходного материала]])),MAX($K$1:K23)+1,0)</f>
        <v>0</v>
      </c>
      <c r="L24" s="103">
        <f>IF(ISNUMBER(SEARCH('Карта учёта'!$B$18,Расходка[[#This Row],[Наименование расходного материала]])),MAX($L$1:L23)+1,0)</f>
        <v>0</v>
      </c>
      <c r="M24" s="103">
        <f>IF(ISNUMBER(SEARCH('Карта учёта'!$B$19,Расходка[[#This Row],[Наименование расходного материала]])),MAX($M$1:M23)+1,0)</f>
        <v>23</v>
      </c>
      <c r="N24" s="103">
        <f>IF(ISNUMBER(SEARCH('Карта учёта'!$B$20,Расходка[[#This Row],[Наименование расходного материала]])),MAX($N$1:N23)+1,0)</f>
        <v>23</v>
      </c>
      <c r="O24" s="103">
        <f>IF(ISNUMBER(SEARCH('Карта учёта'!$B$21,Расходка[[#This Row],[Наименование расходного материала]])),MAX($O$1:O23)+1,0)</f>
        <v>23</v>
      </c>
      <c r="P24" s="103">
        <f>IF(ISNUMBER(SEARCH('Карта учёта'!$B$22,Расходка[[#This Row],[Наименование расходного материала]])),MAX($P$1:P23)+1,0)</f>
        <v>23</v>
      </c>
      <c r="Q24" s="103">
        <f>IF(ISNUMBER(SEARCH('Карта учёта'!$B$23,Расходка[[#This Row],[Наименование расходного материала]])),MAX($Q$1:Q23)+1,0)</f>
        <v>23</v>
      </c>
      <c r="R24" s="102" t="str">
        <f>IFERROR(INDEX(Расходка[Наименование расходного материала],MATCH(Расходка[[#This Row],[№]],Поиск_расходки[Индекс1],0)),"")</f>
        <v/>
      </c>
      <c r="S24" s="102" t="str">
        <f>IFERROR(INDEX(Расходка[Наименование расходного материала],MATCH(Расходка[[#This Row],[№]],Поиск_расходки[Индекс2],0)),"")</f>
        <v/>
      </c>
      <c r="T24" s="102" t="str">
        <f>IFERROR(INDEX(Расходка[Наименование расходного материала],MATCH(Расходка[[#This Row],[№]],Поиск_расходки[Индекс3],0)),"")</f>
        <v/>
      </c>
      <c r="U24" s="102" t="str">
        <f>IFERROR(INDEX(Расходка[Наименование расходного материала],MATCH(Расходка[[#This Row],[№]],Поиск_расходки[Индекс4],0)),"")</f>
        <v/>
      </c>
      <c r="V24" s="102" t="str">
        <f>IFERROR(INDEX(Расходка[Наименование расходного материала],MATCH(Расходка[[#This Row],[№]],Поиск_расходки[Индекс5],0)),"")</f>
        <v/>
      </c>
      <c r="W24" s="102" t="str">
        <f>IFERROR(INDEX(Расходка[Наименование расходного материала],MATCH(Расходка[[#This Row],[№]],Поиск_расходки[Индекс6],0)),"")</f>
        <v/>
      </c>
      <c r="X24" s="102" t="str">
        <f>IFERROR(INDEX(Расходка[Наименование расходного материала],MATCH(Расходка[[#This Row],[№]],Поиск_расходки[Индекс7],0)),"")</f>
        <v/>
      </c>
      <c r="Y24" s="102" t="str">
        <f>IFERROR(INDEX(Расходка[Наименование расходного материала],MATCH(Расходка[[#This Row],[№]],Поиск_расходки[Индекс8],0)),"")</f>
        <v/>
      </c>
      <c r="Z24" s="102" t="str">
        <f>IFERROR(INDEX(Расходка[Наименование расходного материала],MATCH(Расходка[[#This Row],[№]],Поиск_расходки[Индекс9],0)),"")</f>
        <v>Индефлятор</v>
      </c>
      <c r="AA24" s="102" t="str">
        <f>IFERROR(INDEX(Расходка[Наименование расходного материала],MATCH(Расходка[[#This Row],[№]],Поиск_расходки[Индекс10],0)),"")</f>
        <v>Индефлятор</v>
      </c>
      <c r="AB24" s="102" t="str">
        <f>IFERROR(INDEX(Расходка[Наименование расходного материала],MATCH(Расходка[[#This Row],[№]],Поиск_расходки[Индекс11],0)),"")</f>
        <v>Индефлятор</v>
      </c>
      <c r="AC24" s="102" t="str">
        <f>IFERROR(INDEX(Расходка[Наименование расходного материала],MATCH(Расходка[[#This Row],[№]],Поиск_расходки[Индекс12],0)),"")</f>
        <v>Индефлятор</v>
      </c>
      <c r="AD24" s="102" t="str">
        <f>IFERROR(INDEX(Расходка[Наименование расходного материала],MATCH(Расходка[[#This Row],[№]],Поиск_расходки[Индекс13],0)),"")</f>
        <v>Индефлятор</v>
      </c>
      <c r="AF24" s="4" t="s">
        <v>5</v>
      </c>
      <c r="AG24" s="4" t="s">
        <v>421</v>
      </c>
    </row>
    <row r="25" spans="1:35">
      <c r="A25">
        <f>ROW(Расходка[[#This Row],[Тип расходного материала ]])-1</f>
        <v>24</v>
      </c>
      <c r="B25" t="s">
        <v>3</v>
      </c>
      <c r="C25" t="s">
        <v>320</v>
      </c>
      <c r="E25" s="103">
        <f>IF(ISNUMBER(SEARCH('Карта учёта'!$B$13,Расходка[[#This Row],[Наименование расходного материала]])),MAX($E$1:E24)+1,0)</f>
        <v>0</v>
      </c>
      <c r="F25" s="103">
        <f>IF(ISNUMBER(SEARCH('Карта учёта'!$B$14,Расходка[[#This Row],[Наименование расходного материала]])),MAX($F$1:F24)+1,0)</f>
        <v>0</v>
      </c>
      <c r="G25" s="103">
        <f>IF(ISNUMBER(SEARCH('Карта учёта'!$B$15,Расходка[[#This Row],[Наименование расходного материала]])),MAX($G$1:G24)+1,0)</f>
        <v>0</v>
      </c>
      <c r="H25" s="103">
        <f>IF(ISNUMBER(SEARCH('Карта учёта'!#REF!,Расходка[[#This Row],[Наименование расходного материала]])),MAX($H$1:H24)+1,0)</f>
        <v>0</v>
      </c>
      <c r="I25" s="103">
        <f>IF(ISNUMBER(SEARCH('Карта учёта'!#REF!,Расходка[[#This Row],[Наименование расходного материала]])),MAX($I$1:I24)+1,0)</f>
        <v>0</v>
      </c>
      <c r="J25" s="103">
        <f>IF(ISNUMBER(SEARCH('Карта учёта'!$B$16,Расходка[[#This Row],[Наименование расходного материала]])),MAX($J$1:J24)+1,0)</f>
        <v>0</v>
      </c>
      <c r="K25" s="103">
        <f>IF(ISNUMBER(SEARCH('Карта учёта'!$B$17,Расходка[[#This Row],[Наименование расходного материала]])),MAX($K$1:K24)+1,0)</f>
        <v>0</v>
      </c>
      <c r="L25" s="103">
        <f>IF(ISNUMBER(SEARCH('Карта учёта'!$B$18,Расходка[[#This Row],[Наименование расходного материала]])),MAX($L$1:L24)+1,0)</f>
        <v>0</v>
      </c>
      <c r="M25" s="103">
        <f>IF(ISNUMBER(SEARCH('Карта учёта'!$B$19,Расходка[[#This Row],[Наименование расходного материала]])),MAX($M$1:M24)+1,0)</f>
        <v>24</v>
      </c>
      <c r="N25" s="103">
        <f>IF(ISNUMBER(SEARCH('Карта учёта'!$B$20,Расходка[[#This Row],[Наименование расходного материала]])),MAX($N$1:N24)+1,0)</f>
        <v>24</v>
      </c>
      <c r="O25" s="103">
        <f>IF(ISNUMBER(SEARCH('Карта учёта'!$B$21,Расходка[[#This Row],[Наименование расходного материала]])),MAX($O$1:O24)+1,0)</f>
        <v>24</v>
      </c>
      <c r="P25" s="103">
        <f>IF(ISNUMBER(SEARCH('Карта учёта'!$B$22,Расходка[[#This Row],[Наименование расходного материала]])),MAX($P$1:P24)+1,0)</f>
        <v>24</v>
      </c>
      <c r="Q25" s="103">
        <f>IF(ISNUMBER(SEARCH('Карта учёта'!$B$23,Расходка[[#This Row],[Наименование расходного материала]])),MAX($Q$1:Q24)+1,0)</f>
        <v>24</v>
      </c>
      <c r="R25" s="102" t="str">
        <f>IFERROR(INDEX(Расходка[Наименование расходного материала],MATCH(Расходка[[#This Row],[№]],Поиск_расходки[Индекс1],0)),"")</f>
        <v/>
      </c>
      <c r="S25" s="102" t="str">
        <f>IFERROR(INDEX(Расходка[Наименование расходного материала],MATCH(Расходка[[#This Row],[№]],Поиск_расходки[Индекс2],0)),"")</f>
        <v/>
      </c>
      <c r="T25" s="102" t="str">
        <f>IFERROR(INDEX(Расходка[Наименование расходного материала],MATCH(Расходка[[#This Row],[№]],Поиск_расходки[Индекс3],0)),"")</f>
        <v/>
      </c>
      <c r="U25" s="102" t="str">
        <f>IFERROR(INDEX(Расходка[Наименование расходного материала],MATCH(Расходка[[#This Row],[№]],Поиск_расходки[Индекс4],0)),"")</f>
        <v/>
      </c>
      <c r="V25" s="102" t="str">
        <f>IFERROR(INDEX(Расходка[Наименование расходного материала],MATCH(Расходка[[#This Row],[№]],Поиск_расходки[Индекс5],0)),"")</f>
        <v/>
      </c>
      <c r="W25" s="102" t="str">
        <f>IFERROR(INDEX(Расходка[Наименование расходного материала],MATCH(Расходка[[#This Row],[№]],Поиск_расходки[Индекс6],0)),"")</f>
        <v/>
      </c>
      <c r="X25" s="102" t="str">
        <f>IFERROR(INDEX(Расходка[Наименование расходного материала],MATCH(Расходка[[#This Row],[№]],Поиск_расходки[Индекс7],0)),"")</f>
        <v/>
      </c>
      <c r="Y25" s="102" t="str">
        <f>IFERROR(INDEX(Расходка[Наименование расходного материала],MATCH(Расходка[[#This Row],[№]],Поиск_расходки[Индекс8],0)),"")</f>
        <v/>
      </c>
      <c r="Z25" s="102" t="str">
        <f>IFERROR(INDEX(Расходка[Наименование расходного материала],MATCH(Расходка[[#This Row],[№]],Поиск_расходки[Индекс9],0)),"")</f>
        <v>Cougar LS Hydro-Track®</v>
      </c>
      <c r="AA25" s="102" t="str">
        <f>IFERROR(INDEX(Расходка[Наименование расходного материала],MATCH(Расходка[[#This Row],[№]],Поиск_расходки[Индекс10],0)),"")</f>
        <v>Cougar LS Hydro-Track®</v>
      </c>
      <c r="AB25" s="102" t="str">
        <f>IFERROR(INDEX(Расходка[Наименование расходного материала],MATCH(Расходка[[#This Row],[№]],Поиск_расходки[Индекс11],0)),"")</f>
        <v>Cougar LS Hydro-Track®</v>
      </c>
      <c r="AC25" s="102" t="str">
        <f>IFERROR(INDEX(Расходка[Наименование расходного материала],MATCH(Расходка[[#This Row],[№]],Поиск_расходки[Индекс12],0)),"")</f>
        <v>Cougar LS Hydro-Track®</v>
      </c>
      <c r="AD25" s="102" t="str">
        <f>IFERROR(INDEX(Расходка[Наименование расходного материала],MATCH(Расходка[[#This Row],[№]],Поиск_расходки[Индекс13],0)),"")</f>
        <v>Cougar LS Hydro-Track®</v>
      </c>
      <c r="AF25" s="4" t="s">
        <v>5</v>
      </c>
      <c r="AG25" s="4" t="s">
        <v>422</v>
      </c>
    </row>
    <row r="26" spans="1:35">
      <c r="A26">
        <f>ROW(Расходка[[#This Row],[Тип расходного материала ]])-1</f>
        <v>25</v>
      </c>
      <c r="B26" t="s">
        <v>3</v>
      </c>
      <c r="C26" t="s">
        <v>341</v>
      </c>
      <c r="E26" s="103">
        <f>IF(ISNUMBER(SEARCH('Карта учёта'!$B$13,Расходка[[#This Row],[Наименование расходного материала]])),MAX($E$1:E25)+1,0)</f>
        <v>0</v>
      </c>
      <c r="F26" s="103">
        <f>IF(ISNUMBER(SEARCH('Карта учёта'!$B$14,Расходка[[#This Row],[Наименование расходного материала]])),MAX($F$1:F25)+1,0)</f>
        <v>0</v>
      </c>
      <c r="G26" s="103">
        <f>IF(ISNUMBER(SEARCH('Карта учёта'!$B$15,Расходка[[#This Row],[Наименование расходного материала]])),MAX($G$1:G25)+1,0)</f>
        <v>0</v>
      </c>
      <c r="H26" s="103">
        <f>IF(ISNUMBER(SEARCH('Карта учёта'!#REF!,Расходка[[#This Row],[Наименование расходного материала]])),MAX($H$1:H25)+1,0)</f>
        <v>0</v>
      </c>
      <c r="I26" s="103">
        <f>IF(ISNUMBER(SEARCH('Карта учёта'!#REF!,Расходка[[#This Row],[Наименование расходного материала]])),MAX($I$1:I25)+1,0)</f>
        <v>0</v>
      </c>
      <c r="J26" s="103">
        <f>IF(ISNUMBER(SEARCH('Карта учёта'!$B$16,Расходка[[#This Row],[Наименование расходного материала]])),MAX($J$1:J25)+1,0)</f>
        <v>0</v>
      </c>
      <c r="K26" s="103">
        <f>IF(ISNUMBER(SEARCH('Карта учёта'!$B$17,Расходка[[#This Row],[Наименование расходного материала]])),MAX($K$1:K25)+1,0)</f>
        <v>0</v>
      </c>
      <c r="L26" s="103">
        <f>IF(ISNUMBER(SEARCH('Карта учёта'!$B$18,Расходка[[#This Row],[Наименование расходного материала]])),MAX($L$1:L25)+1,0)</f>
        <v>0</v>
      </c>
      <c r="M26" s="103">
        <f>IF(ISNUMBER(SEARCH('Карта учёта'!$B$19,Расходка[[#This Row],[Наименование расходного материала]])),MAX($M$1:M25)+1,0)</f>
        <v>25</v>
      </c>
      <c r="N26" s="103">
        <f>IF(ISNUMBER(SEARCH('Карта учёта'!$B$20,Расходка[[#This Row],[Наименование расходного материала]])),MAX($N$1:N25)+1,0)</f>
        <v>25</v>
      </c>
      <c r="O26" s="103">
        <f>IF(ISNUMBER(SEARCH('Карта учёта'!$B$21,Расходка[[#This Row],[Наименование расходного материала]])),MAX($O$1:O25)+1,0)</f>
        <v>25</v>
      </c>
      <c r="P26" s="103">
        <f>IF(ISNUMBER(SEARCH('Карта учёта'!$B$22,Расходка[[#This Row],[Наименование расходного материала]])),MAX($P$1:P25)+1,0)</f>
        <v>25</v>
      </c>
      <c r="Q26" s="103">
        <f>IF(ISNUMBER(SEARCH('Карта учёта'!$B$23,Расходка[[#This Row],[Наименование расходного материала]])),MAX($Q$1:Q25)+1,0)</f>
        <v>25</v>
      </c>
      <c r="R26" s="102" t="str">
        <f>IFERROR(INDEX(Расходка[Наименование расходного материала],MATCH(Расходка[[#This Row],[№]],Поиск_расходки[Индекс1],0)),"")</f>
        <v/>
      </c>
      <c r="S26" s="102" t="str">
        <f>IFERROR(INDEX(Расходка[Наименование расходного материала],MATCH(Расходка[[#This Row],[№]],Поиск_расходки[Индекс2],0)),"")</f>
        <v/>
      </c>
      <c r="T26" s="102" t="str">
        <f>IFERROR(INDEX(Расходка[Наименование расходного материала],MATCH(Расходка[[#This Row],[№]],Поиск_расходки[Индекс3],0)),"")</f>
        <v/>
      </c>
      <c r="U26" s="102" t="str">
        <f>IFERROR(INDEX(Расходка[Наименование расходного материала],MATCH(Расходка[[#This Row],[№]],Поиск_расходки[Индекс4],0)),"")</f>
        <v/>
      </c>
      <c r="V26" s="102" t="str">
        <f>IFERROR(INDEX(Расходка[Наименование расходного материала],MATCH(Расходка[[#This Row],[№]],Поиск_расходки[Индекс5],0)),"")</f>
        <v/>
      </c>
      <c r="W26" s="102" t="str">
        <f>IFERROR(INDEX(Расходка[Наименование расходного материала],MATCH(Расходка[[#This Row],[№]],Поиск_расходки[Индекс6],0)),"")</f>
        <v/>
      </c>
      <c r="X26" s="102" t="str">
        <f>IFERROR(INDEX(Расходка[Наименование расходного материала],MATCH(Расходка[[#This Row],[№]],Поиск_расходки[Индекс7],0)),"")</f>
        <v/>
      </c>
      <c r="Y26" s="102" t="str">
        <f>IFERROR(INDEX(Расходка[Наименование расходного материала],MATCH(Расходка[[#This Row],[№]],Поиск_расходки[Индекс8],0)),"")</f>
        <v/>
      </c>
      <c r="Z26" s="102" t="str">
        <f>IFERROR(INDEX(Расходка[Наименование расходного материала],MATCH(Расходка[[#This Row],[№]],Поиск_расходки[Индекс9],0)),"")</f>
        <v>Cougar XT Hydro-Track®</v>
      </c>
      <c r="AA26" s="102" t="str">
        <f>IFERROR(INDEX(Расходка[Наименование расходного материала],MATCH(Расходка[[#This Row],[№]],Поиск_расходки[Индекс10],0)),"")</f>
        <v>Cougar XT Hydro-Track®</v>
      </c>
      <c r="AB26" s="102" t="str">
        <f>IFERROR(INDEX(Расходка[Наименование расходного материала],MATCH(Расходка[[#This Row],[№]],Поиск_расходки[Индекс11],0)),"")</f>
        <v>Cougar XT Hydro-Track®</v>
      </c>
      <c r="AC26" s="102" t="str">
        <f>IFERROR(INDEX(Расходка[Наименование расходного материала],MATCH(Расходка[[#This Row],[№]],Поиск_расходки[Индекс12],0)),"")</f>
        <v>Cougar XT Hydro-Track®</v>
      </c>
      <c r="AD26" s="102" t="str">
        <f>IFERROR(INDEX(Расходка[Наименование расходного материала],MATCH(Расходка[[#This Row],[№]],Поиск_расходки[Индекс13],0)),"")</f>
        <v>Cougar XT Hydro-Track®</v>
      </c>
      <c r="AF26" s="4" t="s">
        <v>5</v>
      </c>
      <c r="AG26" s="4" t="s">
        <v>423</v>
      </c>
    </row>
    <row r="27" spans="1:35">
      <c r="A27">
        <f>ROW(Расходка[[#This Row],[Тип расходного материала ]])-1</f>
        <v>26</v>
      </c>
      <c r="B27" t="s">
        <v>3</v>
      </c>
      <c r="C27" t="s">
        <v>313</v>
      </c>
      <c r="E27" s="103">
        <f>IF(ISNUMBER(SEARCH('Карта учёта'!$B$13,Расходка[[#This Row],[Наименование расходного материала]])),MAX($E$1:E26)+1,0)</f>
        <v>0</v>
      </c>
      <c r="F27" s="103">
        <f>IF(ISNUMBER(SEARCH('Карта учёта'!$B$14,Расходка[[#This Row],[Наименование расходного материала]])),MAX($F$1:F26)+1,0)</f>
        <v>0</v>
      </c>
      <c r="G27" s="103">
        <f>IF(ISNUMBER(SEARCH('Карта учёта'!$B$15,Расходка[[#This Row],[Наименование расходного материала]])),MAX($G$1:G26)+1,0)</f>
        <v>0</v>
      </c>
      <c r="H27" s="103">
        <f>IF(ISNUMBER(SEARCH('Карта учёта'!#REF!,Расходка[[#This Row],[Наименование расходного материала]])),MAX($H$1:H26)+1,0)</f>
        <v>0</v>
      </c>
      <c r="I27" s="103">
        <f>IF(ISNUMBER(SEARCH('Карта учёта'!#REF!,Расходка[[#This Row],[Наименование расходного материала]])),MAX($I$1:I26)+1,0)</f>
        <v>0</v>
      </c>
      <c r="J27" s="103">
        <f>IF(ISNUMBER(SEARCH('Карта учёта'!$B$16,Расходка[[#This Row],[Наименование расходного материала]])),MAX($J$1:J26)+1,0)</f>
        <v>0</v>
      </c>
      <c r="K27" s="103">
        <f>IF(ISNUMBER(SEARCH('Карта учёта'!$B$17,Расходка[[#This Row],[Наименование расходного материала]])),MAX($K$1:K26)+1,0)</f>
        <v>0</v>
      </c>
      <c r="L27" s="103">
        <f>IF(ISNUMBER(SEARCH('Карта учёта'!$B$18,Расходка[[#This Row],[Наименование расходного материала]])),MAX($L$1:L26)+1,0)</f>
        <v>0</v>
      </c>
      <c r="M27" s="103">
        <f>IF(ISNUMBER(SEARCH('Карта учёта'!$B$19,Расходка[[#This Row],[Наименование расходного материала]])),MAX($M$1:M26)+1,0)</f>
        <v>26</v>
      </c>
      <c r="N27" s="103">
        <f>IF(ISNUMBER(SEARCH('Карта учёта'!$B$20,Расходка[[#This Row],[Наименование расходного материала]])),MAX($N$1:N26)+1,0)</f>
        <v>26</v>
      </c>
      <c r="O27" s="103">
        <f>IF(ISNUMBER(SEARCH('Карта учёта'!$B$21,Расходка[[#This Row],[Наименование расходного материала]])),MAX($O$1:O26)+1,0)</f>
        <v>26</v>
      </c>
      <c r="P27" s="103">
        <f>IF(ISNUMBER(SEARCH('Карта учёта'!$B$22,Расходка[[#This Row],[Наименование расходного материала]])),MAX($P$1:P26)+1,0)</f>
        <v>26</v>
      </c>
      <c r="Q27" s="103">
        <f>IF(ISNUMBER(SEARCH('Карта учёта'!$B$23,Расходка[[#This Row],[Наименование расходного материала]])),MAX($Q$1:Q26)+1,0)</f>
        <v>26</v>
      </c>
      <c r="R27" s="102" t="str">
        <f>IFERROR(INDEX(Расходка[Наименование расходного материала],MATCH(Расходка[[#This Row],[№]],Поиск_расходки[Индекс1],0)),"")</f>
        <v/>
      </c>
      <c r="S27" s="102" t="str">
        <f>IFERROR(INDEX(Расходка[Наименование расходного материала],MATCH(Расходка[[#This Row],[№]],Поиск_расходки[Индекс2],0)),"")</f>
        <v/>
      </c>
      <c r="T27" s="102" t="str">
        <f>IFERROR(INDEX(Расходка[Наименование расходного материала],MATCH(Расходка[[#This Row],[№]],Поиск_расходки[Индекс3],0)),"")</f>
        <v/>
      </c>
      <c r="U27" s="102" t="str">
        <f>IFERROR(INDEX(Расходка[Наименование расходного материала],MATCH(Расходка[[#This Row],[№]],Поиск_расходки[Индекс4],0)),"")</f>
        <v/>
      </c>
      <c r="V27" s="102" t="str">
        <f>IFERROR(INDEX(Расходка[Наименование расходного материала],MATCH(Расходка[[#This Row],[№]],Поиск_расходки[Индекс5],0)),"")</f>
        <v/>
      </c>
      <c r="W27" s="102" t="str">
        <f>IFERROR(INDEX(Расходка[Наименование расходного материала],MATCH(Расходка[[#This Row],[№]],Поиск_расходки[Индекс6],0)),"")</f>
        <v/>
      </c>
      <c r="X27" s="102" t="str">
        <f>IFERROR(INDEX(Расходка[Наименование расходного материала],MATCH(Расходка[[#This Row],[№]],Поиск_расходки[Индекс7],0)),"")</f>
        <v/>
      </c>
      <c r="Y27" s="102" t="str">
        <f>IFERROR(INDEX(Расходка[Наименование расходного материала],MATCH(Расходка[[#This Row],[№]],Поиск_расходки[Индекс8],0)),"")</f>
        <v/>
      </c>
      <c r="Z27" s="102" t="str">
        <f>IFERROR(INDEX(Расходка[Наименование расходного материала],MATCH(Расходка[[#This Row],[№]],Поиск_расходки[Индекс9],0)),"")</f>
        <v>Fielder</v>
      </c>
      <c r="AA27" s="102" t="str">
        <f>IFERROR(INDEX(Расходка[Наименование расходного материала],MATCH(Расходка[[#This Row],[№]],Поиск_расходки[Индекс10],0)),"")</f>
        <v>Fielder</v>
      </c>
      <c r="AB27" s="102" t="str">
        <f>IFERROR(INDEX(Расходка[Наименование расходного материала],MATCH(Расходка[[#This Row],[№]],Поиск_расходки[Индекс11],0)),"")</f>
        <v>Fielder</v>
      </c>
      <c r="AC27" s="102" t="str">
        <f>IFERROR(INDEX(Расходка[Наименование расходного материала],MATCH(Расходка[[#This Row],[№]],Поиск_расходки[Индекс12],0)),"")</f>
        <v>Fielder</v>
      </c>
      <c r="AD27" s="102" t="str">
        <f>IFERROR(INDEX(Расходка[Наименование расходного материала],MATCH(Расходка[[#This Row],[№]],Поиск_расходки[Индекс13],0)),"")</f>
        <v>Fielder</v>
      </c>
      <c r="AF27" s="4" t="s">
        <v>5</v>
      </c>
      <c r="AG27" s="4" t="s">
        <v>424</v>
      </c>
    </row>
    <row r="28" spans="1:35">
      <c r="A28">
        <f>ROW(Расходка[[#This Row],[Тип расходного материала ]])-1</f>
        <v>27</v>
      </c>
      <c r="B28" t="s">
        <v>3</v>
      </c>
      <c r="C28" t="s">
        <v>371</v>
      </c>
      <c r="E28" s="103">
        <f>IF(ISNUMBER(SEARCH('Карта учёта'!$B$13,Расходка[[#This Row],[Наименование расходного материала]])),MAX($E$1:E27)+1,0)</f>
        <v>0</v>
      </c>
      <c r="F28" s="103">
        <f>IF(ISNUMBER(SEARCH('Карта учёта'!$B$14,Расходка[[#This Row],[Наименование расходного материала]])),MAX($F$1:F27)+1,0)</f>
        <v>0</v>
      </c>
      <c r="G28" s="103">
        <f>IF(ISNUMBER(SEARCH('Карта учёта'!$B$15,Расходка[[#This Row],[Наименование расходного материала]])),MAX($G$1:G27)+1,0)</f>
        <v>0</v>
      </c>
      <c r="H28" s="103">
        <f>IF(ISNUMBER(SEARCH('Карта учёта'!#REF!,Расходка[[#This Row],[Наименование расходного материала]])),MAX($H$1:H27)+1,0)</f>
        <v>0</v>
      </c>
      <c r="I28" s="103">
        <f>IF(ISNUMBER(SEARCH('Карта учёта'!#REF!,Расходка[[#This Row],[Наименование расходного материала]])),MAX($I$1:I27)+1,0)</f>
        <v>0</v>
      </c>
      <c r="J28" s="103">
        <f>IF(ISNUMBER(SEARCH('Карта учёта'!$B$16,Расходка[[#This Row],[Наименование расходного материала]])),MAX($J$1:J27)+1,0)</f>
        <v>0</v>
      </c>
      <c r="K28" s="103">
        <f>IF(ISNUMBER(SEARCH('Карта учёта'!$B$17,Расходка[[#This Row],[Наименование расходного материала]])),MAX($K$1:K27)+1,0)</f>
        <v>0</v>
      </c>
      <c r="L28" s="103">
        <f>IF(ISNUMBER(SEARCH('Карта учёта'!$B$18,Расходка[[#This Row],[Наименование расходного материала]])),MAX($L$1:L27)+1,0)</f>
        <v>0</v>
      </c>
      <c r="M28" s="103">
        <f>IF(ISNUMBER(SEARCH('Карта учёта'!$B$19,Расходка[[#This Row],[Наименование расходного материала]])),MAX($M$1:M27)+1,0)</f>
        <v>27</v>
      </c>
      <c r="N28" s="103">
        <f>IF(ISNUMBER(SEARCH('Карта учёта'!$B$20,Расходка[[#This Row],[Наименование расходного материала]])),MAX($N$1:N27)+1,0)</f>
        <v>27</v>
      </c>
      <c r="O28" s="103">
        <f>IF(ISNUMBER(SEARCH('Карта учёта'!$B$21,Расходка[[#This Row],[Наименование расходного материала]])),MAX($O$1:O27)+1,0)</f>
        <v>27</v>
      </c>
      <c r="P28" s="103">
        <f>IF(ISNUMBER(SEARCH('Карта учёта'!$B$22,Расходка[[#This Row],[Наименование расходного материала]])),MAX($P$1:P27)+1,0)</f>
        <v>27</v>
      </c>
      <c r="Q28" s="103">
        <f>IF(ISNUMBER(SEARCH('Карта учёта'!$B$23,Расходка[[#This Row],[Наименование расходного материала]])),MAX($Q$1:Q27)+1,0)</f>
        <v>27</v>
      </c>
      <c r="R28" s="102" t="str">
        <f>IFERROR(INDEX(Расходка[Наименование расходного материала],MATCH(Расходка[[#This Row],[№]],Поиск_расходки[Индекс1],0)),"")</f>
        <v/>
      </c>
      <c r="S28" s="102" t="str">
        <f>IFERROR(INDEX(Расходка[Наименование расходного материала],MATCH(Расходка[[#This Row],[№]],Поиск_расходки[Индекс2],0)),"")</f>
        <v/>
      </c>
      <c r="T28" s="102" t="str">
        <f>IFERROR(INDEX(Расходка[Наименование расходного материала],MATCH(Расходка[[#This Row],[№]],Поиск_расходки[Индекс3],0)),"")</f>
        <v/>
      </c>
      <c r="U28" s="102" t="str">
        <f>IFERROR(INDEX(Расходка[Наименование расходного материала],MATCH(Расходка[[#This Row],[№]],Поиск_расходки[Индекс4],0)),"")</f>
        <v/>
      </c>
      <c r="V28" s="102" t="str">
        <f>IFERROR(INDEX(Расходка[Наименование расходного материала],MATCH(Расходка[[#This Row],[№]],Поиск_расходки[Индекс5],0)),"")</f>
        <v/>
      </c>
      <c r="W28" s="102" t="str">
        <f>IFERROR(INDEX(Расходка[Наименование расходного материала],MATCH(Расходка[[#This Row],[№]],Поиск_расходки[Индекс6],0)),"")</f>
        <v/>
      </c>
      <c r="X28" s="102" t="str">
        <f>IFERROR(INDEX(Расходка[Наименование расходного материала],MATCH(Расходка[[#This Row],[№]],Поиск_расходки[Индекс7],0)),"")</f>
        <v/>
      </c>
      <c r="Y28" s="102" t="str">
        <f>IFERROR(INDEX(Расходка[Наименование расходного материала],MATCH(Расходка[[#This Row],[№]],Поиск_расходки[Индекс8],0)),"")</f>
        <v/>
      </c>
      <c r="Z28" s="102" t="str">
        <f>IFERROR(INDEX(Расходка[Наименование расходного материала],MATCH(Расходка[[#This Row],[№]],Поиск_расходки[Индекс9],0)),"")</f>
        <v>Fielder XT-A</v>
      </c>
      <c r="AA28" s="102" t="str">
        <f>IFERROR(INDEX(Расходка[Наименование расходного материала],MATCH(Расходка[[#This Row],[№]],Поиск_расходки[Индекс10],0)),"")</f>
        <v>Fielder XT-A</v>
      </c>
      <c r="AB28" s="102" t="str">
        <f>IFERROR(INDEX(Расходка[Наименование расходного материала],MATCH(Расходка[[#This Row],[№]],Поиск_расходки[Индекс11],0)),"")</f>
        <v>Fielder XT-A</v>
      </c>
      <c r="AC28" s="102" t="str">
        <f>IFERROR(INDEX(Расходка[Наименование расходного материала],MATCH(Расходка[[#This Row],[№]],Поиск_расходки[Индекс12],0)),"")</f>
        <v>Fielder XT-A</v>
      </c>
      <c r="AD28" s="102" t="str">
        <f>IFERROR(INDEX(Расходка[Наименование расходного материала],MATCH(Расходка[[#This Row],[№]],Поиск_расходки[Индекс13],0)),"")</f>
        <v>Fielder XT-A</v>
      </c>
      <c r="AF28" s="4" t="s">
        <v>5</v>
      </c>
      <c r="AG28" s="4" t="s">
        <v>425</v>
      </c>
    </row>
    <row r="29" spans="1:35">
      <c r="A29">
        <f>ROW(Расходка[[#This Row],[Тип расходного материала ]])-1</f>
        <v>28</v>
      </c>
      <c r="B29" t="s">
        <v>3</v>
      </c>
      <c r="C29" t="s">
        <v>372</v>
      </c>
      <c r="E29" s="103">
        <f>IF(ISNUMBER(SEARCH('Карта учёта'!$B$13,Расходка[[#This Row],[Наименование расходного материала]])),MAX($E$1:E28)+1,0)</f>
        <v>0</v>
      </c>
      <c r="F29" s="103">
        <f>IF(ISNUMBER(SEARCH('Карта учёта'!$B$14,Расходка[[#This Row],[Наименование расходного материала]])),MAX($F$1:F28)+1,0)</f>
        <v>0</v>
      </c>
      <c r="G29" s="103">
        <f>IF(ISNUMBER(SEARCH('Карта учёта'!$B$15,Расходка[[#This Row],[Наименование расходного материала]])),MAX($G$1:G28)+1,0)</f>
        <v>0</v>
      </c>
      <c r="H29" s="103">
        <f>IF(ISNUMBER(SEARCH('Карта учёта'!#REF!,Расходка[[#This Row],[Наименование расходного материала]])),MAX($H$1:H28)+1,0)</f>
        <v>0</v>
      </c>
      <c r="I29" s="103">
        <f>IF(ISNUMBER(SEARCH('Карта учёта'!#REF!,Расходка[[#This Row],[Наименование расходного материала]])),MAX($I$1:I28)+1,0)</f>
        <v>0</v>
      </c>
      <c r="J29" s="103">
        <f>IF(ISNUMBER(SEARCH('Карта учёта'!$B$16,Расходка[[#This Row],[Наименование расходного материала]])),MAX($J$1:J28)+1,0)</f>
        <v>0</v>
      </c>
      <c r="K29" s="103">
        <f>IF(ISNUMBER(SEARCH('Карта учёта'!$B$17,Расходка[[#This Row],[Наименование расходного материала]])),MAX($K$1:K28)+1,0)</f>
        <v>0</v>
      </c>
      <c r="L29" s="103">
        <f>IF(ISNUMBER(SEARCH('Карта учёта'!$B$18,Расходка[[#This Row],[Наименование расходного материала]])),MAX($L$1:L28)+1,0)</f>
        <v>0</v>
      </c>
      <c r="M29" s="103">
        <f>IF(ISNUMBER(SEARCH('Карта учёта'!$B$19,Расходка[[#This Row],[Наименование расходного материала]])),MAX($M$1:M28)+1,0)</f>
        <v>28</v>
      </c>
      <c r="N29" s="103">
        <f>IF(ISNUMBER(SEARCH('Карта учёта'!$B$20,Расходка[[#This Row],[Наименование расходного материала]])),MAX($N$1:N28)+1,0)</f>
        <v>28</v>
      </c>
      <c r="O29" s="103">
        <f>IF(ISNUMBER(SEARCH('Карта учёта'!$B$21,Расходка[[#This Row],[Наименование расходного материала]])),MAX($O$1:O28)+1,0)</f>
        <v>28</v>
      </c>
      <c r="P29" s="103">
        <f>IF(ISNUMBER(SEARCH('Карта учёта'!$B$22,Расходка[[#This Row],[Наименование расходного материала]])),MAX($P$1:P28)+1,0)</f>
        <v>28</v>
      </c>
      <c r="Q29" s="103">
        <f>IF(ISNUMBER(SEARCH('Карта учёта'!$B$23,Расходка[[#This Row],[Наименование расходного материала]])),MAX($Q$1:Q28)+1,0)</f>
        <v>28</v>
      </c>
      <c r="R29" s="102" t="str">
        <f>IFERROR(INDEX(Расходка[Наименование расходного материала],MATCH(Расходка[[#This Row],[№]],Поиск_расходки[Индекс1],0)),"")</f>
        <v/>
      </c>
      <c r="S29" s="102" t="str">
        <f>IFERROR(INDEX(Расходка[Наименование расходного материала],MATCH(Расходка[[#This Row],[№]],Поиск_расходки[Индекс2],0)),"")</f>
        <v/>
      </c>
      <c r="T29" s="102" t="str">
        <f>IFERROR(INDEX(Расходка[Наименование расходного материала],MATCH(Расходка[[#This Row],[№]],Поиск_расходки[Индекс3],0)),"")</f>
        <v/>
      </c>
      <c r="U29" s="102" t="str">
        <f>IFERROR(INDEX(Расходка[Наименование расходного материала],MATCH(Расходка[[#This Row],[№]],Поиск_расходки[Индекс4],0)),"")</f>
        <v/>
      </c>
      <c r="V29" s="102" t="str">
        <f>IFERROR(INDEX(Расходка[Наименование расходного материала],MATCH(Расходка[[#This Row],[№]],Поиск_расходки[Индекс5],0)),"")</f>
        <v/>
      </c>
      <c r="W29" s="102" t="str">
        <f>IFERROR(INDEX(Расходка[Наименование расходного материала],MATCH(Расходка[[#This Row],[№]],Поиск_расходки[Индекс6],0)),"")</f>
        <v/>
      </c>
      <c r="X29" s="102" t="str">
        <f>IFERROR(INDEX(Расходка[Наименование расходного материала],MATCH(Расходка[[#This Row],[№]],Поиск_расходки[Индекс7],0)),"")</f>
        <v/>
      </c>
      <c r="Y29" s="102" t="str">
        <f>IFERROR(INDEX(Расходка[Наименование расходного материала],MATCH(Расходка[[#This Row],[№]],Поиск_расходки[Индекс8],0)),"")</f>
        <v/>
      </c>
      <c r="Z29" s="102" t="str">
        <f>IFERROR(INDEX(Расходка[Наименование расходного материала],MATCH(Расходка[[#This Row],[№]],Поиск_расходки[Индекс9],0)),"")</f>
        <v>Fielder XT-R</v>
      </c>
      <c r="AA29" s="102" t="str">
        <f>IFERROR(INDEX(Расходка[Наименование расходного материала],MATCH(Расходка[[#This Row],[№]],Поиск_расходки[Индекс10],0)),"")</f>
        <v>Fielder XT-R</v>
      </c>
      <c r="AB29" s="102" t="str">
        <f>IFERROR(INDEX(Расходка[Наименование расходного материала],MATCH(Расходка[[#This Row],[№]],Поиск_расходки[Индекс11],0)),"")</f>
        <v>Fielder XT-R</v>
      </c>
      <c r="AC29" s="102" t="str">
        <f>IFERROR(INDEX(Расходка[Наименование расходного материала],MATCH(Расходка[[#This Row],[№]],Поиск_расходки[Индекс12],0)),"")</f>
        <v>Fielder XT-R</v>
      </c>
      <c r="AD29" s="102" t="str">
        <f>IFERROR(INDEX(Расходка[Наименование расходного материала],MATCH(Расходка[[#This Row],[№]],Поиск_расходки[Индекс13],0)),"")</f>
        <v>Fielder XT-R</v>
      </c>
      <c r="AF29" s="4" t="s">
        <v>5</v>
      </c>
      <c r="AG29" s="4" t="s">
        <v>426</v>
      </c>
    </row>
    <row r="30" spans="1:35">
      <c r="A30">
        <f>ROW(Расходка[[#This Row],[Тип расходного материала ]])-1</f>
        <v>29</v>
      </c>
      <c r="B30" t="s">
        <v>3</v>
      </c>
      <c r="C30" t="s">
        <v>509</v>
      </c>
      <c r="E30" s="103">
        <f>IF(ISNUMBER(SEARCH('Карта учёта'!$B$13,Расходка[[#This Row],[Наименование расходного материала]])),MAX($E$1:E29)+1,0)</f>
        <v>0</v>
      </c>
      <c r="F30" s="103">
        <f>IF(ISNUMBER(SEARCH('Карта учёта'!$B$14,Расходка[[#This Row],[Наименование расходного материала]])),MAX($F$1:F29)+1,0)</f>
        <v>0</v>
      </c>
      <c r="G30" s="103">
        <f>IF(ISNUMBER(SEARCH('Карта учёта'!$B$15,Расходка[[#This Row],[Наименование расходного материала]])),MAX($G$1:G29)+1,0)</f>
        <v>0</v>
      </c>
      <c r="H30" s="103">
        <f>IF(ISNUMBER(SEARCH('Карта учёта'!#REF!,Расходка[[#This Row],[Наименование расходного материала]])),MAX($H$1:H29)+1,0)</f>
        <v>0</v>
      </c>
      <c r="I30" s="103">
        <f>IF(ISNUMBER(SEARCH('Карта учёта'!#REF!,Расходка[[#This Row],[Наименование расходного материала]])),MAX($I$1:I29)+1,0)</f>
        <v>0</v>
      </c>
      <c r="J30" s="103">
        <f>IF(ISNUMBER(SEARCH('Карта учёта'!$B$16,Расходка[[#This Row],[Наименование расходного материала]])),MAX($J$1:J29)+1,0)</f>
        <v>0</v>
      </c>
      <c r="K30" s="103">
        <f>IF(ISNUMBER(SEARCH('Карта учёта'!$B$17,Расходка[[#This Row],[Наименование расходного материала]])),MAX($K$1:K29)+1,0)</f>
        <v>0</v>
      </c>
      <c r="L30" s="103">
        <f>IF(ISNUMBER(SEARCH('Карта учёта'!$B$18,Расходка[[#This Row],[Наименование расходного материала]])),MAX($L$1:L29)+1,0)</f>
        <v>0</v>
      </c>
      <c r="M30" s="103">
        <f>IF(ISNUMBER(SEARCH('Карта учёта'!$B$19,Расходка[[#This Row],[Наименование расходного материала]])),MAX($M$1:M29)+1,0)</f>
        <v>29</v>
      </c>
      <c r="N30" s="103">
        <f>IF(ISNUMBER(SEARCH('Карта учёта'!$B$20,Расходка[[#This Row],[Наименование расходного материала]])),MAX($N$1:N29)+1,0)</f>
        <v>29</v>
      </c>
      <c r="O30" s="103">
        <f>IF(ISNUMBER(SEARCH('Карта учёта'!$B$21,Расходка[[#This Row],[Наименование расходного материала]])),MAX($O$1:O29)+1,0)</f>
        <v>29</v>
      </c>
      <c r="P30" s="103">
        <f>IF(ISNUMBER(SEARCH('Карта учёта'!$B$22,Расходка[[#This Row],[Наименование расходного материала]])),MAX($P$1:P29)+1,0)</f>
        <v>29</v>
      </c>
      <c r="Q30" s="103">
        <f>IF(ISNUMBER(SEARCH('Карта учёта'!$B$23,Расходка[[#This Row],[Наименование расходного материала]])),MAX($Q$1:Q29)+1,0)</f>
        <v>29</v>
      </c>
      <c r="R30" s="102" t="str">
        <f>IFERROR(INDEX(Расходка[Наименование расходного материала],MATCH(Расходка[[#This Row],[№]],Поиск_расходки[Индекс1],0)),"")</f>
        <v/>
      </c>
      <c r="S30" s="102" t="str">
        <f>IFERROR(INDEX(Расходка[Наименование расходного материала],MATCH(Расходка[[#This Row],[№]],Поиск_расходки[Индекс2],0)),"")</f>
        <v/>
      </c>
      <c r="T30" s="102" t="str">
        <f>IFERROR(INDEX(Расходка[Наименование расходного материала],MATCH(Расходка[[#This Row],[№]],Поиск_расходки[Индекс3],0)),"")</f>
        <v/>
      </c>
      <c r="U30" s="102" t="str">
        <f>IFERROR(INDEX(Расходка[Наименование расходного материала],MATCH(Расходка[[#This Row],[№]],Поиск_расходки[Индекс4],0)),"")</f>
        <v/>
      </c>
      <c r="V30" s="102" t="str">
        <f>IFERROR(INDEX(Расходка[Наименование расходного материала],MATCH(Расходка[[#This Row],[№]],Поиск_расходки[Индекс5],0)),"")</f>
        <v/>
      </c>
      <c r="W30" s="102" t="str">
        <f>IFERROR(INDEX(Расходка[Наименование расходного материала],MATCH(Расходка[[#This Row],[№]],Поиск_расходки[Индекс6],0)),"")</f>
        <v/>
      </c>
      <c r="X30" s="102" t="str">
        <f>IFERROR(INDEX(Расходка[Наименование расходного материала],MATCH(Расходка[[#This Row],[№]],Поиск_расходки[Индекс7],0)),"")</f>
        <v/>
      </c>
      <c r="Y30" s="102" t="str">
        <f>IFERROR(INDEX(Расходка[Наименование расходного материала],MATCH(Расходка[[#This Row],[№]],Поиск_расходки[Индекс8],0)),"")</f>
        <v/>
      </c>
      <c r="Z30" s="102" t="str">
        <f>IFERROR(INDEX(Расходка[Наименование расходного материала],MATCH(Расходка[[#This Row],[№]],Поиск_расходки[Индекс9],0)),"")</f>
        <v>Asahi Gaia First</v>
      </c>
      <c r="AA30" s="102" t="str">
        <f>IFERROR(INDEX(Расходка[Наименование расходного материала],MATCH(Расходка[[#This Row],[№]],Поиск_расходки[Индекс10],0)),"")</f>
        <v>Asahi Gaia First</v>
      </c>
      <c r="AB30" s="102" t="str">
        <f>IFERROR(INDEX(Расходка[Наименование расходного материала],MATCH(Расходка[[#This Row],[№]],Поиск_расходки[Индекс11],0)),"")</f>
        <v>Asahi Gaia First</v>
      </c>
      <c r="AC30" s="102" t="str">
        <f>IFERROR(INDEX(Расходка[Наименование расходного материала],MATCH(Расходка[[#This Row],[№]],Поиск_расходки[Индекс12],0)),"")</f>
        <v>Asahi Gaia First</v>
      </c>
      <c r="AD30" s="102" t="str">
        <f>IFERROR(INDEX(Расходка[Наименование расходного материала],MATCH(Расходка[[#This Row],[№]],Поиск_расходки[Индекс13],0)),"")</f>
        <v>Asahi Gaia First</v>
      </c>
      <c r="AF30" s="4" t="s">
        <v>5</v>
      </c>
      <c r="AG30" s="4" t="s">
        <v>488</v>
      </c>
    </row>
    <row r="31" spans="1:35">
      <c r="A31">
        <f>ROW(Расходка[[#This Row],[Тип расходного материала ]])-1</f>
        <v>30</v>
      </c>
      <c r="B31" t="s">
        <v>3</v>
      </c>
      <c r="C31" s="1" t="s">
        <v>510</v>
      </c>
      <c r="E31" s="103">
        <f>IF(ISNUMBER(SEARCH('Карта учёта'!$B$13,Расходка[[#This Row],[Наименование расходного материала]])),MAX($E$1:E30)+1,0)</f>
        <v>0</v>
      </c>
      <c r="F31" s="103">
        <f>IF(ISNUMBER(SEARCH('Карта учёта'!$B$14,Расходка[[#This Row],[Наименование расходного материала]])),MAX($F$1:F30)+1,0)</f>
        <v>0</v>
      </c>
      <c r="G31" s="103">
        <f>IF(ISNUMBER(SEARCH('Карта учёта'!$B$15,Расходка[[#This Row],[Наименование расходного материала]])),MAX($G$1:G30)+1,0)</f>
        <v>0</v>
      </c>
      <c r="H31" s="103">
        <f>IF(ISNUMBER(SEARCH('Карта учёта'!#REF!,Расходка[[#This Row],[Наименование расходного материала]])),MAX($H$1:H30)+1,0)</f>
        <v>0</v>
      </c>
      <c r="I31" s="103">
        <f>IF(ISNUMBER(SEARCH('Карта учёта'!#REF!,Расходка[[#This Row],[Наименование расходного материала]])),MAX($I$1:I30)+1,0)</f>
        <v>0</v>
      </c>
      <c r="J31" s="103">
        <f>IF(ISNUMBER(SEARCH('Карта учёта'!$B$16,Расходка[[#This Row],[Наименование расходного материала]])),MAX($J$1:J30)+1,0)</f>
        <v>0</v>
      </c>
      <c r="K31" s="103">
        <f>IF(ISNUMBER(SEARCH('Карта учёта'!$B$17,Расходка[[#This Row],[Наименование расходного материала]])),MAX($K$1:K30)+1,0)</f>
        <v>0</v>
      </c>
      <c r="L31" s="103">
        <f>IF(ISNUMBER(SEARCH('Карта учёта'!$B$18,Расходка[[#This Row],[Наименование расходного материала]])),MAX($L$1:L30)+1,0)</f>
        <v>0</v>
      </c>
      <c r="M31" s="103">
        <f>IF(ISNUMBER(SEARCH('Карта учёта'!$B$19,Расходка[[#This Row],[Наименование расходного материала]])),MAX($M$1:M30)+1,0)</f>
        <v>30</v>
      </c>
      <c r="N31" s="103">
        <f>IF(ISNUMBER(SEARCH('Карта учёта'!$B$20,Расходка[[#This Row],[Наименование расходного материала]])),MAX($N$1:N30)+1,0)</f>
        <v>30</v>
      </c>
      <c r="O31" s="103">
        <f>IF(ISNUMBER(SEARCH('Карта учёта'!$B$21,Расходка[[#This Row],[Наименование расходного материала]])),MAX($O$1:O30)+1,0)</f>
        <v>30</v>
      </c>
      <c r="P31" s="103">
        <f>IF(ISNUMBER(SEARCH('Карта учёта'!$B$22,Расходка[[#This Row],[Наименование расходного материала]])),MAX($P$1:P30)+1,0)</f>
        <v>30</v>
      </c>
      <c r="Q31" s="103">
        <f>IF(ISNUMBER(SEARCH('Карта учёта'!$B$23,Расходка[[#This Row],[Наименование расходного материала]])),MAX($Q$1:Q30)+1,0)</f>
        <v>30</v>
      </c>
      <c r="R31" s="102" t="str">
        <f>IFERROR(INDEX(Расходка[Наименование расходного материала],MATCH(Расходка[[#This Row],[№]],Поиск_расходки[Индекс1],0)),"")</f>
        <v/>
      </c>
      <c r="S31" s="102" t="str">
        <f>IFERROR(INDEX(Расходка[Наименование расходного материала],MATCH(Расходка[[#This Row],[№]],Поиск_расходки[Индекс2],0)),"")</f>
        <v/>
      </c>
      <c r="T31" s="102" t="str">
        <f>IFERROR(INDEX(Расходка[Наименование расходного материала],MATCH(Расходка[[#This Row],[№]],Поиск_расходки[Индекс3],0)),"")</f>
        <v/>
      </c>
      <c r="U31" s="102" t="str">
        <f>IFERROR(INDEX(Расходка[Наименование расходного материала],MATCH(Расходка[[#This Row],[№]],Поиск_расходки[Индекс4],0)),"")</f>
        <v/>
      </c>
      <c r="V31" s="102" t="str">
        <f>IFERROR(INDEX(Расходка[Наименование расходного материала],MATCH(Расходка[[#This Row],[№]],Поиск_расходки[Индекс5],0)),"")</f>
        <v/>
      </c>
      <c r="W31" s="102" t="str">
        <f>IFERROR(INDEX(Расходка[Наименование расходного материала],MATCH(Расходка[[#This Row],[№]],Поиск_расходки[Индекс6],0)),"")</f>
        <v/>
      </c>
      <c r="X31" s="102" t="str">
        <f>IFERROR(INDEX(Расходка[Наименование расходного материала],MATCH(Расходка[[#This Row],[№]],Поиск_расходки[Индекс7],0)),"")</f>
        <v/>
      </c>
      <c r="Y31" s="102" t="str">
        <f>IFERROR(INDEX(Расходка[Наименование расходного материала],MATCH(Расходка[[#This Row],[№]],Поиск_расходки[Индекс8],0)),"")</f>
        <v/>
      </c>
      <c r="Z31" s="102" t="str">
        <f>IFERROR(INDEX(Расходка[Наименование расходного материала],MATCH(Расходка[[#This Row],[№]],Поиск_расходки[Индекс9],0)),"")</f>
        <v>Asahi Gaia Second</v>
      </c>
      <c r="AA31" s="102" t="str">
        <f>IFERROR(INDEX(Расходка[Наименование расходного материала],MATCH(Расходка[[#This Row],[№]],Поиск_расходки[Индекс10],0)),"")</f>
        <v>Asahi Gaia Second</v>
      </c>
      <c r="AB31" s="102" t="str">
        <f>IFERROR(INDEX(Расходка[Наименование расходного материала],MATCH(Расходка[[#This Row],[№]],Поиск_расходки[Индекс11],0)),"")</f>
        <v>Asahi Gaia Second</v>
      </c>
      <c r="AC31" s="102" t="str">
        <f>IFERROR(INDEX(Расходка[Наименование расходного материала],MATCH(Расходка[[#This Row],[№]],Поиск_расходки[Индекс12],0)),"")</f>
        <v>Asahi Gaia Second</v>
      </c>
      <c r="AD31" s="102" t="str">
        <f>IFERROR(INDEX(Расходка[Наименование расходного материала],MATCH(Расходка[[#This Row],[№]],Поиск_расходки[Индекс13],0)),"")</f>
        <v>Asahi Gaia Second</v>
      </c>
      <c r="AF31" s="4" t="s">
        <v>5</v>
      </c>
      <c r="AG31" s="4" t="s">
        <v>427</v>
      </c>
    </row>
    <row r="32" spans="1:35">
      <c r="A32">
        <f>ROW(Расходка[[#This Row],[Тип расходного материала ]])-1</f>
        <v>31</v>
      </c>
      <c r="B32" t="s">
        <v>3</v>
      </c>
      <c r="C32" s="1" t="s">
        <v>511</v>
      </c>
      <c r="E32" s="103">
        <f>IF(ISNUMBER(SEARCH('Карта учёта'!$B$13,Расходка[[#This Row],[Наименование расходного материала]])),MAX($E$1:E31)+1,0)</f>
        <v>0</v>
      </c>
      <c r="F32" s="103">
        <f>IF(ISNUMBER(SEARCH('Карта учёта'!$B$14,Расходка[[#This Row],[Наименование расходного материала]])),MAX($F$1:F31)+1,0)</f>
        <v>0</v>
      </c>
      <c r="G32" s="103">
        <f>IF(ISNUMBER(SEARCH('Карта учёта'!$B$15,Расходка[[#This Row],[Наименование расходного материала]])),MAX($G$1:G31)+1,0)</f>
        <v>0</v>
      </c>
      <c r="H32" s="103">
        <f>IF(ISNUMBER(SEARCH('Карта учёта'!#REF!,Расходка[[#This Row],[Наименование расходного материала]])),MAX($H$1:H31)+1,0)</f>
        <v>0</v>
      </c>
      <c r="I32" s="103">
        <f>IF(ISNUMBER(SEARCH('Карта учёта'!#REF!,Расходка[[#This Row],[Наименование расходного материала]])),MAX($I$1:I31)+1,0)</f>
        <v>0</v>
      </c>
      <c r="J32" s="103">
        <f>IF(ISNUMBER(SEARCH('Карта учёта'!$B$16,Расходка[[#This Row],[Наименование расходного материала]])),MAX($J$1:J31)+1,0)</f>
        <v>0</v>
      </c>
      <c r="K32" s="103">
        <f>IF(ISNUMBER(SEARCH('Карта учёта'!$B$17,Расходка[[#This Row],[Наименование расходного материала]])),MAX($K$1:K31)+1,0)</f>
        <v>0</v>
      </c>
      <c r="L32" s="103">
        <f>IF(ISNUMBER(SEARCH('Карта учёта'!$B$18,Расходка[[#This Row],[Наименование расходного материала]])),MAX($L$1:L31)+1,0)</f>
        <v>0</v>
      </c>
      <c r="M32" s="103">
        <f>IF(ISNUMBER(SEARCH('Карта учёта'!$B$19,Расходка[[#This Row],[Наименование расходного материала]])),MAX($M$1:M31)+1,0)</f>
        <v>31</v>
      </c>
      <c r="N32" s="103">
        <f>IF(ISNUMBER(SEARCH('Карта учёта'!$B$20,Расходка[[#This Row],[Наименование расходного материала]])),MAX($N$1:N31)+1,0)</f>
        <v>31</v>
      </c>
      <c r="O32" s="103">
        <f>IF(ISNUMBER(SEARCH('Карта учёта'!$B$21,Расходка[[#This Row],[Наименование расходного материала]])),MAX($O$1:O31)+1,0)</f>
        <v>31</v>
      </c>
      <c r="P32" s="103">
        <f>IF(ISNUMBER(SEARCH('Карта учёта'!$B$22,Расходка[[#This Row],[Наименование расходного материала]])),MAX($P$1:P31)+1,0)</f>
        <v>31</v>
      </c>
      <c r="Q32" s="103">
        <f>IF(ISNUMBER(SEARCH('Карта учёта'!$B$23,Расходка[[#This Row],[Наименование расходного материала]])),MAX($Q$1:Q31)+1,0)</f>
        <v>31</v>
      </c>
      <c r="R32" s="102" t="str">
        <f>IFERROR(INDEX(Расходка[Наименование расходного материала],MATCH(Расходка[[#This Row],[№]],Поиск_расходки[Индекс1],0)),"")</f>
        <v/>
      </c>
      <c r="S32" s="102" t="str">
        <f>IFERROR(INDEX(Расходка[Наименование расходного материала],MATCH(Расходка[[#This Row],[№]],Поиск_расходки[Индекс2],0)),"")</f>
        <v/>
      </c>
      <c r="T32" s="102" t="str">
        <f>IFERROR(INDEX(Расходка[Наименование расходного материала],MATCH(Расходка[[#This Row],[№]],Поиск_расходки[Индекс3],0)),"")</f>
        <v/>
      </c>
      <c r="U32" s="102" t="str">
        <f>IFERROR(INDEX(Расходка[Наименование расходного материала],MATCH(Расходка[[#This Row],[№]],Поиск_расходки[Индекс4],0)),"")</f>
        <v/>
      </c>
      <c r="V32" s="102" t="str">
        <f>IFERROR(INDEX(Расходка[Наименование расходного материала],MATCH(Расходка[[#This Row],[№]],Поиск_расходки[Индекс5],0)),"")</f>
        <v/>
      </c>
      <c r="W32" s="102" t="str">
        <f>IFERROR(INDEX(Расходка[Наименование расходного материала],MATCH(Расходка[[#This Row],[№]],Поиск_расходки[Индекс6],0)),"")</f>
        <v/>
      </c>
      <c r="X32" s="102" t="str">
        <f>IFERROR(INDEX(Расходка[Наименование расходного материала],MATCH(Расходка[[#This Row],[№]],Поиск_расходки[Индекс7],0)),"")</f>
        <v/>
      </c>
      <c r="Y32" s="102" t="str">
        <f>IFERROR(INDEX(Расходка[Наименование расходного материала],MATCH(Расходка[[#This Row],[№]],Поиск_расходки[Индекс8],0)),"")</f>
        <v/>
      </c>
      <c r="Z32" s="102" t="str">
        <f>IFERROR(INDEX(Расходка[Наименование расходного материала],MATCH(Расходка[[#This Row],[№]],Поиск_расходки[Индекс9],0)),"")</f>
        <v>Asahi Gaia Third</v>
      </c>
      <c r="AA32" s="102" t="str">
        <f>IFERROR(INDEX(Расходка[Наименование расходного материала],MATCH(Расходка[[#This Row],[№]],Поиск_расходки[Индекс10],0)),"")</f>
        <v>Asahi Gaia Third</v>
      </c>
      <c r="AB32" s="102" t="str">
        <f>IFERROR(INDEX(Расходка[Наименование расходного материала],MATCH(Расходка[[#This Row],[№]],Поиск_расходки[Индекс11],0)),"")</f>
        <v>Asahi Gaia Third</v>
      </c>
      <c r="AC32" s="102" t="str">
        <f>IFERROR(INDEX(Расходка[Наименование расходного материала],MATCH(Расходка[[#This Row],[№]],Поиск_расходки[Индекс12],0)),"")</f>
        <v>Asahi Gaia Third</v>
      </c>
      <c r="AD32" s="102" t="str">
        <f>IFERROR(INDEX(Расходка[Наименование расходного материала],MATCH(Расходка[[#This Row],[№]],Поиск_расходки[Индекс13],0)),"")</f>
        <v>Asahi Gaia Third</v>
      </c>
      <c r="AF32" s="4" t="s">
        <v>5</v>
      </c>
      <c r="AG32" s="4" t="s">
        <v>428</v>
      </c>
    </row>
    <row r="33" spans="1:33">
      <c r="A33">
        <f>ROW(Расходка[[#This Row],[Тип расходного материала ]])-1</f>
        <v>32</v>
      </c>
      <c r="B33" t="s">
        <v>3</v>
      </c>
      <c r="C33" s="1" t="s">
        <v>321</v>
      </c>
      <c r="E33" s="103">
        <f>IF(ISNUMBER(SEARCH('Карта учёта'!$B$13,Расходка[[#This Row],[Наименование расходного материала]])),MAX($E$1:E32)+1,0)</f>
        <v>0</v>
      </c>
      <c r="F33" s="103">
        <f>IF(ISNUMBER(SEARCH('Карта учёта'!$B$14,Расходка[[#This Row],[Наименование расходного материала]])),MAX($F$1:F32)+1,0)</f>
        <v>0</v>
      </c>
      <c r="G33" s="103">
        <f>IF(ISNUMBER(SEARCH('Карта учёта'!$B$15,Расходка[[#This Row],[Наименование расходного материала]])),MAX($G$1:G32)+1,0)</f>
        <v>0</v>
      </c>
      <c r="H33" s="103">
        <f>IF(ISNUMBER(SEARCH('Карта учёта'!#REF!,Расходка[[#This Row],[Наименование расходного материала]])),MAX($H$1:H32)+1,0)</f>
        <v>0</v>
      </c>
      <c r="I33" s="103">
        <f>IF(ISNUMBER(SEARCH('Карта учёта'!#REF!,Расходка[[#This Row],[Наименование расходного материала]])),MAX($I$1:I32)+1,0)</f>
        <v>0</v>
      </c>
      <c r="J33" s="103">
        <f>IF(ISNUMBER(SEARCH('Карта учёта'!$B$16,Расходка[[#This Row],[Наименование расходного материала]])),MAX($J$1:J32)+1,0)</f>
        <v>0</v>
      </c>
      <c r="K33" s="103">
        <f>IF(ISNUMBER(SEARCH('Карта учёта'!$B$17,Расходка[[#This Row],[Наименование расходного материала]])),MAX($K$1:K32)+1,0)</f>
        <v>0</v>
      </c>
      <c r="L33" s="103">
        <f>IF(ISNUMBER(SEARCH('Карта учёта'!$B$18,Расходка[[#This Row],[Наименование расходного материала]])),MAX($L$1:L32)+1,0)</f>
        <v>0</v>
      </c>
      <c r="M33" s="103">
        <f>IF(ISNUMBER(SEARCH('Карта учёта'!$B$19,Расходка[[#This Row],[Наименование расходного материала]])),MAX($M$1:M32)+1,0)</f>
        <v>32</v>
      </c>
      <c r="N33" s="103">
        <f>IF(ISNUMBER(SEARCH('Карта учёта'!$B$20,Расходка[[#This Row],[Наименование расходного материала]])),MAX($N$1:N32)+1,0)</f>
        <v>32</v>
      </c>
      <c r="O33" s="103">
        <f>IF(ISNUMBER(SEARCH('Карта учёта'!$B$21,Расходка[[#This Row],[Наименование расходного материала]])),MAX($O$1:O32)+1,0)</f>
        <v>32</v>
      </c>
      <c r="P33" s="103">
        <f>IF(ISNUMBER(SEARCH('Карта учёта'!$B$22,Расходка[[#This Row],[Наименование расходного материала]])),MAX($P$1:P32)+1,0)</f>
        <v>32</v>
      </c>
      <c r="Q33" s="103">
        <f>IF(ISNUMBER(SEARCH('Карта учёта'!$B$23,Расходка[[#This Row],[Наименование расходного материала]])),MAX($Q$1:Q32)+1,0)</f>
        <v>32</v>
      </c>
      <c r="R33" s="102" t="str">
        <f>IFERROR(INDEX(Расходка[Наименование расходного материала],MATCH(Расходка[[#This Row],[№]],Поиск_расходки[Индекс1],0)),"")</f>
        <v/>
      </c>
      <c r="S33" s="102" t="str">
        <f>IFERROR(INDEX(Расходка[Наименование расходного материала],MATCH(Расходка[[#This Row],[№]],Поиск_расходки[Индекс2],0)),"")</f>
        <v/>
      </c>
      <c r="T33" s="102" t="str">
        <f>IFERROR(INDEX(Расходка[Наименование расходного материала],MATCH(Расходка[[#This Row],[№]],Поиск_расходки[Индекс3],0)),"")</f>
        <v/>
      </c>
      <c r="U33" s="102" t="str">
        <f>IFERROR(INDEX(Расходка[Наименование расходного материала],MATCH(Расходка[[#This Row],[№]],Поиск_расходки[Индекс4],0)),"")</f>
        <v/>
      </c>
      <c r="V33" s="102" t="str">
        <f>IFERROR(INDEX(Расходка[Наименование расходного материала],MATCH(Расходка[[#This Row],[№]],Поиск_расходки[Индекс5],0)),"")</f>
        <v/>
      </c>
      <c r="W33" s="102" t="str">
        <f>IFERROR(INDEX(Расходка[Наименование расходного материала],MATCH(Расходка[[#This Row],[№]],Поиск_расходки[Индекс6],0)),"")</f>
        <v/>
      </c>
      <c r="X33" s="102" t="str">
        <f>IFERROR(INDEX(Расходка[Наименование расходного материала],MATCH(Расходка[[#This Row],[№]],Поиск_расходки[Индекс7],0)),"")</f>
        <v/>
      </c>
      <c r="Y33" s="102" t="str">
        <f>IFERROR(INDEX(Расходка[Наименование расходного материала],MATCH(Расходка[[#This Row],[№]],Поиск_расходки[Индекс8],0)),"")</f>
        <v/>
      </c>
      <c r="Z33" s="102" t="str">
        <f>IFERROR(INDEX(Расходка[Наименование расходного материала],MATCH(Расходка[[#This Row],[№]],Поиск_расходки[Индекс9],0)),"")</f>
        <v>Intuition</v>
      </c>
      <c r="AA33" s="102" t="str">
        <f>IFERROR(INDEX(Расходка[Наименование расходного материала],MATCH(Расходка[[#This Row],[№]],Поиск_расходки[Индекс10],0)),"")</f>
        <v>Intuition</v>
      </c>
      <c r="AB33" s="102" t="str">
        <f>IFERROR(INDEX(Расходка[Наименование расходного материала],MATCH(Расходка[[#This Row],[№]],Поиск_расходки[Индекс11],0)),"")</f>
        <v>Intuition</v>
      </c>
      <c r="AC33" s="102" t="str">
        <f>IFERROR(INDEX(Расходка[Наименование расходного материала],MATCH(Расходка[[#This Row],[№]],Поиск_расходки[Индекс12],0)),"")</f>
        <v>Intuition</v>
      </c>
      <c r="AD33" s="102" t="str">
        <f>IFERROR(INDEX(Расходка[Наименование расходного материала],MATCH(Расходка[[#This Row],[№]],Поиск_расходки[Индекс13],0)),"")</f>
        <v>Intuition</v>
      </c>
      <c r="AF33" s="4" t="s">
        <v>5</v>
      </c>
      <c r="AG33" s="4" t="s">
        <v>429</v>
      </c>
    </row>
    <row r="34" spans="1:33">
      <c r="A34">
        <f>ROW(Расходка[[#This Row],[Тип расходного материала ]])-1</f>
        <v>33</v>
      </c>
      <c r="B34" t="s">
        <v>3</v>
      </c>
      <c r="C34" t="s">
        <v>317</v>
      </c>
      <c r="E34" s="103">
        <f>IF(ISNUMBER(SEARCH('Карта учёта'!$B$13,Расходка[[#This Row],[Наименование расходного материала]])),MAX($E$1:E33)+1,0)</f>
        <v>0</v>
      </c>
      <c r="F34" s="103">
        <f>IF(ISNUMBER(SEARCH('Карта учёта'!$B$14,Расходка[[#This Row],[Наименование расходного материала]])),MAX($F$1:F33)+1,0)</f>
        <v>0</v>
      </c>
      <c r="G34" s="103">
        <f>IF(ISNUMBER(SEARCH('Карта учёта'!$B$15,Расходка[[#This Row],[Наименование расходного материала]])),MAX($G$1:G33)+1,0)</f>
        <v>0</v>
      </c>
      <c r="H34" s="103">
        <f>IF(ISNUMBER(SEARCH('Карта учёта'!#REF!,Расходка[[#This Row],[Наименование расходного материала]])),MAX($H$1:H33)+1,0)</f>
        <v>0</v>
      </c>
      <c r="I34" s="103">
        <f>IF(ISNUMBER(SEARCH('Карта учёта'!#REF!,Расходка[[#This Row],[Наименование расходного материала]])),MAX($I$1:I33)+1,0)</f>
        <v>0</v>
      </c>
      <c r="J34" s="103">
        <f>IF(ISNUMBER(SEARCH('Карта учёта'!$B$16,Расходка[[#This Row],[Наименование расходного материала]])),MAX($J$1:J33)+1,0)</f>
        <v>0</v>
      </c>
      <c r="K34" s="103">
        <f>IF(ISNUMBER(SEARCH('Карта учёта'!$B$17,Расходка[[#This Row],[Наименование расходного материала]])),MAX($K$1:K33)+1,0)</f>
        <v>0</v>
      </c>
      <c r="L34" s="103">
        <f>IF(ISNUMBER(SEARCH('Карта учёта'!$B$18,Расходка[[#This Row],[Наименование расходного материала]])),MAX($L$1:L33)+1,0)</f>
        <v>0</v>
      </c>
      <c r="M34" s="103">
        <f>IF(ISNUMBER(SEARCH('Карта учёта'!$B$19,Расходка[[#This Row],[Наименование расходного материала]])),MAX($M$1:M33)+1,0)</f>
        <v>33</v>
      </c>
      <c r="N34" s="103">
        <f>IF(ISNUMBER(SEARCH('Карта учёта'!$B$20,Расходка[[#This Row],[Наименование расходного материала]])),MAX($N$1:N33)+1,0)</f>
        <v>33</v>
      </c>
      <c r="O34" s="103">
        <f>IF(ISNUMBER(SEARCH('Карта учёта'!$B$21,Расходка[[#This Row],[Наименование расходного материала]])),MAX($O$1:O33)+1,0)</f>
        <v>33</v>
      </c>
      <c r="P34" s="103">
        <f>IF(ISNUMBER(SEARCH('Карта учёта'!$B$22,Расходка[[#This Row],[Наименование расходного материала]])),MAX($P$1:P33)+1,0)</f>
        <v>33</v>
      </c>
      <c r="Q34" s="103">
        <f>IF(ISNUMBER(SEARCH('Карта учёта'!$B$23,Расходка[[#This Row],[Наименование расходного материала]])),MAX($Q$1:Q33)+1,0)</f>
        <v>33</v>
      </c>
      <c r="R34" s="102" t="str">
        <f>IFERROR(INDEX(Расходка[Наименование расходного материала],MATCH(Расходка[[#This Row],[№]],Поиск_расходки[Индекс1],0)),"")</f>
        <v/>
      </c>
      <c r="S34" s="102" t="str">
        <f>IFERROR(INDEX(Расходка[Наименование расходного материала],MATCH(Расходка[[#This Row],[№]],Поиск_расходки[Индекс2],0)),"")</f>
        <v/>
      </c>
      <c r="T34" s="102" t="str">
        <f>IFERROR(INDEX(Расходка[Наименование расходного материала],MATCH(Расходка[[#This Row],[№]],Поиск_расходки[Индекс3],0)),"")</f>
        <v/>
      </c>
      <c r="U34" s="102" t="str">
        <f>IFERROR(INDEX(Расходка[Наименование расходного материала],MATCH(Расходка[[#This Row],[№]],Поиск_расходки[Индекс4],0)),"")</f>
        <v/>
      </c>
      <c r="V34" s="102" t="str">
        <f>IFERROR(INDEX(Расходка[Наименование расходного материала],MATCH(Расходка[[#This Row],[№]],Поиск_расходки[Индекс5],0)),"")</f>
        <v/>
      </c>
      <c r="W34" s="102" t="str">
        <f>IFERROR(INDEX(Расходка[Наименование расходного материала],MATCH(Расходка[[#This Row],[№]],Поиск_расходки[Индекс6],0)),"")</f>
        <v/>
      </c>
      <c r="X34" s="102" t="str">
        <f>IFERROR(INDEX(Расходка[Наименование расходного материала],MATCH(Расходка[[#This Row],[№]],Поиск_расходки[Индекс7],0)),"")</f>
        <v/>
      </c>
      <c r="Y34" s="102" t="str">
        <f>IFERROR(INDEX(Расходка[Наименование расходного материала],MATCH(Расходка[[#This Row],[№]],Поиск_расходки[Индекс8],0)),"")</f>
        <v/>
      </c>
      <c r="Z34" s="102" t="str">
        <f>IFERROR(INDEX(Расходка[Наименование расходного материала],MATCH(Расходка[[#This Row],[№]],Поиск_расходки[Индекс9],0)),"")</f>
        <v>ProVia 3 Hydro-Track®</v>
      </c>
      <c r="AA34" s="102" t="str">
        <f>IFERROR(INDEX(Расходка[Наименование расходного материала],MATCH(Расходка[[#This Row],[№]],Поиск_расходки[Индекс10],0)),"")</f>
        <v>ProVia 3 Hydro-Track®</v>
      </c>
      <c r="AB34" s="102" t="str">
        <f>IFERROR(INDEX(Расходка[Наименование расходного материала],MATCH(Расходка[[#This Row],[№]],Поиск_расходки[Индекс11],0)),"")</f>
        <v>ProVia 3 Hydro-Track®</v>
      </c>
      <c r="AC34" s="102" t="str">
        <f>IFERROR(INDEX(Расходка[Наименование расходного материала],MATCH(Расходка[[#This Row],[№]],Поиск_расходки[Индекс12],0)),"")</f>
        <v>ProVia 3 Hydro-Track®</v>
      </c>
      <c r="AD34" s="102" t="str">
        <f>IFERROR(INDEX(Расходка[Наименование расходного материала],MATCH(Расходка[[#This Row],[№]],Поиск_расходки[Индекс13],0)),"")</f>
        <v>ProVia 3 Hydro-Track®</v>
      </c>
      <c r="AF34" s="4" t="s">
        <v>5</v>
      </c>
      <c r="AG34" s="4" t="s">
        <v>430</v>
      </c>
    </row>
    <row r="35" spans="1:33">
      <c r="A35">
        <f>ROW(Расходка[[#This Row],[Тип расходного материала ]])-1</f>
        <v>34</v>
      </c>
      <c r="B35" t="s">
        <v>3</v>
      </c>
      <c r="C35" t="s">
        <v>318</v>
      </c>
      <c r="E35" s="103">
        <f>IF(ISNUMBER(SEARCH('Карта учёта'!$B$13,Расходка[[#This Row],[Наименование расходного материала]])),MAX($E$1:E34)+1,0)</f>
        <v>0</v>
      </c>
      <c r="F35" s="103">
        <f>IF(ISNUMBER(SEARCH('Карта учёта'!$B$14,Расходка[[#This Row],[Наименование расходного материала]])),MAX($F$1:F34)+1,0)</f>
        <v>0</v>
      </c>
      <c r="G35" s="103">
        <f>IF(ISNUMBER(SEARCH('Карта учёта'!$B$15,Расходка[[#This Row],[Наименование расходного материала]])),MAX($G$1:G34)+1,0)</f>
        <v>0</v>
      </c>
      <c r="H35" s="103">
        <f>IF(ISNUMBER(SEARCH('Карта учёта'!#REF!,Расходка[[#This Row],[Наименование расходного материала]])),MAX($H$1:H34)+1,0)</f>
        <v>0</v>
      </c>
      <c r="I35" s="103">
        <f>IF(ISNUMBER(SEARCH('Карта учёта'!#REF!,Расходка[[#This Row],[Наименование расходного материала]])),MAX($I$1:I34)+1,0)</f>
        <v>0</v>
      </c>
      <c r="J35" s="103">
        <f>IF(ISNUMBER(SEARCH('Карта учёта'!$B$16,Расходка[[#This Row],[Наименование расходного материала]])),MAX($J$1:J34)+1,0)</f>
        <v>0</v>
      </c>
      <c r="K35" s="103">
        <f>IF(ISNUMBER(SEARCH('Карта учёта'!$B$17,Расходка[[#This Row],[Наименование расходного материала]])),MAX($K$1:K34)+1,0)</f>
        <v>0</v>
      </c>
      <c r="L35" s="103">
        <f>IF(ISNUMBER(SEARCH('Карта учёта'!$B$18,Расходка[[#This Row],[Наименование расходного материала]])),MAX($L$1:L34)+1,0)</f>
        <v>0</v>
      </c>
      <c r="M35" s="103">
        <f>IF(ISNUMBER(SEARCH('Карта учёта'!$B$19,Расходка[[#This Row],[Наименование расходного материала]])),MAX($M$1:M34)+1,0)</f>
        <v>34</v>
      </c>
      <c r="N35" s="103">
        <f>IF(ISNUMBER(SEARCH('Карта учёта'!$B$20,Расходка[[#This Row],[Наименование расходного материала]])),MAX($N$1:N34)+1,0)</f>
        <v>34</v>
      </c>
      <c r="O35" s="103">
        <f>IF(ISNUMBER(SEARCH('Карта учёта'!$B$21,Расходка[[#This Row],[Наименование расходного материала]])),MAX($O$1:O34)+1,0)</f>
        <v>34</v>
      </c>
      <c r="P35" s="103">
        <f>IF(ISNUMBER(SEARCH('Карта учёта'!$B$22,Расходка[[#This Row],[Наименование расходного материала]])),MAX($P$1:P34)+1,0)</f>
        <v>34</v>
      </c>
      <c r="Q35" s="103">
        <f>IF(ISNUMBER(SEARCH('Карта учёта'!$B$23,Расходка[[#This Row],[Наименование расходного материала]])),MAX($Q$1:Q34)+1,0)</f>
        <v>34</v>
      </c>
      <c r="R35" s="102" t="str">
        <f>IFERROR(INDEX(Расходка[Наименование расходного материала],MATCH(Расходка[[#This Row],[№]],Поиск_расходки[Индекс1],0)),"")</f>
        <v/>
      </c>
      <c r="S35" s="102" t="str">
        <f>IFERROR(INDEX(Расходка[Наименование расходного материала],MATCH(Расходка[[#This Row],[№]],Поиск_расходки[Индекс2],0)),"")</f>
        <v/>
      </c>
      <c r="T35" s="102" t="str">
        <f>IFERROR(INDEX(Расходка[Наименование расходного материала],MATCH(Расходка[[#This Row],[№]],Поиск_расходки[Индекс3],0)),"")</f>
        <v/>
      </c>
      <c r="U35" s="102" t="str">
        <f>IFERROR(INDEX(Расходка[Наименование расходного материала],MATCH(Расходка[[#This Row],[№]],Поиск_расходки[Индекс4],0)),"")</f>
        <v/>
      </c>
      <c r="V35" s="102" t="str">
        <f>IFERROR(INDEX(Расходка[Наименование расходного материала],MATCH(Расходка[[#This Row],[№]],Поиск_расходки[Индекс5],0)),"")</f>
        <v/>
      </c>
      <c r="W35" s="102" t="str">
        <f>IFERROR(INDEX(Расходка[Наименование расходного материала],MATCH(Расходка[[#This Row],[№]],Поиск_расходки[Индекс6],0)),"")</f>
        <v/>
      </c>
      <c r="X35" s="102" t="str">
        <f>IFERROR(INDEX(Расходка[Наименование расходного материала],MATCH(Расходка[[#This Row],[№]],Поиск_расходки[Индекс7],0)),"")</f>
        <v/>
      </c>
      <c r="Y35" s="102" t="str">
        <f>IFERROR(INDEX(Расходка[Наименование расходного материала],MATCH(Расходка[[#This Row],[№]],Поиск_расходки[Индекс8],0)),"")</f>
        <v/>
      </c>
      <c r="Z35" s="102" t="str">
        <f>IFERROR(INDEX(Расходка[Наименование расходного материала],MATCH(Расходка[[#This Row],[№]],Поиск_расходки[Индекс9],0)),"")</f>
        <v>ProVia 6 Hydro-Track®</v>
      </c>
      <c r="AA35" s="102" t="str">
        <f>IFERROR(INDEX(Расходка[Наименование расходного материала],MATCH(Расходка[[#This Row],[№]],Поиск_расходки[Индекс10],0)),"")</f>
        <v>ProVia 6 Hydro-Track®</v>
      </c>
      <c r="AB35" s="102" t="str">
        <f>IFERROR(INDEX(Расходка[Наименование расходного материала],MATCH(Расходка[[#This Row],[№]],Поиск_расходки[Индекс11],0)),"")</f>
        <v>ProVia 6 Hydro-Track®</v>
      </c>
      <c r="AC35" s="102" t="str">
        <f>IFERROR(INDEX(Расходка[Наименование расходного материала],MATCH(Расходка[[#This Row],[№]],Поиск_расходки[Индекс12],0)),"")</f>
        <v>ProVia 6 Hydro-Track®</v>
      </c>
      <c r="AD35" s="102" t="str">
        <f>IFERROR(INDEX(Расходка[Наименование расходного материала],MATCH(Расходка[[#This Row],[№]],Поиск_расходки[Индекс13],0)),"")</f>
        <v>ProVia 6 Hydro-Track®</v>
      </c>
      <c r="AF35" s="4" t="s">
        <v>5</v>
      </c>
      <c r="AG35" s="4" t="s">
        <v>489</v>
      </c>
    </row>
    <row r="36" spans="1:33">
      <c r="A36">
        <f>ROW(Расходка[[#This Row],[Тип расходного материала ]])-1</f>
        <v>35</v>
      </c>
      <c r="B36" t="s">
        <v>3</v>
      </c>
      <c r="C36" t="s">
        <v>319</v>
      </c>
      <c r="E36" s="103">
        <f>IF(ISNUMBER(SEARCH('Карта учёта'!$B$13,Расходка[[#This Row],[Наименование расходного материала]])),MAX($E$1:E35)+1,0)</f>
        <v>0</v>
      </c>
      <c r="F36" s="103">
        <f>IF(ISNUMBER(SEARCH('Карта учёта'!$B$14,Расходка[[#This Row],[Наименование расходного материала]])),MAX($F$1:F35)+1,0)</f>
        <v>0</v>
      </c>
      <c r="G36" s="103">
        <f>IF(ISNUMBER(SEARCH('Карта учёта'!$B$15,Расходка[[#This Row],[Наименование расходного материала]])),MAX($G$1:G35)+1,0)</f>
        <v>0</v>
      </c>
      <c r="H36" s="103">
        <f>IF(ISNUMBER(SEARCH('Карта учёта'!#REF!,Расходка[[#This Row],[Наименование расходного материала]])),MAX($H$1:H35)+1,0)</f>
        <v>0</v>
      </c>
      <c r="I36" s="103">
        <f>IF(ISNUMBER(SEARCH('Карта учёта'!#REF!,Расходка[[#This Row],[Наименование расходного материала]])),MAX($I$1:I35)+1,0)</f>
        <v>0</v>
      </c>
      <c r="J36" s="103">
        <f>IF(ISNUMBER(SEARCH('Карта учёта'!$B$16,Расходка[[#This Row],[Наименование расходного материала]])),MAX($J$1:J35)+1,0)</f>
        <v>0</v>
      </c>
      <c r="K36" s="103">
        <f>IF(ISNUMBER(SEARCH('Карта учёта'!$B$17,Расходка[[#This Row],[Наименование расходного материала]])),MAX($K$1:K35)+1,0)</f>
        <v>0</v>
      </c>
      <c r="L36" s="103">
        <f>IF(ISNUMBER(SEARCH('Карта учёта'!$B$18,Расходка[[#This Row],[Наименование расходного материала]])),MAX($L$1:L35)+1,0)</f>
        <v>0</v>
      </c>
      <c r="M36" s="103">
        <f>IF(ISNUMBER(SEARCH('Карта учёта'!$B$19,Расходка[[#This Row],[Наименование расходного материала]])),MAX($M$1:M35)+1,0)</f>
        <v>35</v>
      </c>
      <c r="N36" s="103">
        <f>IF(ISNUMBER(SEARCH('Карта учёта'!$B$20,Расходка[[#This Row],[Наименование расходного материала]])),MAX($N$1:N35)+1,0)</f>
        <v>35</v>
      </c>
      <c r="O36" s="103">
        <f>IF(ISNUMBER(SEARCH('Карта учёта'!$B$21,Расходка[[#This Row],[Наименование расходного материала]])),MAX($O$1:O35)+1,0)</f>
        <v>35</v>
      </c>
      <c r="P36" s="103">
        <f>IF(ISNUMBER(SEARCH('Карта учёта'!$B$22,Расходка[[#This Row],[Наименование расходного материала]])),MAX($P$1:P35)+1,0)</f>
        <v>35</v>
      </c>
      <c r="Q36" s="103">
        <f>IF(ISNUMBER(SEARCH('Карта учёта'!$B$23,Расходка[[#This Row],[Наименование расходного материала]])),MAX($Q$1:Q35)+1,0)</f>
        <v>35</v>
      </c>
      <c r="R36" s="102" t="str">
        <f>IFERROR(INDEX(Расходка[Наименование расходного материала],MATCH(Расходка[[#This Row],[№]],Поиск_расходки[Индекс1],0)),"")</f>
        <v/>
      </c>
      <c r="S36" s="102" t="str">
        <f>IFERROR(INDEX(Расходка[Наименование расходного материала],MATCH(Расходка[[#This Row],[№]],Поиск_расходки[Индекс2],0)),"")</f>
        <v/>
      </c>
      <c r="T36" s="102" t="str">
        <f>IFERROR(INDEX(Расходка[Наименование расходного материала],MATCH(Расходка[[#This Row],[№]],Поиск_расходки[Индекс3],0)),"")</f>
        <v/>
      </c>
      <c r="U36" s="102" t="str">
        <f>IFERROR(INDEX(Расходка[Наименование расходного материала],MATCH(Расходка[[#This Row],[№]],Поиск_расходки[Индекс4],0)),"")</f>
        <v/>
      </c>
      <c r="V36" s="102" t="str">
        <f>IFERROR(INDEX(Расходка[Наименование расходного материала],MATCH(Расходка[[#This Row],[№]],Поиск_расходки[Индекс5],0)),"")</f>
        <v/>
      </c>
      <c r="W36" s="102" t="str">
        <f>IFERROR(INDEX(Расходка[Наименование расходного материала],MATCH(Расходка[[#This Row],[№]],Поиск_расходки[Индекс6],0)),"")</f>
        <v/>
      </c>
      <c r="X36" s="102" t="str">
        <f>IFERROR(INDEX(Расходка[Наименование расходного материала],MATCH(Расходка[[#This Row],[№]],Поиск_расходки[Индекс7],0)),"")</f>
        <v/>
      </c>
      <c r="Y36" s="102" t="str">
        <f>IFERROR(INDEX(Расходка[Наименование расходного материала],MATCH(Расходка[[#This Row],[№]],Поиск_расходки[Индекс8],0)),"")</f>
        <v/>
      </c>
      <c r="Z36" s="102" t="str">
        <f>IFERROR(INDEX(Расходка[Наименование расходного материала],MATCH(Расходка[[#This Row],[№]],Поиск_расходки[Индекс9],0)),"")</f>
        <v>ProVia 9 Hydro-Track®</v>
      </c>
      <c r="AA36" s="102" t="str">
        <f>IFERROR(INDEX(Расходка[Наименование расходного материала],MATCH(Расходка[[#This Row],[№]],Поиск_расходки[Индекс10],0)),"")</f>
        <v>ProVia 9 Hydro-Track®</v>
      </c>
      <c r="AB36" s="102" t="str">
        <f>IFERROR(INDEX(Расходка[Наименование расходного материала],MATCH(Расходка[[#This Row],[№]],Поиск_расходки[Индекс11],0)),"")</f>
        <v>ProVia 9 Hydro-Track®</v>
      </c>
      <c r="AC36" s="102" t="str">
        <f>IFERROR(INDEX(Расходка[Наименование расходного материала],MATCH(Расходка[[#This Row],[№]],Поиск_расходки[Индекс12],0)),"")</f>
        <v>ProVia 9 Hydro-Track®</v>
      </c>
      <c r="AD36" s="102" t="str">
        <f>IFERROR(INDEX(Расходка[Наименование расходного материала],MATCH(Расходка[[#This Row],[№]],Поиск_расходки[Индекс13],0)),"")</f>
        <v>ProVia 9 Hydro-Track®</v>
      </c>
      <c r="AF36" s="4" t="s">
        <v>5</v>
      </c>
      <c r="AG36" s="4" t="s">
        <v>431</v>
      </c>
    </row>
    <row r="37" spans="1:33">
      <c r="A37">
        <f>ROW(Расходка[[#This Row],[Тип расходного материала ]])-1</f>
        <v>36</v>
      </c>
      <c r="B37" t="s">
        <v>3</v>
      </c>
      <c r="C37" t="s">
        <v>315</v>
      </c>
      <c r="E37" s="103">
        <f>IF(ISNUMBER(SEARCH('Карта учёта'!$B$13,Расходка[[#This Row],[Наименование расходного материала]])),MAX($E$1:E36)+1,0)</f>
        <v>0</v>
      </c>
      <c r="F37" s="103">
        <f>IF(ISNUMBER(SEARCH('Карта учёта'!$B$14,Расходка[[#This Row],[Наименование расходного материала]])),MAX($F$1:F36)+1,0)</f>
        <v>0</v>
      </c>
      <c r="G37" s="103">
        <f>IF(ISNUMBER(SEARCH('Карта учёта'!$B$15,Расходка[[#This Row],[Наименование расходного материала]])),MAX($G$1:G36)+1,0)</f>
        <v>0</v>
      </c>
      <c r="H37" s="103">
        <f>IF(ISNUMBER(SEARCH('Карта учёта'!#REF!,Расходка[[#This Row],[Наименование расходного материала]])),MAX($H$1:H36)+1,0)</f>
        <v>0</v>
      </c>
      <c r="I37" s="103">
        <f>IF(ISNUMBER(SEARCH('Карта учёта'!#REF!,Расходка[[#This Row],[Наименование расходного материала]])),MAX($I$1:I36)+1,0)</f>
        <v>0</v>
      </c>
      <c r="J37" s="103">
        <f>IF(ISNUMBER(SEARCH('Карта учёта'!$B$16,Расходка[[#This Row],[Наименование расходного материала]])),MAX($J$1:J36)+1,0)</f>
        <v>0</v>
      </c>
      <c r="K37" s="103">
        <f>IF(ISNUMBER(SEARCH('Карта учёта'!$B$17,Расходка[[#This Row],[Наименование расходного материала]])),MAX($K$1:K36)+1,0)</f>
        <v>0</v>
      </c>
      <c r="L37" s="103">
        <f>IF(ISNUMBER(SEARCH('Карта учёта'!$B$18,Расходка[[#This Row],[Наименование расходного материала]])),MAX($L$1:L36)+1,0)</f>
        <v>0</v>
      </c>
      <c r="M37" s="103">
        <f>IF(ISNUMBER(SEARCH('Карта учёта'!$B$19,Расходка[[#This Row],[Наименование расходного материала]])),MAX($M$1:M36)+1,0)</f>
        <v>36</v>
      </c>
      <c r="N37" s="103">
        <f>IF(ISNUMBER(SEARCH('Карта учёта'!$B$20,Расходка[[#This Row],[Наименование расходного материала]])),MAX($N$1:N36)+1,0)</f>
        <v>36</v>
      </c>
      <c r="O37" s="103">
        <f>IF(ISNUMBER(SEARCH('Карта учёта'!$B$21,Расходка[[#This Row],[Наименование расходного материала]])),MAX($O$1:O36)+1,0)</f>
        <v>36</v>
      </c>
      <c r="P37" s="103">
        <f>IF(ISNUMBER(SEARCH('Карта учёта'!$B$22,Расходка[[#This Row],[Наименование расходного материала]])),MAX($P$1:P36)+1,0)</f>
        <v>36</v>
      </c>
      <c r="Q37" s="103">
        <f>IF(ISNUMBER(SEARCH('Карта учёта'!$B$23,Расходка[[#This Row],[Наименование расходного материала]])),MAX($Q$1:Q36)+1,0)</f>
        <v>36</v>
      </c>
      <c r="R37" s="102" t="str">
        <f>IFERROR(INDEX(Расходка[Наименование расходного материала],MATCH(Расходка[[#This Row],[№]],Поиск_расходки[Индекс1],0)),"")</f>
        <v/>
      </c>
      <c r="S37" s="102" t="str">
        <f>IFERROR(INDEX(Расходка[Наименование расходного материала],MATCH(Расходка[[#This Row],[№]],Поиск_расходки[Индекс2],0)),"")</f>
        <v/>
      </c>
      <c r="T37" s="102" t="str">
        <f>IFERROR(INDEX(Расходка[Наименование расходного материала],MATCH(Расходка[[#This Row],[№]],Поиск_расходки[Индекс3],0)),"")</f>
        <v/>
      </c>
      <c r="U37" s="102" t="str">
        <f>IFERROR(INDEX(Расходка[Наименование расходного материала],MATCH(Расходка[[#This Row],[№]],Поиск_расходки[Индекс4],0)),"")</f>
        <v/>
      </c>
      <c r="V37" s="102" t="str">
        <f>IFERROR(INDEX(Расходка[Наименование расходного материала],MATCH(Расходка[[#This Row],[№]],Поиск_расходки[Индекс5],0)),"")</f>
        <v/>
      </c>
      <c r="W37" s="102" t="str">
        <f>IFERROR(INDEX(Расходка[Наименование расходного материала],MATCH(Расходка[[#This Row],[№]],Поиск_расходки[Индекс6],0)),"")</f>
        <v/>
      </c>
      <c r="X37" s="102" t="str">
        <f>IFERROR(INDEX(Расходка[Наименование расходного материала],MATCH(Расходка[[#This Row],[№]],Поиск_расходки[Индекс7],0)),"")</f>
        <v/>
      </c>
      <c r="Y37" s="102" t="str">
        <f>IFERROR(INDEX(Расходка[Наименование расходного материала],MATCH(Расходка[[#This Row],[№]],Поиск_расходки[Индекс8],0)),"")</f>
        <v/>
      </c>
      <c r="Z37" s="102" t="str">
        <f>IFERROR(INDEX(Расходка[Наименование расходного материала],MATCH(Расходка[[#This Row],[№]],Поиск_расходки[Индекс9],0)),"")</f>
        <v>Rinato</v>
      </c>
      <c r="AA37" s="102" t="str">
        <f>IFERROR(INDEX(Расходка[Наименование расходного материала],MATCH(Расходка[[#This Row],[№]],Поиск_расходки[Индекс10],0)),"")</f>
        <v>Rinato</v>
      </c>
      <c r="AB37" s="102" t="str">
        <f>IFERROR(INDEX(Расходка[Наименование расходного материала],MATCH(Расходка[[#This Row],[№]],Поиск_расходки[Индекс11],0)),"")</f>
        <v>Rinato</v>
      </c>
      <c r="AC37" s="102" t="str">
        <f>IFERROR(INDEX(Расходка[Наименование расходного материала],MATCH(Расходка[[#This Row],[№]],Поиск_расходки[Индекс12],0)),"")</f>
        <v>Rinato</v>
      </c>
      <c r="AD37" s="102" t="str">
        <f>IFERROR(INDEX(Расходка[Наименование расходного материала],MATCH(Расходка[[#This Row],[№]],Поиск_расходки[Индекс13],0)),"")</f>
        <v>Rinato</v>
      </c>
      <c r="AF37" s="4" t="s">
        <v>6</v>
      </c>
      <c r="AG37" s="4" t="s">
        <v>404</v>
      </c>
    </row>
    <row r="38" spans="1:33">
      <c r="A38">
        <f>ROW(Расходка[[#This Row],[Тип расходного материала ]])-1</f>
        <v>37</v>
      </c>
      <c r="B38" t="s">
        <v>3</v>
      </c>
      <c r="C38" s="1" t="s">
        <v>352</v>
      </c>
      <c r="E38" s="103">
        <f>IF(ISNUMBER(SEARCH('Карта учёта'!$B$13,Расходка[[#This Row],[Наименование расходного материала]])),MAX($E$1:E37)+1,0)</f>
        <v>0</v>
      </c>
      <c r="F38" s="103">
        <f>IF(ISNUMBER(SEARCH('Карта учёта'!$B$14,Расходка[[#This Row],[Наименование расходного материала]])),MAX($F$1:F37)+1,0)</f>
        <v>0</v>
      </c>
      <c r="G38" s="103">
        <f>IF(ISNUMBER(SEARCH('Карта учёта'!$B$15,Расходка[[#This Row],[Наименование расходного материала]])),MAX($G$1:G37)+1,0)</f>
        <v>0</v>
      </c>
      <c r="H38" s="103">
        <f>IF(ISNUMBER(SEARCH('Карта учёта'!#REF!,Расходка[[#This Row],[Наименование расходного материала]])),MAX($H$1:H37)+1,0)</f>
        <v>0</v>
      </c>
      <c r="I38" s="103">
        <f>IF(ISNUMBER(SEARCH('Карта учёта'!#REF!,Расходка[[#This Row],[Наименование расходного материала]])),MAX($I$1:I37)+1,0)</f>
        <v>0</v>
      </c>
      <c r="J38" s="103">
        <f>IF(ISNUMBER(SEARCH('Карта учёта'!$B$16,Расходка[[#This Row],[Наименование расходного материала]])),MAX($J$1:J37)+1,0)</f>
        <v>0</v>
      </c>
      <c r="K38" s="103">
        <f>IF(ISNUMBER(SEARCH('Карта учёта'!$B$17,Расходка[[#This Row],[Наименование расходного материала]])),MAX($K$1:K37)+1,0)</f>
        <v>0</v>
      </c>
      <c r="L38" s="103">
        <f>IF(ISNUMBER(SEARCH('Карта учёта'!$B$18,Расходка[[#This Row],[Наименование расходного материала]])),MAX($L$1:L37)+1,0)</f>
        <v>0</v>
      </c>
      <c r="M38" s="103">
        <f>IF(ISNUMBER(SEARCH('Карта учёта'!$B$19,Расходка[[#This Row],[Наименование расходного материала]])),MAX($M$1:M37)+1,0)</f>
        <v>37</v>
      </c>
      <c r="N38" s="103">
        <f>IF(ISNUMBER(SEARCH('Карта учёта'!$B$20,Расходка[[#This Row],[Наименование расходного материала]])),MAX($N$1:N37)+1,0)</f>
        <v>37</v>
      </c>
      <c r="O38" s="103">
        <f>IF(ISNUMBER(SEARCH('Карта учёта'!$B$21,Расходка[[#This Row],[Наименование расходного материала]])),MAX($O$1:O37)+1,0)</f>
        <v>37</v>
      </c>
      <c r="P38" s="103">
        <f>IF(ISNUMBER(SEARCH('Карта учёта'!$B$22,Расходка[[#This Row],[Наименование расходного материала]])),MAX($P$1:P37)+1,0)</f>
        <v>37</v>
      </c>
      <c r="Q38" s="103">
        <f>IF(ISNUMBER(SEARCH('Карта учёта'!$B$23,Расходка[[#This Row],[Наименование расходного материала]])),MAX($Q$1:Q37)+1,0)</f>
        <v>37</v>
      </c>
      <c r="R38" s="102" t="str">
        <f>IFERROR(INDEX(Расходка[Наименование расходного материала],MATCH(Расходка[[#This Row],[№]],Поиск_расходки[Индекс1],0)),"")</f>
        <v/>
      </c>
      <c r="S38" s="102" t="str">
        <f>IFERROR(INDEX(Расходка[Наименование расходного материала],MATCH(Расходка[[#This Row],[№]],Поиск_расходки[Индекс2],0)),"")</f>
        <v/>
      </c>
      <c r="T38" s="102" t="str">
        <f>IFERROR(INDEX(Расходка[Наименование расходного материала],MATCH(Расходка[[#This Row],[№]],Поиск_расходки[Индекс3],0)),"")</f>
        <v/>
      </c>
      <c r="U38" s="102" t="str">
        <f>IFERROR(INDEX(Расходка[Наименование расходного материала],MATCH(Расходка[[#This Row],[№]],Поиск_расходки[Индекс4],0)),"")</f>
        <v/>
      </c>
      <c r="V38" s="102" t="str">
        <f>IFERROR(INDEX(Расходка[Наименование расходного материала],MATCH(Расходка[[#This Row],[№]],Поиск_расходки[Индекс5],0)),"")</f>
        <v/>
      </c>
      <c r="W38" s="102" t="str">
        <f>IFERROR(INDEX(Расходка[Наименование расходного материала],MATCH(Расходка[[#This Row],[№]],Поиск_расходки[Индекс6],0)),"")</f>
        <v/>
      </c>
      <c r="X38" s="102" t="str">
        <f>IFERROR(INDEX(Расходка[Наименование расходного материала],MATCH(Расходка[[#This Row],[№]],Поиск_расходки[Индекс7],0)),"")</f>
        <v/>
      </c>
      <c r="Y38" s="102" t="str">
        <f>IFERROR(INDEX(Расходка[Наименование расходного материала],MATCH(Расходка[[#This Row],[№]],Поиск_расходки[Индекс8],0)),"")</f>
        <v/>
      </c>
      <c r="Z38" s="102" t="str">
        <f>IFERROR(INDEX(Расходка[Наименование расходного материала],MATCH(Расходка[[#This Row],[№]],Поиск_расходки[Индекс9],0)),"")</f>
        <v>Runthrough NS (Floppy)</v>
      </c>
      <c r="AA38" s="102" t="str">
        <f>IFERROR(INDEX(Расходка[Наименование расходного материала],MATCH(Расходка[[#This Row],[№]],Поиск_расходки[Индекс10],0)),"")</f>
        <v>Runthrough NS (Floppy)</v>
      </c>
      <c r="AB38" s="102" t="str">
        <f>IFERROR(INDEX(Расходка[Наименование расходного материала],MATCH(Расходка[[#This Row],[№]],Поиск_расходки[Индекс11],0)),"")</f>
        <v>Runthrough NS (Floppy)</v>
      </c>
      <c r="AC38" s="102" t="str">
        <f>IFERROR(INDEX(Расходка[Наименование расходного материала],MATCH(Расходка[[#This Row],[№]],Поиск_расходки[Индекс12],0)),"")</f>
        <v>Runthrough NS (Floppy)</v>
      </c>
      <c r="AD38" s="102" t="str">
        <f>IFERROR(INDEX(Расходка[Наименование расходного материала],MATCH(Расходка[[#This Row],[№]],Поиск_расходки[Индекс13],0)),"")</f>
        <v>Runthrough NS (Floppy)</v>
      </c>
      <c r="AF38" s="4" t="s">
        <v>6</v>
      </c>
      <c r="AG38" s="4" t="s">
        <v>491</v>
      </c>
    </row>
    <row r="39" spans="1:33">
      <c r="A39">
        <f>ROW(Расходка[[#This Row],[Тип расходного материала ]])-1</f>
        <v>38</v>
      </c>
      <c r="B39" t="s">
        <v>3</v>
      </c>
      <c r="C39" s="1" t="s">
        <v>359</v>
      </c>
      <c r="E39" s="103">
        <f>IF(ISNUMBER(SEARCH('Карта учёта'!$B$13,Расходка[[#This Row],[Наименование расходного материала]])),MAX($E$1:E38)+1,0)</f>
        <v>0</v>
      </c>
      <c r="F39" s="103">
        <f>IF(ISNUMBER(SEARCH('Карта учёта'!$B$14,Расходка[[#This Row],[Наименование расходного материала]])),MAX($F$1:F38)+1,0)</f>
        <v>0</v>
      </c>
      <c r="G39" s="103">
        <f>IF(ISNUMBER(SEARCH('Карта учёта'!$B$15,Расходка[[#This Row],[Наименование расходного материала]])),MAX($G$1:G38)+1,0)</f>
        <v>0</v>
      </c>
      <c r="H39" s="103">
        <f>IF(ISNUMBER(SEARCH('Карта учёта'!#REF!,Расходка[[#This Row],[Наименование расходного материала]])),MAX($H$1:H38)+1,0)</f>
        <v>0</v>
      </c>
      <c r="I39" s="103">
        <f>IF(ISNUMBER(SEARCH('Карта учёта'!#REF!,Расходка[[#This Row],[Наименование расходного материала]])),MAX($I$1:I38)+1,0)</f>
        <v>0</v>
      </c>
      <c r="J39" s="103">
        <f>IF(ISNUMBER(SEARCH('Карта учёта'!$B$16,Расходка[[#This Row],[Наименование расходного материала]])),MAX($J$1:J38)+1,0)</f>
        <v>0</v>
      </c>
      <c r="K39" s="103">
        <f>IF(ISNUMBER(SEARCH('Карта учёта'!$B$17,Расходка[[#This Row],[Наименование расходного материала]])),MAX($K$1:K38)+1,0)</f>
        <v>0</v>
      </c>
      <c r="L39" s="103">
        <f>IF(ISNUMBER(SEARCH('Карта учёта'!$B$18,Расходка[[#This Row],[Наименование расходного материала]])),MAX($L$1:L38)+1,0)</f>
        <v>0</v>
      </c>
      <c r="M39" s="103">
        <f>IF(ISNUMBER(SEARCH('Карта учёта'!$B$19,Расходка[[#This Row],[Наименование расходного материала]])),MAX($M$1:M38)+1,0)</f>
        <v>38</v>
      </c>
      <c r="N39" s="103">
        <f>IF(ISNUMBER(SEARCH('Карта учёта'!$B$20,Расходка[[#This Row],[Наименование расходного материала]])),MAX($N$1:N38)+1,0)</f>
        <v>38</v>
      </c>
      <c r="O39" s="103">
        <f>IF(ISNUMBER(SEARCH('Карта учёта'!$B$21,Расходка[[#This Row],[Наименование расходного материала]])),MAX($O$1:O38)+1,0)</f>
        <v>38</v>
      </c>
      <c r="P39" s="103">
        <f>IF(ISNUMBER(SEARCH('Карта учёта'!$B$22,Расходка[[#This Row],[Наименование расходного материала]])),MAX($P$1:P38)+1,0)</f>
        <v>38</v>
      </c>
      <c r="Q39" s="103">
        <f>IF(ISNUMBER(SEARCH('Карта учёта'!$B$23,Расходка[[#This Row],[Наименование расходного материала]])),MAX($Q$1:Q38)+1,0)</f>
        <v>38</v>
      </c>
      <c r="R39" s="102" t="str">
        <f>IFERROR(INDEX(Расходка[Наименование расходного материала],MATCH(Расходка[[#This Row],[№]],Поиск_расходки[Индекс1],0)),"")</f>
        <v/>
      </c>
      <c r="S39" s="102" t="str">
        <f>IFERROR(INDEX(Расходка[Наименование расходного материала],MATCH(Расходка[[#This Row],[№]],Поиск_расходки[Индекс2],0)),"")</f>
        <v/>
      </c>
      <c r="T39" s="102" t="str">
        <f>IFERROR(INDEX(Расходка[Наименование расходного материала],MATCH(Расходка[[#This Row],[№]],Поиск_расходки[Индекс3],0)),"")</f>
        <v/>
      </c>
      <c r="U39" s="102" t="str">
        <f>IFERROR(INDEX(Расходка[Наименование расходного материала],MATCH(Расходка[[#This Row],[№]],Поиск_расходки[Индекс4],0)),"")</f>
        <v/>
      </c>
      <c r="V39" s="102" t="str">
        <f>IFERROR(INDEX(Расходка[Наименование расходного материала],MATCH(Расходка[[#This Row],[№]],Поиск_расходки[Индекс5],0)),"")</f>
        <v/>
      </c>
      <c r="W39" s="102" t="str">
        <f>IFERROR(INDEX(Расходка[Наименование расходного материала],MATCH(Расходка[[#This Row],[№]],Поиск_расходки[Индекс6],0)),"")</f>
        <v/>
      </c>
      <c r="X39" s="102" t="str">
        <f>IFERROR(INDEX(Расходка[Наименование расходного материала],MATCH(Расходка[[#This Row],[№]],Поиск_расходки[Индекс7],0)),"")</f>
        <v/>
      </c>
      <c r="Y39" s="102" t="str">
        <f>IFERROR(INDEX(Расходка[Наименование расходного материала],MATCH(Расходка[[#This Row],[№]],Поиск_расходки[Индекс8],0)),"")</f>
        <v/>
      </c>
      <c r="Z39" s="102" t="str">
        <f>IFERROR(INDEX(Расходка[Наименование расходного материала],MATCH(Расходка[[#This Row],[№]],Поиск_расходки[Индекс9],0)),"")</f>
        <v>Runthrough NS Hypercoat</v>
      </c>
      <c r="AA39" s="102" t="str">
        <f>IFERROR(INDEX(Расходка[Наименование расходного материала],MATCH(Расходка[[#This Row],[№]],Поиск_расходки[Индекс10],0)),"")</f>
        <v>Runthrough NS Hypercoat</v>
      </c>
      <c r="AB39" s="102" t="str">
        <f>IFERROR(INDEX(Расходка[Наименование расходного материала],MATCH(Расходка[[#This Row],[№]],Поиск_расходки[Индекс11],0)),"")</f>
        <v>Runthrough NS Hypercoat</v>
      </c>
      <c r="AC39" s="102" t="str">
        <f>IFERROR(INDEX(Расходка[Наименование расходного материала],MATCH(Расходка[[#This Row],[№]],Поиск_расходки[Индекс12],0)),"")</f>
        <v>Runthrough NS Hypercoat</v>
      </c>
      <c r="AD39" s="102" t="str">
        <f>IFERROR(INDEX(Расходка[Наименование расходного материала],MATCH(Расходка[[#This Row],[№]],Поиск_расходки[Индекс13],0)),"")</f>
        <v>Runthrough NS Hypercoat</v>
      </c>
      <c r="AF39" s="4" t="s">
        <v>6</v>
      </c>
      <c r="AG39" s="4" t="s">
        <v>432</v>
      </c>
    </row>
    <row r="40" spans="1:33">
      <c r="A40">
        <f>ROW(Расходка[[#This Row],[Тип расходного материала ]])-1</f>
        <v>39</v>
      </c>
      <c r="B40" t="s">
        <v>3</v>
      </c>
      <c r="C40" s="1" t="s">
        <v>358</v>
      </c>
      <c r="E40" s="103">
        <f>IF(ISNUMBER(SEARCH('Карта учёта'!$B$13,Расходка[[#This Row],[Наименование расходного материала]])),MAX($E$1:E39)+1,0)</f>
        <v>0</v>
      </c>
      <c r="F40" s="103">
        <f>IF(ISNUMBER(SEARCH('Карта учёта'!$B$14,Расходка[[#This Row],[Наименование расходного материала]])),MAX($F$1:F39)+1,0)</f>
        <v>0</v>
      </c>
      <c r="G40" s="103">
        <f>IF(ISNUMBER(SEARCH('Карта учёта'!$B$15,Расходка[[#This Row],[Наименование расходного материала]])),MAX($G$1:G39)+1,0)</f>
        <v>0</v>
      </c>
      <c r="H40" s="103">
        <f>IF(ISNUMBER(SEARCH('Карта учёта'!#REF!,Расходка[[#This Row],[Наименование расходного материала]])),MAX($H$1:H39)+1,0)</f>
        <v>0</v>
      </c>
      <c r="I40" s="103">
        <f>IF(ISNUMBER(SEARCH('Карта учёта'!#REF!,Расходка[[#This Row],[Наименование расходного материала]])),MAX($I$1:I39)+1,0)</f>
        <v>0</v>
      </c>
      <c r="J40" s="103">
        <f>IF(ISNUMBER(SEARCH('Карта учёта'!$B$16,Расходка[[#This Row],[Наименование расходного материала]])),MAX($J$1:J39)+1,0)</f>
        <v>0</v>
      </c>
      <c r="K40" s="103">
        <f>IF(ISNUMBER(SEARCH('Карта учёта'!$B$17,Расходка[[#This Row],[Наименование расходного материала]])),MAX($K$1:K39)+1,0)</f>
        <v>0</v>
      </c>
      <c r="L40" s="103">
        <f>IF(ISNUMBER(SEARCH('Карта учёта'!$B$18,Расходка[[#This Row],[Наименование расходного материала]])),MAX($L$1:L39)+1,0)</f>
        <v>0</v>
      </c>
      <c r="M40" s="103">
        <f>IF(ISNUMBER(SEARCH('Карта учёта'!$B$19,Расходка[[#This Row],[Наименование расходного материала]])),MAX($M$1:M39)+1,0)</f>
        <v>39</v>
      </c>
      <c r="N40" s="103">
        <f>IF(ISNUMBER(SEARCH('Карта учёта'!$B$20,Расходка[[#This Row],[Наименование расходного материала]])),MAX($N$1:N39)+1,0)</f>
        <v>39</v>
      </c>
      <c r="O40" s="103">
        <f>IF(ISNUMBER(SEARCH('Карта учёта'!$B$21,Расходка[[#This Row],[Наименование расходного материала]])),MAX($O$1:O39)+1,0)</f>
        <v>39</v>
      </c>
      <c r="P40" s="103">
        <f>IF(ISNUMBER(SEARCH('Карта учёта'!$B$22,Расходка[[#This Row],[Наименование расходного материала]])),MAX($P$1:P39)+1,0)</f>
        <v>39</v>
      </c>
      <c r="Q40" s="103">
        <f>IF(ISNUMBER(SEARCH('Карта учёта'!$B$23,Расходка[[#This Row],[Наименование расходного материала]])),MAX($Q$1:Q39)+1,0)</f>
        <v>39</v>
      </c>
      <c r="R40" s="102" t="str">
        <f>IFERROR(INDEX(Расходка[Наименование расходного материала],MATCH(Расходка[[#This Row],[№]],Поиск_расходки[Индекс1],0)),"")</f>
        <v/>
      </c>
      <c r="S40" s="102" t="str">
        <f>IFERROR(INDEX(Расходка[Наименование расходного материала],MATCH(Расходка[[#This Row],[№]],Поиск_расходки[Индекс2],0)),"")</f>
        <v/>
      </c>
      <c r="T40" s="102" t="str">
        <f>IFERROR(INDEX(Расходка[Наименование расходного материала],MATCH(Расходка[[#This Row],[№]],Поиск_расходки[Индекс3],0)),"")</f>
        <v/>
      </c>
      <c r="U40" s="102" t="str">
        <f>IFERROR(INDEX(Расходка[Наименование расходного материала],MATCH(Расходка[[#This Row],[№]],Поиск_расходки[Индекс4],0)),"")</f>
        <v/>
      </c>
      <c r="V40" s="102" t="str">
        <f>IFERROR(INDEX(Расходка[Наименование расходного материала],MATCH(Расходка[[#This Row],[№]],Поиск_расходки[Индекс5],0)),"")</f>
        <v/>
      </c>
      <c r="W40" s="102" t="str">
        <f>IFERROR(INDEX(Расходка[Наименование расходного материала],MATCH(Расходка[[#This Row],[№]],Поиск_расходки[Индекс6],0)),"")</f>
        <v/>
      </c>
      <c r="X40" s="102" t="str">
        <f>IFERROR(INDEX(Расходка[Наименование расходного материала],MATCH(Расходка[[#This Row],[№]],Поиск_расходки[Индекс7],0)),"")</f>
        <v/>
      </c>
      <c r="Y40" s="102" t="str">
        <f>IFERROR(INDEX(Расходка[Наименование расходного материала],MATCH(Расходка[[#This Row],[№]],Поиск_расходки[Индекс8],0)),"")</f>
        <v/>
      </c>
      <c r="Z40" s="102" t="str">
        <f>IFERROR(INDEX(Расходка[Наименование расходного материала],MATCH(Расходка[[#This Row],[№]],Поиск_расходки[Индекс9],0)),"")</f>
        <v>Runthrough NS Intermediate</v>
      </c>
      <c r="AA40" s="102" t="str">
        <f>IFERROR(INDEX(Расходка[Наименование расходного материала],MATCH(Расходка[[#This Row],[№]],Поиск_расходки[Индекс10],0)),"")</f>
        <v>Runthrough NS Intermediate</v>
      </c>
      <c r="AB40" s="102" t="str">
        <f>IFERROR(INDEX(Расходка[Наименование расходного материала],MATCH(Расходка[[#This Row],[№]],Поиск_расходки[Индекс11],0)),"")</f>
        <v>Runthrough NS Intermediate</v>
      </c>
      <c r="AC40" s="102" t="str">
        <f>IFERROR(INDEX(Расходка[Наименование расходного материала],MATCH(Расходка[[#This Row],[№]],Поиск_расходки[Индекс12],0)),"")</f>
        <v>Runthrough NS Intermediate</v>
      </c>
      <c r="AD40" s="102" t="str">
        <f>IFERROR(INDEX(Расходка[Наименование расходного материала],MATCH(Расходка[[#This Row],[№]],Поиск_расходки[Индекс13],0)),"")</f>
        <v>Runthrough NS Intermediate</v>
      </c>
      <c r="AF40" s="4" t="s">
        <v>6</v>
      </c>
      <c r="AG40" s="4" t="s">
        <v>433</v>
      </c>
    </row>
    <row r="41" spans="1:33">
      <c r="A41">
        <f>ROW(Расходка[[#This Row],[Тип расходного материала ]])-1</f>
        <v>40</v>
      </c>
      <c r="B41" t="s">
        <v>3</v>
      </c>
      <c r="C41" t="s">
        <v>314</v>
      </c>
      <c r="E41" s="103">
        <f>IF(ISNUMBER(SEARCH('Карта учёта'!$B$13,Расходка[[#This Row],[Наименование расходного материала]])),MAX($E$1:E40)+1,0)</f>
        <v>0</v>
      </c>
      <c r="F41" s="103">
        <f>IF(ISNUMBER(SEARCH('Карта учёта'!$B$14,Расходка[[#This Row],[Наименование расходного материала]])),MAX($F$1:F40)+1,0)</f>
        <v>0</v>
      </c>
      <c r="G41" s="103">
        <f>IF(ISNUMBER(SEARCH('Карта учёта'!$B$15,Расходка[[#This Row],[Наименование расходного материала]])),MAX($G$1:G40)+1,0)</f>
        <v>1</v>
      </c>
      <c r="H41" s="103">
        <f>IF(ISNUMBER(SEARCH('Карта учёта'!#REF!,Расходка[[#This Row],[Наименование расходного материала]])),MAX($H$1:H40)+1,0)</f>
        <v>0</v>
      </c>
      <c r="I41" s="103">
        <f>IF(ISNUMBER(SEARCH('Карта учёта'!#REF!,Расходка[[#This Row],[Наименование расходного материала]])),MAX($I$1:I40)+1,0)</f>
        <v>0</v>
      </c>
      <c r="J41" s="103">
        <f>IF(ISNUMBER(SEARCH('Карта учёта'!$B$16,Расходка[[#This Row],[Наименование расходного материала]])),MAX($J$1:J40)+1,0)</f>
        <v>0</v>
      </c>
      <c r="K41" s="103">
        <f>IF(ISNUMBER(SEARCH('Карта учёта'!$B$17,Расходка[[#This Row],[Наименование расходного материала]])),MAX($K$1:K40)+1,0)</f>
        <v>0</v>
      </c>
      <c r="L41" s="103">
        <f>IF(ISNUMBER(SEARCH('Карта учёта'!$B$18,Расходка[[#This Row],[Наименование расходного материала]])),MAX($L$1:L40)+1,0)</f>
        <v>0</v>
      </c>
      <c r="M41" s="103">
        <f>IF(ISNUMBER(SEARCH('Карта учёта'!$B$19,Расходка[[#This Row],[Наименование расходного материала]])),MAX($M$1:M40)+1,0)</f>
        <v>40</v>
      </c>
      <c r="N41" s="103">
        <f>IF(ISNUMBER(SEARCH('Карта учёта'!$B$20,Расходка[[#This Row],[Наименование расходного материала]])),MAX($N$1:N40)+1,0)</f>
        <v>40</v>
      </c>
      <c r="O41" s="103">
        <f>IF(ISNUMBER(SEARCH('Карта учёта'!$B$21,Расходка[[#This Row],[Наименование расходного материала]])),MAX($O$1:O40)+1,0)</f>
        <v>40</v>
      </c>
      <c r="P41" s="103">
        <f>IF(ISNUMBER(SEARCH('Карта учёта'!$B$22,Расходка[[#This Row],[Наименование расходного материала]])),MAX($P$1:P40)+1,0)</f>
        <v>40</v>
      </c>
      <c r="Q41" s="103">
        <f>IF(ISNUMBER(SEARCH('Карта учёта'!$B$23,Расходка[[#This Row],[Наименование расходного материала]])),MAX($Q$1:Q40)+1,0)</f>
        <v>40</v>
      </c>
      <c r="R41" s="102" t="str">
        <f>IFERROR(INDEX(Расходка[Наименование расходного материала],MATCH(Расходка[[#This Row],[№]],Поиск_расходки[Индекс1],0)),"")</f>
        <v/>
      </c>
      <c r="S41" s="102" t="str">
        <f>IFERROR(INDEX(Расходка[Наименование расходного материала],MATCH(Расходка[[#This Row],[№]],Поиск_расходки[Индекс2],0)),"")</f>
        <v/>
      </c>
      <c r="T41" s="102" t="str">
        <f>IFERROR(INDEX(Расходка[Наименование расходного материала],MATCH(Расходка[[#This Row],[№]],Поиск_расходки[Индекс3],0)),"")</f>
        <v/>
      </c>
      <c r="U41" s="102" t="str">
        <f>IFERROR(INDEX(Расходка[Наименование расходного материала],MATCH(Расходка[[#This Row],[№]],Поиск_расходки[Индекс4],0)),"")</f>
        <v/>
      </c>
      <c r="V41" s="102" t="str">
        <f>IFERROR(INDEX(Расходка[Наименование расходного материала],MATCH(Расходка[[#This Row],[№]],Поиск_расходки[Индекс5],0)),"")</f>
        <v/>
      </c>
      <c r="W41" s="102" t="str">
        <f>IFERROR(INDEX(Расходка[Наименование расходного материала],MATCH(Расходка[[#This Row],[№]],Поиск_расходки[Индекс6],0)),"")</f>
        <v/>
      </c>
      <c r="X41" s="102" t="str">
        <f>IFERROR(INDEX(Расходка[Наименование расходного материала],MATCH(Расходка[[#This Row],[№]],Поиск_расходки[Индекс7],0)),"")</f>
        <v/>
      </c>
      <c r="Y41" s="102" t="str">
        <f>IFERROR(INDEX(Расходка[Наименование расходного материала],MATCH(Расходка[[#This Row],[№]],Поиск_расходки[Индекс8],0)),"")</f>
        <v/>
      </c>
      <c r="Z41" s="102" t="str">
        <f>IFERROR(INDEX(Расходка[Наименование расходного материала],MATCH(Расходка[[#This Row],[№]],Поиск_расходки[Индекс9],0)),"")</f>
        <v>Sion</v>
      </c>
      <c r="AA41" s="102" t="str">
        <f>IFERROR(INDEX(Расходка[Наименование расходного материала],MATCH(Расходка[[#This Row],[№]],Поиск_расходки[Индекс10],0)),"")</f>
        <v>Sion</v>
      </c>
      <c r="AB41" s="102" t="str">
        <f>IFERROR(INDEX(Расходка[Наименование расходного материала],MATCH(Расходка[[#This Row],[№]],Поиск_расходки[Индекс11],0)),"")</f>
        <v>Sion</v>
      </c>
      <c r="AC41" s="102" t="str">
        <f>IFERROR(INDEX(Расходка[Наименование расходного материала],MATCH(Расходка[[#This Row],[№]],Поиск_расходки[Индекс12],0)),"")</f>
        <v>Sion</v>
      </c>
      <c r="AD41" s="102" t="str">
        <f>IFERROR(INDEX(Расходка[Наименование расходного материала],MATCH(Расходка[[#This Row],[№]],Поиск_расходки[Индекс13],0)),"")</f>
        <v>Sion</v>
      </c>
      <c r="AF41" s="4" t="s">
        <v>6</v>
      </c>
      <c r="AG41" s="4" t="s">
        <v>434</v>
      </c>
    </row>
    <row r="42" spans="1:33">
      <c r="A42">
        <f>ROW(Расходка[[#This Row],[Тип расходного материала ]])-1</f>
        <v>41</v>
      </c>
      <c r="B42" t="s">
        <v>3</v>
      </c>
      <c r="C42" t="s">
        <v>376</v>
      </c>
      <c r="E42" s="103">
        <f>IF(ISNUMBER(SEARCH('Карта учёта'!$B$13,Расходка[[#This Row],[Наименование расходного материала]])),MAX($E$1:E41)+1,0)</f>
        <v>0</v>
      </c>
      <c r="F42" s="103">
        <f>IF(ISNUMBER(SEARCH('Карта учёта'!$B$14,Расходка[[#This Row],[Наименование расходного материала]])),MAX($F$1:F41)+1,0)</f>
        <v>0</v>
      </c>
      <c r="G42" s="103">
        <f>IF(ISNUMBER(SEARCH('Карта учёта'!$B$15,Расходка[[#This Row],[Наименование расходного материала]])),MAX($G$1:G41)+1,0)</f>
        <v>2</v>
      </c>
      <c r="H42" s="103">
        <f>IF(ISNUMBER(SEARCH('Карта учёта'!#REF!,Расходка[[#This Row],[Наименование расходного материала]])),MAX($H$1:H41)+1,0)</f>
        <v>0</v>
      </c>
      <c r="I42" s="103">
        <f>IF(ISNUMBER(SEARCH('Карта учёта'!#REF!,Расходка[[#This Row],[Наименование расходного материала]])),MAX($I$1:I41)+1,0)</f>
        <v>0</v>
      </c>
      <c r="J42" s="103">
        <f>IF(ISNUMBER(SEARCH('Карта учёта'!$B$16,Расходка[[#This Row],[Наименование расходного материала]])),MAX($J$1:J41)+1,0)</f>
        <v>0</v>
      </c>
      <c r="K42" s="103">
        <f>IF(ISNUMBER(SEARCH('Карта учёта'!$B$17,Расходка[[#This Row],[Наименование расходного материала]])),MAX($K$1:K41)+1,0)</f>
        <v>0</v>
      </c>
      <c r="L42" s="103">
        <f>IF(ISNUMBER(SEARCH('Карта учёта'!$B$18,Расходка[[#This Row],[Наименование расходного материала]])),MAX($L$1:L41)+1,0)</f>
        <v>0</v>
      </c>
      <c r="M42" s="103">
        <f>IF(ISNUMBER(SEARCH('Карта учёта'!$B$19,Расходка[[#This Row],[Наименование расходного материала]])),MAX($M$1:M41)+1,0)</f>
        <v>41</v>
      </c>
      <c r="N42" s="103">
        <f>IF(ISNUMBER(SEARCH('Карта учёта'!$B$20,Расходка[[#This Row],[Наименование расходного материала]])),MAX($N$1:N41)+1,0)</f>
        <v>41</v>
      </c>
      <c r="O42" s="103">
        <f>IF(ISNUMBER(SEARCH('Карта учёта'!$B$21,Расходка[[#This Row],[Наименование расходного материала]])),MAX($O$1:O41)+1,0)</f>
        <v>41</v>
      </c>
      <c r="P42" s="103">
        <f>IF(ISNUMBER(SEARCH('Карта учёта'!$B$22,Расходка[[#This Row],[Наименование расходного материала]])),MAX($P$1:P41)+1,0)</f>
        <v>41</v>
      </c>
      <c r="Q42" s="103">
        <f>IF(ISNUMBER(SEARCH('Карта учёта'!$B$23,Расходка[[#This Row],[Наименование расходного материала]])),MAX($Q$1:Q41)+1,0)</f>
        <v>41</v>
      </c>
      <c r="R42" s="102" t="str">
        <f>IFERROR(INDEX(Расходка[Наименование расходного материала],MATCH(Расходка[[#This Row],[№]],Поиск_расходки[Индекс1],0)),"")</f>
        <v/>
      </c>
      <c r="S42" s="102" t="str">
        <f>IFERROR(INDEX(Расходка[Наименование расходного материала],MATCH(Расходка[[#This Row],[№]],Поиск_расходки[Индекс2],0)),"")</f>
        <v/>
      </c>
      <c r="T42" s="102" t="str">
        <f>IFERROR(INDEX(Расходка[Наименование расходного материала],MATCH(Расходка[[#This Row],[№]],Поиск_расходки[Индекс3],0)),"")</f>
        <v/>
      </c>
      <c r="U42" s="102" t="str">
        <f>IFERROR(INDEX(Расходка[Наименование расходного материала],MATCH(Расходка[[#This Row],[№]],Поиск_расходки[Индекс4],0)),"")</f>
        <v/>
      </c>
      <c r="V42" s="102" t="str">
        <f>IFERROR(INDEX(Расходка[Наименование расходного материала],MATCH(Расходка[[#This Row],[№]],Поиск_расходки[Индекс5],0)),"")</f>
        <v/>
      </c>
      <c r="W42" s="102" t="str">
        <f>IFERROR(INDEX(Расходка[Наименование расходного материала],MATCH(Расходка[[#This Row],[№]],Поиск_расходки[Индекс6],0)),"")</f>
        <v/>
      </c>
      <c r="X42" s="102" t="str">
        <f>IFERROR(INDEX(Расходка[Наименование расходного материала],MATCH(Расходка[[#This Row],[№]],Поиск_расходки[Индекс7],0)),"")</f>
        <v/>
      </c>
      <c r="Y42" s="102" t="str">
        <f>IFERROR(INDEX(Расходка[Наименование расходного материала],MATCH(Расходка[[#This Row],[№]],Поиск_расходки[Индекс8],0)),"")</f>
        <v/>
      </c>
      <c r="Z42" s="102" t="str">
        <f>IFERROR(INDEX(Расходка[Наименование расходного материала],MATCH(Расходка[[#This Row],[№]],Поиск_расходки[Индекс9],0)),"")</f>
        <v>Sion Black</v>
      </c>
      <c r="AA42" s="102" t="str">
        <f>IFERROR(INDEX(Расходка[Наименование расходного материала],MATCH(Расходка[[#This Row],[№]],Поиск_расходки[Индекс10],0)),"")</f>
        <v>Sion Black</v>
      </c>
      <c r="AB42" s="102" t="str">
        <f>IFERROR(INDEX(Расходка[Наименование расходного материала],MATCH(Расходка[[#This Row],[№]],Поиск_расходки[Индекс11],0)),"")</f>
        <v>Sion Black</v>
      </c>
      <c r="AC42" s="102" t="str">
        <f>IFERROR(INDEX(Расходка[Наименование расходного материала],MATCH(Расходка[[#This Row],[№]],Поиск_расходки[Индекс12],0)),"")</f>
        <v>Sion Black</v>
      </c>
      <c r="AD42" s="102" t="str">
        <f>IFERROR(INDEX(Расходка[Наименование расходного материала],MATCH(Расходка[[#This Row],[№]],Поиск_расходки[Индекс13],0)),"")</f>
        <v>Sion Black</v>
      </c>
      <c r="AF42" s="4" t="s">
        <v>6</v>
      </c>
      <c r="AG42" s="4" t="s">
        <v>435</v>
      </c>
    </row>
    <row r="43" spans="1:33">
      <c r="A43">
        <f>ROW(Расходка[[#This Row],[Тип расходного материала ]])-1</f>
        <v>42</v>
      </c>
      <c r="B43" t="s">
        <v>3</v>
      </c>
      <c r="C43" s="1" t="s">
        <v>370</v>
      </c>
      <c r="E43" s="103">
        <f>IF(ISNUMBER(SEARCH('Карта учёта'!$B$13,Расходка[[#This Row],[Наименование расходного материала]])),MAX($E$1:E42)+1,0)</f>
        <v>0</v>
      </c>
      <c r="F43" s="103">
        <f>IF(ISNUMBER(SEARCH('Карта учёта'!$B$14,Расходка[[#This Row],[Наименование расходного материала]])),MAX($F$1:F42)+1,0)</f>
        <v>0</v>
      </c>
      <c r="G43" s="103">
        <f>IF(ISNUMBER(SEARCH('Карта учёта'!$B$15,Расходка[[#This Row],[Наименование расходного материала]])),MAX($G$1:G42)+1,0)</f>
        <v>3</v>
      </c>
      <c r="H43" s="103">
        <f>IF(ISNUMBER(SEARCH('Карта учёта'!#REF!,Расходка[[#This Row],[Наименование расходного материала]])),MAX($H$1:H42)+1,0)</f>
        <v>0</v>
      </c>
      <c r="I43" s="103">
        <f>IF(ISNUMBER(SEARCH('Карта учёта'!#REF!,Расходка[[#This Row],[Наименование расходного материала]])),MAX($I$1:I42)+1,0)</f>
        <v>0</v>
      </c>
      <c r="J43" s="103">
        <f>IF(ISNUMBER(SEARCH('Карта учёта'!$B$16,Расходка[[#This Row],[Наименование расходного материала]])),MAX($J$1:J42)+1,0)</f>
        <v>0</v>
      </c>
      <c r="K43" s="103">
        <f>IF(ISNUMBER(SEARCH('Карта учёта'!$B$17,Расходка[[#This Row],[Наименование расходного материала]])),MAX($K$1:K42)+1,0)</f>
        <v>0</v>
      </c>
      <c r="L43" s="103">
        <f>IF(ISNUMBER(SEARCH('Карта учёта'!$B$18,Расходка[[#This Row],[Наименование расходного материала]])),MAX($L$1:L42)+1,0)</f>
        <v>0</v>
      </c>
      <c r="M43" s="103">
        <f>IF(ISNUMBER(SEARCH('Карта учёта'!$B$19,Расходка[[#This Row],[Наименование расходного материала]])),MAX($M$1:M42)+1,0)</f>
        <v>42</v>
      </c>
      <c r="N43" s="103">
        <f>IF(ISNUMBER(SEARCH('Карта учёта'!$B$20,Расходка[[#This Row],[Наименование расходного материала]])),MAX($N$1:N42)+1,0)</f>
        <v>42</v>
      </c>
      <c r="O43" s="103">
        <f>IF(ISNUMBER(SEARCH('Карта учёта'!$B$21,Расходка[[#This Row],[Наименование расходного материала]])),MAX($O$1:O42)+1,0)</f>
        <v>42</v>
      </c>
      <c r="P43" s="103">
        <f>IF(ISNUMBER(SEARCH('Карта учёта'!$B$22,Расходка[[#This Row],[Наименование расходного материала]])),MAX($P$1:P42)+1,0)</f>
        <v>42</v>
      </c>
      <c r="Q43" s="103">
        <f>IF(ISNUMBER(SEARCH('Карта учёта'!$B$23,Расходка[[#This Row],[Наименование расходного материала]])),MAX($Q$1:Q42)+1,0)</f>
        <v>42</v>
      </c>
      <c r="R43" s="102" t="str">
        <f>IFERROR(INDEX(Расходка[Наименование расходного материала],MATCH(Расходка[[#This Row],[№]],Поиск_расходки[Индекс1],0)),"")</f>
        <v/>
      </c>
      <c r="S43" s="102" t="str">
        <f>IFERROR(INDEX(Расходка[Наименование расходного материала],MATCH(Расходка[[#This Row],[№]],Поиск_расходки[Индекс2],0)),"")</f>
        <v/>
      </c>
      <c r="T43" s="102" t="str">
        <f>IFERROR(INDEX(Расходка[Наименование расходного материала],MATCH(Расходка[[#This Row],[№]],Поиск_расходки[Индекс3],0)),"")</f>
        <v/>
      </c>
      <c r="U43" s="102" t="str">
        <f>IFERROR(INDEX(Расходка[Наименование расходного материала],MATCH(Расходка[[#This Row],[№]],Поиск_расходки[Индекс4],0)),"")</f>
        <v/>
      </c>
      <c r="V43" s="102" t="str">
        <f>IFERROR(INDEX(Расходка[Наименование расходного материала],MATCH(Расходка[[#This Row],[№]],Поиск_расходки[Индекс5],0)),"")</f>
        <v/>
      </c>
      <c r="W43" s="102" t="str">
        <f>IFERROR(INDEX(Расходка[Наименование расходного материала],MATCH(Расходка[[#This Row],[№]],Поиск_расходки[Индекс6],0)),"")</f>
        <v/>
      </c>
      <c r="X43" s="102" t="str">
        <f>IFERROR(INDEX(Расходка[Наименование расходного материала],MATCH(Расходка[[#This Row],[№]],Поиск_расходки[Индекс7],0)),"")</f>
        <v/>
      </c>
      <c r="Y43" s="102" t="str">
        <f>IFERROR(INDEX(Расходка[Наименование расходного материала],MATCH(Расходка[[#This Row],[№]],Поиск_расходки[Индекс8],0)),"")</f>
        <v/>
      </c>
      <c r="Z43" s="102" t="str">
        <f>IFERROR(INDEX(Расходка[Наименование расходного материала],MATCH(Расходка[[#This Row],[№]],Поиск_расходки[Индекс9],0)),"")</f>
        <v>Sion Blue</v>
      </c>
      <c r="AA43" s="102" t="str">
        <f>IFERROR(INDEX(Расходка[Наименование расходного материала],MATCH(Расходка[[#This Row],[№]],Поиск_расходки[Индекс10],0)),"")</f>
        <v>Sion Blue</v>
      </c>
      <c r="AB43" s="102" t="str">
        <f>IFERROR(INDEX(Расходка[Наименование расходного материала],MATCH(Расходка[[#This Row],[№]],Поиск_расходки[Индекс11],0)),"")</f>
        <v>Sion Blue</v>
      </c>
      <c r="AC43" s="102" t="str">
        <f>IFERROR(INDEX(Расходка[Наименование расходного материала],MATCH(Расходка[[#This Row],[№]],Поиск_расходки[Индекс12],0)),"")</f>
        <v>Sion Blue</v>
      </c>
      <c r="AD43" s="102" t="str">
        <f>IFERROR(INDEX(Расходка[Наименование расходного материала],MATCH(Расходка[[#This Row],[№]],Поиск_расходки[Индекс13],0)),"")</f>
        <v>Sion Blue</v>
      </c>
      <c r="AF43" s="4" t="s">
        <v>6</v>
      </c>
      <c r="AG43" s="4" t="s">
        <v>408</v>
      </c>
    </row>
    <row r="44" spans="1:33">
      <c r="A44">
        <f>ROW(Расходка[[#This Row],[Тип расходного материала ]])-1</f>
        <v>43</v>
      </c>
      <c r="B44" t="s">
        <v>3</v>
      </c>
      <c r="C44" t="s">
        <v>316</v>
      </c>
      <c r="E44" s="103">
        <f>IF(ISNUMBER(SEARCH('Карта учёта'!$B$13,Расходка[[#This Row],[Наименование расходного материала]])),MAX($E$1:E43)+1,0)</f>
        <v>0</v>
      </c>
      <c r="F44" s="103">
        <f>IF(ISNUMBER(SEARCH('Карта учёта'!$B$14,Расходка[[#This Row],[Наименование расходного материала]])),MAX($F$1:F43)+1,0)</f>
        <v>0</v>
      </c>
      <c r="G44" s="103">
        <f>IF(ISNUMBER(SEARCH('Карта учёта'!$B$15,Расходка[[#This Row],[Наименование расходного материала]])),MAX($G$1:G43)+1,0)</f>
        <v>0</v>
      </c>
      <c r="H44" s="103">
        <f>IF(ISNUMBER(SEARCH('Карта учёта'!#REF!,Расходка[[#This Row],[Наименование расходного материала]])),MAX($H$1:H43)+1,0)</f>
        <v>0</v>
      </c>
      <c r="I44" s="103">
        <f>IF(ISNUMBER(SEARCH('Карта учёта'!#REF!,Расходка[[#This Row],[Наименование расходного материала]])),MAX($I$1:I43)+1,0)</f>
        <v>0</v>
      </c>
      <c r="J44" s="103">
        <f>IF(ISNUMBER(SEARCH('Карта учёта'!$B$16,Расходка[[#This Row],[Наименование расходного материала]])),MAX($J$1:J43)+1,0)</f>
        <v>0</v>
      </c>
      <c r="K44" s="103">
        <f>IF(ISNUMBER(SEARCH('Карта учёта'!$B$17,Расходка[[#This Row],[Наименование расходного материала]])),MAX($K$1:K43)+1,0)</f>
        <v>0</v>
      </c>
      <c r="L44" s="103">
        <f>IF(ISNUMBER(SEARCH('Карта учёта'!$B$18,Расходка[[#This Row],[Наименование расходного материала]])),MAX($L$1:L43)+1,0)</f>
        <v>0</v>
      </c>
      <c r="M44" s="103">
        <f>IF(ISNUMBER(SEARCH('Карта учёта'!$B$19,Расходка[[#This Row],[Наименование расходного материала]])),MAX($M$1:M43)+1,0)</f>
        <v>43</v>
      </c>
      <c r="N44" s="103">
        <f>IF(ISNUMBER(SEARCH('Карта учёта'!$B$20,Расходка[[#This Row],[Наименование расходного материала]])),MAX($N$1:N43)+1,0)</f>
        <v>43</v>
      </c>
      <c r="O44" s="103">
        <f>IF(ISNUMBER(SEARCH('Карта учёта'!$B$21,Расходка[[#This Row],[Наименование расходного материала]])),MAX($O$1:O43)+1,0)</f>
        <v>43</v>
      </c>
      <c r="P44" s="103">
        <f>IF(ISNUMBER(SEARCH('Карта учёта'!$B$22,Расходка[[#This Row],[Наименование расходного материала]])),MAX($P$1:P43)+1,0)</f>
        <v>43</v>
      </c>
      <c r="Q44" s="103">
        <f>IF(ISNUMBER(SEARCH('Карта учёта'!$B$23,Расходка[[#This Row],[Наименование расходного материала]])),MAX($Q$1:Q43)+1,0)</f>
        <v>43</v>
      </c>
      <c r="R44" s="102" t="str">
        <f>IFERROR(INDEX(Расходка[Наименование расходного материала],MATCH(Расходка[[#This Row],[№]],Поиск_расходки[Индекс1],0)),"")</f>
        <v/>
      </c>
      <c r="S44" s="102" t="str">
        <f>IFERROR(INDEX(Расходка[Наименование расходного материала],MATCH(Расходка[[#This Row],[№]],Поиск_расходки[Индекс2],0)),"")</f>
        <v/>
      </c>
      <c r="T44" s="102" t="str">
        <f>IFERROR(INDEX(Расходка[Наименование расходного материала],MATCH(Расходка[[#This Row],[№]],Поиск_расходки[Индекс3],0)),"")</f>
        <v/>
      </c>
      <c r="U44" s="102" t="str">
        <f>IFERROR(INDEX(Расходка[Наименование расходного материала],MATCH(Расходка[[#This Row],[№]],Поиск_расходки[Индекс4],0)),"")</f>
        <v/>
      </c>
      <c r="V44" s="102" t="str">
        <f>IFERROR(INDEX(Расходка[Наименование расходного материала],MATCH(Расходка[[#This Row],[№]],Поиск_расходки[Индекс5],0)),"")</f>
        <v/>
      </c>
      <c r="W44" s="102" t="str">
        <f>IFERROR(INDEX(Расходка[Наименование расходного материала],MATCH(Расходка[[#This Row],[№]],Поиск_расходки[Индекс6],0)),"")</f>
        <v/>
      </c>
      <c r="X44" s="102" t="str">
        <f>IFERROR(INDEX(Расходка[Наименование расходного материала],MATCH(Расходка[[#This Row],[№]],Поиск_расходки[Индекс7],0)),"")</f>
        <v/>
      </c>
      <c r="Y44" s="102" t="str">
        <f>IFERROR(INDEX(Расходка[Наименование расходного материала],MATCH(Расходка[[#This Row],[№]],Поиск_расходки[Индекс8],0)),"")</f>
        <v/>
      </c>
      <c r="Z44" s="102" t="str">
        <f>IFERROR(INDEX(Расходка[Наименование расходного материала],MATCH(Расходка[[#This Row],[№]],Поиск_расходки[Индекс9],0)),"")</f>
        <v>Thunder</v>
      </c>
      <c r="AA44" s="102" t="str">
        <f>IFERROR(INDEX(Расходка[Наименование расходного материала],MATCH(Расходка[[#This Row],[№]],Поиск_расходки[Индекс10],0)),"")</f>
        <v>Thunder</v>
      </c>
      <c r="AB44" s="102" t="str">
        <f>IFERROR(INDEX(Расходка[Наименование расходного материала],MATCH(Расходка[[#This Row],[№]],Поиск_расходки[Индекс11],0)),"")</f>
        <v>Thunder</v>
      </c>
      <c r="AC44" s="102" t="str">
        <f>IFERROR(INDEX(Расходка[Наименование расходного материала],MATCH(Расходка[[#This Row],[№]],Поиск_расходки[Индекс12],0)),"")</f>
        <v>Thunder</v>
      </c>
      <c r="AD44" s="102" t="str">
        <f>IFERROR(INDEX(Расходка[Наименование расходного материала],MATCH(Расходка[[#This Row],[№]],Поиск_расходки[Индекс13],0)),"")</f>
        <v>Thunder</v>
      </c>
      <c r="AF44" s="4" t="s">
        <v>6</v>
      </c>
      <c r="AG44" s="4" t="s">
        <v>436</v>
      </c>
    </row>
    <row r="45" spans="1:33">
      <c r="A45">
        <f>ROW(Расходка[[#This Row],[Тип расходного материала ]])-1</f>
        <v>44</v>
      </c>
      <c r="B45" t="s">
        <v>3</v>
      </c>
      <c r="C45" t="s">
        <v>517</v>
      </c>
      <c r="E45" s="103">
        <f>IF(ISNUMBER(SEARCH('Карта учёта'!$B$13,Расходка[[#This Row],[Наименование расходного материала]])),MAX($E$1:E44)+1,0)</f>
        <v>0</v>
      </c>
      <c r="F45" s="103">
        <f>IF(ISNUMBER(SEARCH('Карта учёта'!$B$14,Расходка[[#This Row],[Наименование расходного материала]])),MAX($F$1:F44)+1,0)</f>
        <v>0</v>
      </c>
      <c r="G45" s="103">
        <f>IF(ISNUMBER(SEARCH('Карта учёта'!$B$15,Расходка[[#This Row],[Наименование расходного материала]])),MAX($G$1:G44)+1,0)</f>
        <v>0</v>
      </c>
      <c r="H45" s="103">
        <f>IF(ISNUMBER(SEARCH('Карта учёта'!#REF!,Расходка[[#This Row],[Наименование расходного материала]])),MAX($H$1:H44)+1,0)</f>
        <v>0</v>
      </c>
      <c r="I45" s="103">
        <f>IF(ISNUMBER(SEARCH('Карта учёта'!#REF!,Расходка[[#This Row],[Наименование расходного материала]])),MAX($I$1:I44)+1,0)</f>
        <v>0</v>
      </c>
      <c r="J45" s="103">
        <f>IF(ISNUMBER(SEARCH('Карта учёта'!$B$16,Расходка[[#This Row],[Наименование расходного материала]])),MAX($J$1:J44)+1,0)</f>
        <v>0</v>
      </c>
      <c r="K45" s="103">
        <f>IF(ISNUMBER(SEARCH('Карта учёта'!$B$17,Расходка[[#This Row],[Наименование расходного материала]])),MAX($K$1:K44)+1,0)</f>
        <v>0</v>
      </c>
      <c r="L45" s="103">
        <f>IF(ISNUMBER(SEARCH('Карта учёта'!$B$18,Расходка[[#This Row],[Наименование расходного материала]])),MAX($L$1:L44)+1,0)</f>
        <v>0</v>
      </c>
      <c r="M45" s="103">
        <f>IF(ISNUMBER(SEARCH('Карта учёта'!$B$19,Расходка[[#This Row],[Наименование расходного материала]])),MAX($M$1:M44)+1,0)</f>
        <v>44</v>
      </c>
      <c r="N45" s="103">
        <f>IF(ISNUMBER(SEARCH('Карта учёта'!$B$20,Расходка[[#This Row],[Наименование расходного материала]])),MAX($N$1:N44)+1,0)</f>
        <v>44</v>
      </c>
      <c r="O45" s="103">
        <f>IF(ISNUMBER(SEARCH('Карта учёта'!$B$21,Расходка[[#This Row],[Наименование расходного материала]])),MAX($O$1:O44)+1,0)</f>
        <v>44</v>
      </c>
      <c r="P45" s="103">
        <f>IF(ISNUMBER(SEARCH('Карта учёта'!$B$22,Расходка[[#This Row],[Наименование расходного материала]])),MAX($P$1:P44)+1,0)</f>
        <v>44</v>
      </c>
      <c r="Q45" s="103">
        <f>IF(ISNUMBER(SEARCH('Карта учёта'!$B$23,Расходка[[#This Row],[Наименование расходного материала]])),MAX($Q$1:Q44)+1,0)</f>
        <v>44</v>
      </c>
      <c r="R45" s="102" t="str">
        <f>IFERROR(INDEX(Расходка[Наименование расходного материала],MATCH(Расходка[[#This Row],[№]],Поиск_расходки[Индекс1],0)),"")</f>
        <v/>
      </c>
      <c r="S45" s="102" t="str">
        <f>IFERROR(INDEX(Расходка[Наименование расходного материала],MATCH(Расходка[[#This Row],[№]],Поиск_расходки[Индекс2],0)),"")</f>
        <v/>
      </c>
      <c r="T45" s="102" t="str">
        <f>IFERROR(INDEX(Расходка[Наименование расходного материала],MATCH(Расходка[[#This Row],[№]],Поиск_расходки[Индекс3],0)),"")</f>
        <v/>
      </c>
      <c r="U45" s="102" t="str">
        <f>IFERROR(INDEX(Расходка[Наименование расходного материала],MATCH(Расходка[[#This Row],[№]],Поиск_расходки[Индекс4],0)),"")</f>
        <v/>
      </c>
      <c r="V45" s="102" t="str">
        <f>IFERROR(INDEX(Расходка[Наименование расходного материала],MATCH(Расходка[[#This Row],[№]],Поиск_расходки[Индекс5],0)),"")</f>
        <v/>
      </c>
      <c r="W45" s="102" t="str">
        <f>IFERROR(INDEX(Расходка[Наименование расходного материала],MATCH(Расходка[[#This Row],[№]],Поиск_расходки[Индекс6],0)),"")</f>
        <v/>
      </c>
      <c r="X45" s="102" t="str">
        <f>IFERROR(INDEX(Расходка[Наименование расходного материала],MATCH(Расходка[[#This Row],[№]],Поиск_расходки[Индекс7],0)),"")</f>
        <v/>
      </c>
      <c r="Y45" s="102" t="str">
        <f>IFERROR(INDEX(Расходка[Наименование расходного материала],MATCH(Расходка[[#This Row],[№]],Поиск_расходки[Индекс8],0)),"")</f>
        <v/>
      </c>
      <c r="Z45" s="102" t="str">
        <f>IFERROR(INDEX(Расходка[Наименование расходного материала],MATCH(Расходка[[#This Row],[№]],Поиск_расходки[Индекс9],0)),"")</f>
        <v>Abbot Whisper MS</v>
      </c>
      <c r="AA45" s="102" t="str">
        <f>IFERROR(INDEX(Расходка[Наименование расходного материала],MATCH(Расходка[[#This Row],[№]],Поиск_расходки[Индекс10],0)),"")</f>
        <v>Abbot Whisper MS</v>
      </c>
      <c r="AB45" s="102" t="str">
        <f>IFERROR(INDEX(Расходка[Наименование расходного материала],MATCH(Расходка[[#This Row],[№]],Поиск_расходки[Индекс11],0)),"")</f>
        <v>Abbot Whisper MS</v>
      </c>
      <c r="AC45" s="102" t="str">
        <f>IFERROR(INDEX(Расходка[Наименование расходного материала],MATCH(Расходка[[#This Row],[№]],Поиск_расходки[Индекс12],0)),"")</f>
        <v>Abbot Whisper MS</v>
      </c>
      <c r="AD45" s="102" t="str">
        <f>IFERROR(INDEX(Расходка[Наименование расходного материала],MATCH(Расходка[[#This Row],[№]],Поиск_расходки[Индекс13],0)),"")</f>
        <v>Abbot Whisper MS</v>
      </c>
      <c r="AF45" s="4" t="s">
        <v>6</v>
      </c>
      <c r="AG45" s="4" t="s">
        <v>437</v>
      </c>
    </row>
    <row r="46" spans="1:33">
      <c r="A46">
        <f>ROW(Расходка[[#This Row],[Тип расходного материала ]])-1</f>
        <v>45</v>
      </c>
      <c r="B46" t="s">
        <v>3</v>
      </c>
      <c r="C46" t="s">
        <v>518</v>
      </c>
      <c r="E46" s="103">
        <f>IF(ISNUMBER(SEARCH('Карта учёта'!$B$13,Расходка[[#This Row],[Наименование расходного материала]])),MAX($E$1:E45)+1,0)</f>
        <v>0</v>
      </c>
      <c r="F46" s="103">
        <f>IF(ISNUMBER(SEARCH('Карта учёта'!$B$14,Расходка[[#This Row],[Наименование расходного материала]])),MAX($F$1:F45)+1,0)</f>
        <v>0</v>
      </c>
      <c r="G46" s="103">
        <f>IF(ISNUMBER(SEARCH('Карта учёта'!$B$15,Расходка[[#This Row],[Наименование расходного материала]])),MAX($G$1:G45)+1,0)</f>
        <v>0</v>
      </c>
      <c r="H46" s="103">
        <f>IF(ISNUMBER(SEARCH('Карта учёта'!#REF!,Расходка[[#This Row],[Наименование расходного материала]])),MAX($H$1:H45)+1,0)</f>
        <v>0</v>
      </c>
      <c r="I46" s="103">
        <f>IF(ISNUMBER(SEARCH('Карта учёта'!#REF!,Расходка[[#This Row],[Наименование расходного материала]])),MAX($I$1:I45)+1,0)</f>
        <v>0</v>
      </c>
      <c r="J46" s="103">
        <f>IF(ISNUMBER(SEARCH('Карта учёта'!$B$16,Расходка[[#This Row],[Наименование расходного материала]])),MAX($J$1:J45)+1,0)</f>
        <v>0</v>
      </c>
      <c r="K46" s="103">
        <f>IF(ISNUMBER(SEARCH('Карта учёта'!$B$17,Расходка[[#This Row],[Наименование расходного материала]])),MAX($K$1:K45)+1,0)</f>
        <v>0</v>
      </c>
      <c r="L46" s="103">
        <f>IF(ISNUMBER(SEARCH('Карта учёта'!$B$18,Расходка[[#This Row],[Наименование расходного материала]])),MAX($L$1:L45)+1,0)</f>
        <v>0</v>
      </c>
      <c r="M46" s="103">
        <f>IF(ISNUMBER(SEARCH('Карта учёта'!$B$19,Расходка[[#This Row],[Наименование расходного материала]])),MAX($M$1:M45)+1,0)</f>
        <v>45</v>
      </c>
      <c r="N46" s="103">
        <f>IF(ISNUMBER(SEARCH('Карта учёта'!$B$20,Расходка[[#This Row],[Наименование расходного материала]])),MAX($N$1:N45)+1,0)</f>
        <v>45</v>
      </c>
      <c r="O46" s="103">
        <f>IF(ISNUMBER(SEARCH('Карта учёта'!$B$21,Расходка[[#This Row],[Наименование расходного материала]])),MAX($O$1:O45)+1,0)</f>
        <v>45</v>
      </c>
      <c r="P46" s="103">
        <f>IF(ISNUMBER(SEARCH('Карта учёта'!$B$22,Расходка[[#This Row],[Наименование расходного материала]])),MAX($P$1:P45)+1,0)</f>
        <v>45</v>
      </c>
      <c r="Q46" s="103">
        <f>IF(ISNUMBER(SEARCH('Карта учёта'!$B$23,Расходка[[#This Row],[Наименование расходного материала]])),MAX($Q$1:Q45)+1,0)</f>
        <v>45</v>
      </c>
      <c r="R46" s="102" t="str">
        <f>IFERROR(INDEX(Расходка[Наименование расходного материала],MATCH(Расходка[[#This Row],[№]],Поиск_расходки[Индекс1],0)),"")</f>
        <v/>
      </c>
      <c r="S46" s="102" t="str">
        <f>IFERROR(INDEX(Расходка[Наименование расходного материала],MATCH(Расходка[[#This Row],[№]],Поиск_расходки[Индекс2],0)),"")</f>
        <v/>
      </c>
      <c r="T46" s="102" t="str">
        <f>IFERROR(INDEX(Расходка[Наименование расходного материала],MATCH(Расходка[[#This Row],[№]],Поиск_расходки[Индекс3],0)),"")</f>
        <v/>
      </c>
      <c r="U46" s="102" t="str">
        <f>IFERROR(INDEX(Расходка[Наименование расходного материала],MATCH(Расходка[[#This Row],[№]],Поиск_расходки[Индекс4],0)),"")</f>
        <v/>
      </c>
      <c r="V46" s="102" t="str">
        <f>IFERROR(INDEX(Расходка[Наименование расходного материала],MATCH(Расходка[[#This Row],[№]],Поиск_расходки[Индекс5],0)),"")</f>
        <v/>
      </c>
      <c r="W46" s="102" t="str">
        <f>IFERROR(INDEX(Расходка[Наименование расходного материала],MATCH(Расходка[[#This Row],[№]],Поиск_расходки[Индекс6],0)),"")</f>
        <v/>
      </c>
      <c r="X46" s="102" t="str">
        <f>IFERROR(INDEX(Расходка[Наименование расходного материала],MATCH(Расходка[[#This Row],[№]],Поиск_расходки[Индекс7],0)),"")</f>
        <v/>
      </c>
      <c r="Y46" s="102" t="str">
        <f>IFERROR(INDEX(Расходка[Наименование расходного материала],MATCH(Расходка[[#This Row],[№]],Поиск_расходки[Индекс8],0)),"")</f>
        <v/>
      </c>
      <c r="Z46" s="102" t="str">
        <f>IFERROR(INDEX(Расходка[Наименование расходного материала],MATCH(Расходка[[#This Row],[№]],Поиск_расходки[Индекс9],0)),"")</f>
        <v>Abbot Whisper LS</v>
      </c>
      <c r="AA46" s="102" t="str">
        <f>IFERROR(INDEX(Расходка[Наименование расходного материала],MATCH(Расходка[[#This Row],[№]],Поиск_расходки[Индекс10],0)),"")</f>
        <v>Abbot Whisper LS</v>
      </c>
      <c r="AB46" s="102" t="str">
        <f>IFERROR(INDEX(Расходка[Наименование расходного материала],MATCH(Расходка[[#This Row],[№]],Поиск_расходки[Индекс11],0)),"")</f>
        <v>Abbot Whisper LS</v>
      </c>
      <c r="AC46" s="102" t="str">
        <f>IFERROR(INDEX(Расходка[Наименование расходного материала],MATCH(Расходка[[#This Row],[№]],Поиск_расходки[Индекс12],0)),"")</f>
        <v>Abbot Whisper LS</v>
      </c>
      <c r="AD46" s="102" t="str">
        <f>IFERROR(INDEX(Расходка[Наименование расходного материала],MATCH(Расходка[[#This Row],[№]],Поиск_расходки[Индекс13],0)),"")</f>
        <v>Abbot Whisper LS</v>
      </c>
      <c r="AF46" s="4" t="s">
        <v>6</v>
      </c>
      <c r="AG46" s="4" t="s">
        <v>438</v>
      </c>
    </row>
    <row r="47" spans="1:33">
      <c r="A47">
        <f>ROW(Расходка[[#This Row],[Тип расходного материала ]])-1</f>
        <v>46</v>
      </c>
      <c r="B47" t="s">
        <v>3</v>
      </c>
      <c r="C47" t="s">
        <v>529</v>
      </c>
      <c r="E47" s="103">
        <f>IF(ISNUMBER(SEARCH('Карта учёта'!$B$13,Расходка[[#This Row],[Наименование расходного материала]])),MAX($E$1:E46)+1,0)</f>
        <v>0</v>
      </c>
      <c r="F47" s="103">
        <f>IF(ISNUMBER(SEARCH('Карта учёта'!$B$14,Расходка[[#This Row],[Наименование расходного материала]])),MAX($F$1:F46)+1,0)</f>
        <v>0</v>
      </c>
      <c r="G47" s="103">
        <f>IF(ISNUMBER(SEARCH('Карта учёта'!$B$15,Расходка[[#This Row],[Наименование расходного материала]])),MAX($G$1:G46)+1,0)</f>
        <v>0</v>
      </c>
      <c r="H47" s="103">
        <f>IF(ISNUMBER(SEARCH('Карта учёта'!#REF!,Расходка[[#This Row],[Наименование расходного материала]])),MAX($H$1:H46)+1,0)</f>
        <v>0</v>
      </c>
      <c r="I47" s="103">
        <f>IF(ISNUMBER(SEARCH('Карта учёта'!#REF!,Расходка[[#This Row],[Наименование расходного материала]])),MAX($I$1:I46)+1,0)</f>
        <v>0</v>
      </c>
      <c r="J47" s="103">
        <f>IF(ISNUMBER(SEARCH('Карта учёта'!$B$16,Расходка[[#This Row],[Наименование расходного материала]])),MAX($J$1:J46)+1,0)</f>
        <v>0</v>
      </c>
      <c r="K47" s="103">
        <f>IF(ISNUMBER(SEARCH('Карта учёта'!$B$17,Расходка[[#This Row],[Наименование расходного материала]])),MAX($K$1:K46)+1,0)</f>
        <v>0</v>
      </c>
      <c r="L47" s="103">
        <f>IF(ISNUMBER(SEARCH('Карта учёта'!$B$18,Расходка[[#This Row],[Наименование расходного материала]])),MAX($L$1:L46)+1,0)</f>
        <v>0</v>
      </c>
      <c r="M47" s="103">
        <f>IF(ISNUMBER(SEARCH('Карта учёта'!$B$19,Расходка[[#This Row],[Наименование расходного материала]])),MAX($M$1:M46)+1,0)</f>
        <v>46</v>
      </c>
      <c r="N47" s="103">
        <f>IF(ISNUMBER(SEARCH('Карта учёта'!$B$20,Расходка[[#This Row],[Наименование расходного материала]])),MAX($N$1:N46)+1,0)</f>
        <v>46</v>
      </c>
      <c r="O47" s="103">
        <f>IF(ISNUMBER(SEARCH('Карта учёта'!$B$21,Расходка[[#This Row],[Наименование расходного материала]])),MAX($O$1:O46)+1,0)</f>
        <v>46</v>
      </c>
      <c r="P47" s="103">
        <f>IF(ISNUMBER(SEARCH('Карта учёта'!$B$22,Расходка[[#This Row],[Наименование расходного материала]])),MAX($P$1:P46)+1,0)</f>
        <v>46</v>
      </c>
      <c r="Q47" s="103">
        <f>IF(ISNUMBER(SEARCH('Карта учёта'!$B$23,Расходка[[#This Row],[Наименование расходного материала]])),MAX($Q$1:Q46)+1,0)</f>
        <v>46</v>
      </c>
      <c r="R47" s="102" t="str">
        <f>IFERROR(INDEX(Расходка[Наименование расходного материала],MATCH(Расходка[[#This Row],[№]],Поиск_расходки[Индекс1],0)),"")</f>
        <v/>
      </c>
      <c r="S47" s="102" t="str">
        <f>IFERROR(INDEX(Расходка[Наименование расходного материала],MATCH(Расходка[[#This Row],[№]],Поиск_расходки[Индекс2],0)),"")</f>
        <v/>
      </c>
      <c r="T47" s="102" t="str">
        <f>IFERROR(INDEX(Расходка[Наименование расходного материала],MATCH(Расходка[[#This Row],[№]],Поиск_расходки[Индекс3],0)),"")</f>
        <v/>
      </c>
      <c r="U47" s="102" t="str">
        <f>IFERROR(INDEX(Расходка[Наименование расходного материала],MATCH(Расходка[[#This Row],[№]],Поиск_расходки[Индекс4],0)),"")</f>
        <v/>
      </c>
      <c r="V47" s="102" t="str">
        <f>IFERROR(INDEX(Расходка[Наименование расходного материала],MATCH(Расходка[[#This Row],[№]],Поиск_расходки[Индекс5],0)),"")</f>
        <v/>
      </c>
      <c r="W47" s="102" t="str">
        <f>IFERROR(INDEX(Расходка[Наименование расходного материала],MATCH(Расходка[[#This Row],[№]],Поиск_расходки[Индекс6],0)),"")</f>
        <v/>
      </c>
      <c r="X47" s="102" t="str">
        <f>IFERROR(INDEX(Расходка[Наименование расходного материала],MATCH(Расходка[[#This Row],[№]],Поиск_расходки[Индекс7],0)),"")</f>
        <v/>
      </c>
      <c r="Y47" s="102" t="str">
        <f>IFERROR(INDEX(Расходка[Наименование расходного материала],MATCH(Расходка[[#This Row],[№]],Поиск_расходки[Индекс8],0)),"")</f>
        <v/>
      </c>
      <c r="Z47" s="102" t="str">
        <f>IFERROR(INDEX(Расходка[Наименование расходного материала],MATCH(Расходка[[#This Row],[№]],Поиск_расходки[Индекс9],0)),"")</f>
        <v>Balance middleweight universal II (BMU II)</v>
      </c>
      <c r="AA47" s="102" t="str">
        <f>IFERROR(INDEX(Расходка[Наименование расходного материала],MATCH(Расходка[[#This Row],[№]],Поиск_расходки[Индекс10],0)),"")</f>
        <v>Balance middleweight universal II (BMU II)</v>
      </c>
      <c r="AB47" s="102" t="str">
        <f>IFERROR(INDEX(Расходка[Наименование расходного материала],MATCH(Расходка[[#This Row],[№]],Поиск_расходки[Индекс11],0)),"")</f>
        <v>Balance middleweight universal II (BMU II)</v>
      </c>
      <c r="AC47" s="102" t="str">
        <f>IFERROR(INDEX(Расходка[Наименование расходного материала],MATCH(Расходка[[#This Row],[№]],Поиск_расходки[Индекс12],0)),"")</f>
        <v>Balance middleweight universal II (BMU II)</v>
      </c>
      <c r="AD47" s="102" t="str">
        <f>IFERROR(INDEX(Расходка[Наименование расходного материала],MATCH(Расходка[[#This Row],[№]],Поиск_расходки[Индекс13],0)),"")</f>
        <v>Balance middleweight universal II (BMU II)</v>
      </c>
      <c r="AF47" s="4" t="s">
        <v>6</v>
      </c>
      <c r="AG47" s="4" t="s">
        <v>439</v>
      </c>
    </row>
    <row r="48" spans="1:33">
      <c r="A48">
        <f>ROW(Расходка[[#This Row],[Тип расходного материала ]])-1</f>
        <v>47</v>
      </c>
      <c r="B48" t="s">
        <v>3</v>
      </c>
      <c r="C48" t="s">
        <v>360</v>
      </c>
      <c r="E48" s="103">
        <f>IF(ISNUMBER(SEARCH('Карта учёта'!$B$13,Расходка[[#This Row],[Наименование расходного материала]])),MAX($E$1:E47)+1,0)</f>
        <v>0</v>
      </c>
      <c r="F48" s="103">
        <f>IF(ISNUMBER(SEARCH('Карта учёта'!$B$14,Расходка[[#This Row],[Наименование расходного материала]])),MAX($F$1:F47)+1,0)</f>
        <v>0</v>
      </c>
      <c r="G48" s="103">
        <f>IF(ISNUMBER(SEARCH('Карта учёта'!$B$15,Расходка[[#This Row],[Наименование расходного материала]])),MAX($G$1:G47)+1,0)</f>
        <v>0</v>
      </c>
      <c r="H48" s="103">
        <f>IF(ISNUMBER(SEARCH('Карта учёта'!#REF!,Расходка[[#This Row],[Наименование расходного материала]])),MAX($H$1:H47)+1,0)</f>
        <v>0</v>
      </c>
      <c r="I48" s="103">
        <f>IF(ISNUMBER(SEARCH('Карта учёта'!#REF!,Расходка[[#This Row],[Наименование расходного материала]])),MAX($I$1:I47)+1,0)</f>
        <v>0</v>
      </c>
      <c r="J48" s="103">
        <f>IF(ISNUMBER(SEARCH('Карта учёта'!$B$16,Расходка[[#This Row],[Наименование расходного материала]])),MAX($J$1:J47)+1,0)</f>
        <v>0</v>
      </c>
      <c r="K48" s="103">
        <f>IF(ISNUMBER(SEARCH('Карта учёта'!$B$17,Расходка[[#This Row],[Наименование расходного материала]])),MAX($K$1:K47)+1,0)</f>
        <v>0</v>
      </c>
      <c r="L48" s="103">
        <f>IF(ISNUMBER(SEARCH('Карта учёта'!$B$18,Расходка[[#This Row],[Наименование расходного материала]])),MAX($L$1:L47)+1,0)</f>
        <v>0</v>
      </c>
      <c r="M48" s="103">
        <f>IF(ISNUMBER(SEARCH('Карта учёта'!$B$19,Расходка[[#This Row],[Наименование расходного материала]])),MAX($M$1:M47)+1,0)</f>
        <v>47</v>
      </c>
      <c r="N48" s="103">
        <f>IF(ISNUMBER(SEARCH('Карта учёта'!$B$20,Расходка[[#This Row],[Наименование расходного материала]])),MAX($N$1:N47)+1,0)</f>
        <v>47</v>
      </c>
      <c r="O48" s="103">
        <f>IF(ISNUMBER(SEARCH('Карта учёта'!$B$21,Расходка[[#This Row],[Наименование расходного материала]])),MAX($O$1:O47)+1,0)</f>
        <v>47</v>
      </c>
      <c r="P48" s="103">
        <f>IF(ISNUMBER(SEARCH('Карта учёта'!$B$22,Расходка[[#This Row],[Наименование расходного материала]])),MAX($P$1:P47)+1,0)</f>
        <v>47</v>
      </c>
      <c r="Q48" s="103">
        <f>IF(ISNUMBER(SEARCH('Карта учёта'!$B$23,Расходка[[#This Row],[Наименование расходного материала]])),MAX($Q$1:Q47)+1,0)</f>
        <v>47</v>
      </c>
      <c r="R48" s="102" t="str">
        <f>IFERROR(INDEX(Расходка[Наименование расходного материала],MATCH(Расходка[[#This Row],[№]],Поиск_расходки[Индекс1],0)),"")</f>
        <v/>
      </c>
      <c r="S48" s="102" t="str">
        <f>IFERROR(INDEX(Расходка[Наименование расходного материала],MATCH(Расходка[[#This Row],[№]],Поиск_расходки[Индекс2],0)),"")</f>
        <v/>
      </c>
      <c r="T48" s="102" t="str">
        <f>IFERROR(INDEX(Расходка[Наименование расходного материала],MATCH(Расходка[[#This Row],[№]],Поиск_расходки[Индекс3],0)),"")</f>
        <v/>
      </c>
      <c r="U48" s="102" t="str">
        <f>IFERROR(INDEX(Расходка[Наименование расходного материала],MATCH(Расходка[[#This Row],[№]],Поиск_расходки[Индекс4],0)),"")</f>
        <v/>
      </c>
      <c r="V48" s="102" t="str">
        <f>IFERROR(INDEX(Расходка[Наименование расходного материала],MATCH(Расходка[[#This Row],[№]],Поиск_расходки[Индекс5],0)),"")</f>
        <v/>
      </c>
      <c r="W48" s="102" t="str">
        <f>IFERROR(INDEX(Расходка[Наименование расходного материала],MATCH(Расходка[[#This Row],[№]],Поиск_расходки[Индекс6],0)),"")</f>
        <v/>
      </c>
      <c r="X48" s="102" t="str">
        <f>IFERROR(INDEX(Расходка[Наименование расходного материала],MATCH(Расходка[[#This Row],[№]],Поиск_расходки[Индекс7],0)),"")</f>
        <v/>
      </c>
      <c r="Y48" s="102" t="str">
        <f>IFERROR(INDEX(Расходка[Наименование расходного материала],MATCH(Расходка[[#This Row],[№]],Поиск_расходки[Индекс8],0)),"")</f>
        <v/>
      </c>
      <c r="Z48" s="102" t="str">
        <f>IFERROR(INDEX(Расходка[Наименование расходного материала],MATCH(Расходка[[#This Row],[№]],Поиск_расходки[Индекс9],0)),"")</f>
        <v>Winn 200T</v>
      </c>
      <c r="AA48" s="102" t="str">
        <f>IFERROR(INDEX(Расходка[Наименование расходного материала],MATCH(Расходка[[#This Row],[№]],Поиск_расходки[Индекс10],0)),"")</f>
        <v>Winn 200T</v>
      </c>
      <c r="AB48" s="102" t="str">
        <f>IFERROR(INDEX(Расходка[Наименование расходного материала],MATCH(Расходка[[#This Row],[№]],Поиск_расходки[Индекс11],0)),"")</f>
        <v>Winn 200T</v>
      </c>
      <c r="AC48" s="102" t="str">
        <f>IFERROR(INDEX(Расходка[Наименование расходного материала],MATCH(Расходка[[#This Row],[№]],Поиск_расходки[Индекс12],0)),"")</f>
        <v>Winn 200T</v>
      </c>
      <c r="AD48" s="102" t="str">
        <f>IFERROR(INDEX(Расходка[Наименование расходного материала],MATCH(Расходка[[#This Row],[№]],Поиск_расходки[Индекс13],0)),"")</f>
        <v>Winn 200T</v>
      </c>
      <c r="AF48" s="4" t="s">
        <v>6</v>
      </c>
      <c r="AG48" s="4" t="s">
        <v>440</v>
      </c>
    </row>
    <row r="49" spans="1:33">
      <c r="A49">
        <f>ROW(Расходка[[#This Row],[Тип расходного материала ]])-1</f>
        <v>48</v>
      </c>
      <c r="B49" t="s">
        <v>3</v>
      </c>
      <c r="C49" t="s">
        <v>345</v>
      </c>
      <c r="E49" s="103">
        <f>IF(ISNUMBER(SEARCH('Карта учёта'!$B$13,Расходка[[#This Row],[Наименование расходного материала]])),MAX($E$1:E48)+1,0)</f>
        <v>0</v>
      </c>
      <c r="F49" s="103">
        <f>IF(ISNUMBER(SEARCH('Карта учёта'!$B$14,Расходка[[#This Row],[Наименование расходного материала]])),MAX($F$1:F48)+1,0)</f>
        <v>0</v>
      </c>
      <c r="G49" s="103">
        <f>IF(ISNUMBER(SEARCH('Карта учёта'!$B$15,Расходка[[#This Row],[Наименование расходного материала]])),MAX($G$1:G48)+1,0)</f>
        <v>0</v>
      </c>
      <c r="H49" s="103">
        <f>IF(ISNUMBER(SEARCH('Карта учёта'!#REF!,Расходка[[#This Row],[Наименование расходного материала]])),MAX($H$1:H48)+1,0)</f>
        <v>0</v>
      </c>
      <c r="I49" s="103">
        <f>IF(ISNUMBER(SEARCH('Карта учёта'!#REF!,Расходка[[#This Row],[Наименование расходного материала]])),MAX($I$1:I48)+1,0)</f>
        <v>0</v>
      </c>
      <c r="J49" s="103">
        <f>IF(ISNUMBER(SEARCH('Карта учёта'!$B$16,Расходка[[#This Row],[Наименование расходного материала]])),MAX($J$1:J48)+1,0)</f>
        <v>0</v>
      </c>
      <c r="K49" s="103">
        <f>IF(ISNUMBER(SEARCH('Карта учёта'!$B$17,Расходка[[#This Row],[Наименование расходного материала]])),MAX($K$1:K48)+1,0)</f>
        <v>0</v>
      </c>
      <c r="L49" s="103">
        <f>IF(ISNUMBER(SEARCH('Карта учёта'!$B$18,Расходка[[#This Row],[Наименование расходного материала]])),MAX($L$1:L48)+1,0)</f>
        <v>0</v>
      </c>
      <c r="M49" s="103">
        <f>IF(ISNUMBER(SEARCH('Карта учёта'!$B$19,Расходка[[#This Row],[Наименование расходного материала]])),MAX($M$1:M48)+1,0)</f>
        <v>48</v>
      </c>
      <c r="N49" s="103">
        <f>IF(ISNUMBER(SEARCH('Карта учёта'!$B$20,Расходка[[#This Row],[Наименование расходного материала]])),MAX($N$1:N48)+1,0)</f>
        <v>48</v>
      </c>
      <c r="O49" s="103">
        <f>IF(ISNUMBER(SEARCH('Карта учёта'!$B$21,Расходка[[#This Row],[Наименование расходного материала]])),MAX($O$1:O48)+1,0)</f>
        <v>48</v>
      </c>
      <c r="P49" s="103">
        <f>IF(ISNUMBER(SEARCH('Карта учёта'!$B$22,Расходка[[#This Row],[Наименование расходного материала]])),MAX($P$1:P48)+1,0)</f>
        <v>48</v>
      </c>
      <c r="Q49" s="103">
        <f>IF(ISNUMBER(SEARCH('Карта учёта'!$B$23,Расходка[[#This Row],[Наименование расходного материала]])),MAX($Q$1:Q48)+1,0)</f>
        <v>48</v>
      </c>
      <c r="R49" s="102" t="str">
        <f>IFERROR(INDEX(Расходка[Наименование расходного материала],MATCH(Расходка[[#This Row],[№]],Поиск_расходки[Индекс1],0)),"")</f>
        <v/>
      </c>
      <c r="S49" s="102" t="str">
        <f>IFERROR(INDEX(Расходка[Наименование расходного материала],MATCH(Расходка[[#This Row],[№]],Поиск_расходки[Индекс2],0)),"")</f>
        <v/>
      </c>
      <c r="T49" s="102" t="str">
        <f>IFERROR(INDEX(Расходка[Наименование расходного материала],MATCH(Расходка[[#This Row],[№]],Поиск_расходки[Индекс3],0)),"")</f>
        <v/>
      </c>
      <c r="U49" s="102" t="str">
        <f>IFERROR(INDEX(Расходка[Наименование расходного материала],MATCH(Расходка[[#This Row],[№]],Поиск_расходки[Индекс4],0)),"")</f>
        <v/>
      </c>
      <c r="V49" s="102" t="str">
        <f>IFERROR(INDEX(Расходка[Наименование расходного материала],MATCH(Расходка[[#This Row],[№]],Поиск_расходки[Индекс5],0)),"")</f>
        <v/>
      </c>
      <c r="W49" s="102" t="str">
        <f>IFERROR(INDEX(Расходка[Наименование расходного материала],MATCH(Расходка[[#This Row],[№]],Поиск_расходки[Индекс6],0)),"")</f>
        <v/>
      </c>
      <c r="X49" s="102" t="str">
        <f>IFERROR(INDEX(Расходка[Наименование расходного материала],MATCH(Расходка[[#This Row],[№]],Поиск_расходки[Индекс7],0)),"")</f>
        <v/>
      </c>
      <c r="Y49" s="102" t="str">
        <f>IFERROR(INDEX(Расходка[Наименование расходного материала],MATCH(Расходка[[#This Row],[№]],Поиск_расходки[Индекс8],0)),"")</f>
        <v/>
      </c>
      <c r="Z49" s="102" t="str">
        <f>IFERROR(INDEX(Расходка[Наименование расходного материала],MATCH(Расходка[[#This Row],[№]],Поиск_расходки[Индекс9],0)),"")</f>
        <v>Проводник коронарный  1g, Angioline</v>
      </c>
      <c r="AA49" s="102" t="str">
        <f>IFERROR(INDEX(Расходка[Наименование расходного материала],MATCH(Расходка[[#This Row],[№]],Поиск_расходки[Индекс10],0)),"")</f>
        <v>Проводник коронарный  1g, Angioline</v>
      </c>
      <c r="AB49" s="102" t="str">
        <f>IFERROR(INDEX(Расходка[Наименование расходного материала],MATCH(Расходка[[#This Row],[№]],Поиск_расходки[Индекс11],0)),"")</f>
        <v>Проводник коронарный  1g, Angioline</v>
      </c>
      <c r="AC49" s="102" t="str">
        <f>IFERROR(INDEX(Расходка[Наименование расходного материала],MATCH(Расходка[[#This Row],[№]],Поиск_расходки[Индекс12],0)),"")</f>
        <v>Проводник коронарный  1g, Angioline</v>
      </c>
      <c r="AD49" s="102" t="str">
        <f>IFERROR(INDEX(Расходка[Наименование расходного материала],MATCH(Расходка[[#This Row],[№]],Поиск_расходки[Индекс13],0)),"")</f>
        <v>Проводник коронарный  1g, Angioline</v>
      </c>
      <c r="AF49" s="4" t="s">
        <v>6</v>
      </c>
      <c r="AG49" s="4" t="s">
        <v>441</v>
      </c>
    </row>
    <row r="50" spans="1:33">
      <c r="A50">
        <f>ROW(Расходка[[#This Row],[Тип расходного материала ]])-1</f>
        <v>49</v>
      </c>
      <c r="B50" t="s">
        <v>3</v>
      </c>
      <c r="C50" t="s">
        <v>508</v>
      </c>
      <c r="E50" s="103">
        <f>IF(ISNUMBER(SEARCH('Карта учёта'!$B$13,Расходка[[#This Row],[Наименование расходного материала]])),MAX($E$1:E49)+1,0)</f>
        <v>0</v>
      </c>
      <c r="F50" s="103">
        <f>IF(ISNUMBER(SEARCH('Карта учёта'!$B$14,Расходка[[#This Row],[Наименование расходного материала]])),MAX($F$1:F49)+1,0)</f>
        <v>0</v>
      </c>
      <c r="G50" s="103">
        <f>IF(ISNUMBER(SEARCH('Карта учёта'!$B$15,Расходка[[#This Row],[Наименование расходного материала]])),MAX($G$1:G49)+1,0)</f>
        <v>0</v>
      </c>
      <c r="H50" s="103">
        <f>IF(ISNUMBER(SEARCH('Карта учёта'!#REF!,Расходка[[#This Row],[Наименование расходного материала]])),MAX($H$1:H49)+1,0)</f>
        <v>0</v>
      </c>
      <c r="I50" s="103">
        <f>IF(ISNUMBER(SEARCH('Карта учёта'!#REF!,Расходка[[#This Row],[Наименование расходного материала]])),MAX($I$1:I49)+1,0)</f>
        <v>0</v>
      </c>
      <c r="J50" s="103">
        <f>IF(ISNUMBER(SEARCH('Карта учёта'!$B$16,Расходка[[#This Row],[Наименование расходного материала]])),MAX($J$1:J49)+1,0)</f>
        <v>0</v>
      </c>
      <c r="K50" s="103">
        <f>IF(ISNUMBER(SEARCH('Карта учёта'!$B$17,Расходка[[#This Row],[Наименование расходного материала]])),MAX($K$1:K49)+1,0)</f>
        <v>0</v>
      </c>
      <c r="L50" s="103">
        <f>IF(ISNUMBER(SEARCH('Карта учёта'!$B$18,Расходка[[#This Row],[Наименование расходного материала]])),MAX($L$1:L49)+1,0)</f>
        <v>0</v>
      </c>
      <c r="M50" s="103">
        <f>IF(ISNUMBER(SEARCH('Карта учёта'!$B$19,Расходка[[#This Row],[Наименование расходного материала]])),MAX($M$1:M49)+1,0)</f>
        <v>49</v>
      </c>
      <c r="N50" s="103">
        <f>IF(ISNUMBER(SEARCH('Карта учёта'!$B$20,Расходка[[#This Row],[Наименование расходного материала]])),MAX($N$1:N49)+1,0)</f>
        <v>49</v>
      </c>
      <c r="O50" s="103">
        <f>IF(ISNUMBER(SEARCH('Карта учёта'!$B$21,Расходка[[#This Row],[Наименование расходного материала]])),MAX($O$1:O49)+1,0)</f>
        <v>49</v>
      </c>
      <c r="P50" s="103">
        <f>IF(ISNUMBER(SEARCH('Карта учёта'!$B$22,Расходка[[#This Row],[Наименование расходного материала]])),MAX($P$1:P49)+1,0)</f>
        <v>49</v>
      </c>
      <c r="Q50" s="103">
        <f>IF(ISNUMBER(SEARCH('Карта учёта'!$B$23,Расходка[[#This Row],[Наименование расходного материала]])),MAX($Q$1:Q49)+1,0)</f>
        <v>49</v>
      </c>
      <c r="R50" s="102" t="str">
        <f>IFERROR(INDEX(Расходка[Наименование расходного материала],MATCH(Расходка[[#This Row],[№]],Поиск_расходки[Индекс1],0)),"")</f>
        <v/>
      </c>
      <c r="S50" s="102" t="str">
        <f>IFERROR(INDEX(Расходка[Наименование расходного материала],MATCH(Расходка[[#This Row],[№]],Поиск_расходки[Индекс2],0)),"")</f>
        <v/>
      </c>
      <c r="T50" s="102" t="str">
        <f>IFERROR(INDEX(Расходка[Наименование расходного материала],MATCH(Расходка[[#This Row],[№]],Поиск_расходки[Индекс3],0)),"")</f>
        <v/>
      </c>
      <c r="U50" s="102" t="str">
        <f>IFERROR(INDEX(Расходка[Наименование расходного материала],MATCH(Расходка[[#This Row],[№]],Поиск_расходки[Индекс4],0)),"")</f>
        <v/>
      </c>
      <c r="V50" s="102" t="str">
        <f>IFERROR(INDEX(Расходка[Наименование расходного материала],MATCH(Расходка[[#This Row],[№]],Поиск_расходки[Индекс5],0)),"")</f>
        <v/>
      </c>
      <c r="W50" s="102" t="str">
        <f>IFERROR(INDEX(Расходка[Наименование расходного материала],MATCH(Расходка[[#This Row],[№]],Поиск_расходки[Индекс6],0)),"")</f>
        <v/>
      </c>
      <c r="X50" s="102" t="str">
        <f>IFERROR(INDEX(Расходка[Наименование расходного материала],MATCH(Расходка[[#This Row],[№]],Поиск_расходки[Индекс7],0)),"")</f>
        <v/>
      </c>
      <c r="Y50" s="102" t="str">
        <f>IFERROR(INDEX(Расходка[Наименование расходного материала],MATCH(Расходка[[#This Row],[№]],Поиск_расходки[Индекс8],0)),"")</f>
        <v/>
      </c>
      <c r="Z50" s="102" t="str">
        <f>IFERROR(INDEX(Расходка[Наименование расходного материала],MATCH(Расходка[[#This Row],[№]],Поиск_расходки[Индекс9],0)),"")</f>
        <v>Проводник коронарный  0,8g, Angioline</v>
      </c>
      <c r="AA50" s="102" t="str">
        <f>IFERROR(INDEX(Расходка[Наименование расходного материала],MATCH(Расходка[[#This Row],[№]],Поиск_расходки[Индекс10],0)),"")</f>
        <v>Проводник коронарный  0,8g, Angioline</v>
      </c>
      <c r="AB50" s="102" t="str">
        <f>IFERROR(INDEX(Расходка[Наименование расходного материала],MATCH(Расходка[[#This Row],[№]],Поиск_расходки[Индекс11],0)),"")</f>
        <v>Проводник коронарный  0,8g, Angioline</v>
      </c>
      <c r="AC50" s="102" t="str">
        <f>IFERROR(INDEX(Расходка[Наименование расходного материала],MATCH(Расходка[[#This Row],[№]],Поиск_расходки[Индекс12],0)),"")</f>
        <v>Проводник коронарный  0,8g, Angioline</v>
      </c>
      <c r="AD50" s="102" t="str">
        <f>IFERROR(INDEX(Расходка[Наименование расходного материала],MATCH(Расходка[[#This Row],[№]],Поиск_расходки[Индекс13],0)),"")</f>
        <v>Проводник коронарный  0,8g, Angioline</v>
      </c>
      <c r="AF50" s="4" t="s">
        <v>6</v>
      </c>
      <c r="AG50" s="4" t="s">
        <v>442</v>
      </c>
    </row>
    <row r="51" spans="1:33">
      <c r="A51">
        <f>ROW(Расходка[[#This Row],[Тип расходного материала ]])-1</f>
        <v>50</v>
      </c>
      <c r="B51" t="s">
        <v>3</v>
      </c>
      <c r="C51" t="s">
        <v>96</v>
      </c>
      <c r="E51" s="103">
        <f>IF(ISNUMBER(SEARCH('Карта учёта'!$B$13,Расходка[[#This Row],[Наименование расходного материала]])),MAX($E$1:E50)+1,0)</f>
        <v>0</v>
      </c>
      <c r="F51" s="103">
        <f>IF(ISNUMBER(SEARCH('Карта учёта'!$B$14,Расходка[[#This Row],[Наименование расходного материала]])),MAX($F$1:F50)+1,0)</f>
        <v>0</v>
      </c>
      <c r="G51" s="103">
        <f>IF(ISNUMBER(SEARCH('Карта учёта'!$B$15,Расходка[[#This Row],[Наименование расходного материала]])),MAX($G$1:G50)+1,0)</f>
        <v>0</v>
      </c>
      <c r="H51" s="103">
        <f>IF(ISNUMBER(SEARCH('Карта учёта'!#REF!,Расходка[[#This Row],[Наименование расходного материала]])),MAX($H$1:H50)+1,0)</f>
        <v>0</v>
      </c>
      <c r="I51" s="103">
        <f>IF(ISNUMBER(SEARCH('Карта учёта'!#REF!,Расходка[[#This Row],[Наименование расходного материала]])),MAX($I$1:I50)+1,0)</f>
        <v>0</v>
      </c>
      <c r="J51" s="103">
        <f>IF(ISNUMBER(SEARCH('Карта учёта'!$B$16,Расходка[[#This Row],[Наименование расходного материала]])),MAX($J$1:J50)+1,0)</f>
        <v>0</v>
      </c>
      <c r="K51" s="103">
        <f>IF(ISNUMBER(SEARCH('Карта учёта'!$B$17,Расходка[[#This Row],[Наименование расходного материала]])),MAX($K$1:K50)+1,0)</f>
        <v>0</v>
      </c>
      <c r="L51" s="103">
        <f>IF(ISNUMBER(SEARCH('Карта учёта'!$B$18,Расходка[[#This Row],[Наименование расходного материала]])),MAX($L$1:L50)+1,0)</f>
        <v>0</v>
      </c>
      <c r="M51" s="103">
        <f>IF(ISNUMBER(SEARCH('Карта учёта'!$B$19,Расходка[[#This Row],[Наименование расходного материала]])),MAX($M$1:M50)+1,0)</f>
        <v>50</v>
      </c>
      <c r="N51" s="103">
        <f>IF(ISNUMBER(SEARCH('Карта учёта'!$B$20,Расходка[[#This Row],[Наименование расходного материала]])),MAX($N$1:N50)+1,0)</f>
        <v>50</v>
      </c>
      <c r="O51" s="103">
        <f>IF(ISNUMBER(SEARCH('Карта учёта'!$B$21,Расходка[[#This Row],[Наименование расходного материала]])),MAX($O$1:O50)+1,0)</f>
        <v>50</v>
      </c>
      <c r="P51" s="103">
        <f>IF(ISNUMBER(SEARCH('Карта учёта'!$B$22,Расходка[[#This Row],[Наименование расходного материала]])),MAX($P$1:P50)+1,0)</f>
        <v>50</v>
      </c>
      <c r="Q51" s="103">
        <f>IF(ISNUMBER(SEARCH('Карта учёта'!$B$23,Расходка[[#This Row],[Наименование расходного материала]])),MAX($Q$1:Q50)+1,0)</f>
        <v>50</v>
      </c>
      <c r="R51" s="102" t="str">
        <f>IFERROR(INDEX(Расходка[Наименование расходного материала],MATCH(Расходка[[#This Row],[№]],Поиск_расходки[Индекс1],0)),"")</f>
        <v/>
      </c>
      <c r="S51" s="102" t="str">
        <f>IFERROR(INDEX(Расходка[Наименование расходного материала],MATCH(Расходка[[#This Row],[№]],Поиск_расходки[Индекс2],0)),"")</f>
        <v/>
      </c>
      <c r="T51" s="102" t="str">
        <f>IFERROR(INDEX(Расходка[Наименование расходного материала],MATCH(Расходка[[#This Row],[№]],Поиск_расходки[Индекс3],0)),"")</f>
        <v/>
      </c>
      <c r="U51" s="102" t="str">
        <f>IFERROR(INDEX(Расходка[Наименование расходного материала],MATCH(Расходка[[#This Row],[№]],Поиск_расходки[Индекс4],0)),"")</f>
        <v/>
      </c>
      <c r="V51" s="102" t="str">
        <f>IFERROR(INDEX(Расходка[Наименование расходного материала],MATCH(Расходка[[#This Row],[№]],Поиск_расходки[Индекс5],0)),"")</f>
        <v/>
      </c>
      <c r="W51" s="102" t="str">
        <f>IFERROR(INDEX(Расходка[Наименование расходного материала],MATCH(Расходка[[#This Row],[№]],Поиск_расходки[Индекс6],0)),"")</f>
        <v/>
      </c>
      <c r="X51" s="102" t="str">
        <f>IFERROR(INDEX(Расходка[Наименование расходного материала],MATCH(Расходка[[#This Row],[№]],Поиск_расходки[Индекс7],0)),"")</f>
        <v/>
      </c>
      <c r="Y51" s="102" t="str">
        <f>IFERROR(INDEX(Расходка[Наименование расходного материала],MATCH(Расходка[[#This Row],[№]],Поиск_расходки[Индекс8],0)),"")</f>
        <v/>
      </c>
      <c r="Z51" s="102" t="str">
        <f>IFERROR(INDEX(Расходка[Наименование расходного материала],MATCH(Расходка[[#This Row],[№]],Поиск_расходки[Индекс9],0)),"")</f>
        <v>Проводник коронарный  3g, Angioline</v>
      </c>
      <c r="AA51" s="102" t="str">
        <f>IFERROR(INDEX(Расходка[Наименование расходного материала],MATCH(Расходка[[#This Row],[№]],Поиск_расходки[Индекс10],0)),"")</f>
        <v>Проводник коронарный  3g, Angioline</v>
      </c>
      <c r="AB51" s="102" t="str">
        <f>IFERROR(INDEX(Расходка[Наименование расходного материала],MATCH(Расходка[[#This Row],[№]],Поиск_расходки[Индекс11],0)),"")</f>
        <v>Проводник коронарный  3g, Angioline</v>
      </c>
      <c r="AC51" s="102" t="str">
        <f>IFERROR(INDEX(Расходка[Наименование расходного материала],MATCH(Расходка[[#This Row],[№]],Поиск_расходки[Индекс12],0)),"")</f>
        <v>Проводник коронарный  3g, Angioline</v>
      </c>
      <c r="AD51" s="102" t="str">
        <f>IFERROR(INDEX(Расходка[Наименование расходного материала],MATCH(Расходка[[#This Row],[№]],Поиск_расходки[Индекс13],0)),"")</f>
        <v>Проводник коронарный  3g, Angioline</v>
      </c>
      <c r="AF51" s="4" t="s">
        <v>6</v>
      </c>
      <c r="AG51" s="4" t="s">
        <v>443</v>
      </c>
    </row>
    <row r="52" spans="1:33">
      <c r="A52">
        <f>ROW(Расходка[[#This Row],[Тип расходного материала ]])-1</f>
        <v>51</v>
      </c>
      <c r="B52" t="s">
        <v>3</v>
      </c>
      <c r="C52" t="s">
        <v>506</v>
      </c>
      <c r="E52" s="103">
        <f>IF(ISNUMBER(SEARCH('Карта учёта'!$B$13,Расходка[[#This Row],[Наименование расходного материала]])),MAX($E$1:E51)+1,0)</f>
        <v>0</v>
      </c>
      <c r="F52" s="103">
        <f>IF(ISNUMBER(SEARCH('Карта учёта'!$B$14,Расходка[[#This Row],[Наименование расходного материала]])),MAX($F$1:F51)+1,0)</f>
        <v>0</v>
      </c>
      <c r="G52" s="103">
        <f>IF(ISNUMBER(SEARCH('Карта учёта'!$B$15,Расходка[[#This Row],[Наименование расходного материала]])),MAX($G$1:G51)+1,0)</f>
        <v>0</v>
      </c>
      <c r="H52" s="103">
        <f>IF(ISNUMBER(SEARCH('Карта учёта'!#REF!,Расходка[[#This Row],[Наименование расходного материала]])),MAX($H$1:H51)+1,0)</f>
        <v>0</v>
      </c>
      <c r="I52" s="103">
        <f>IF(ISNUMBER(SEARCH('Карта учёта'!#REF!,Расходка[[#This Row],[Наименование расходного материала]])),MAX($I$1:I51)+1,0)</f>
        <v>0</v>
      </c>
      <c r="J52" s="103">
        <f>IF(ISNUMBER(SEARCH('Карта учёта'!$B$16,Расходка[[#This Row],[Наименование расходного материала]])),MAX($J$1:J51)+1,0)</f>
        <v>0</v>
      </c>
      <c r="K52" s="103">
        <f>IF(ISNUMBER(SEARCH('Карта учёта'!$B$17,Расходка[[#This Row],[Наименование расходного материала]])),MAX($K$1:K51)+1,0)</f>
        <v>0</v>
      </c>
      <c r="L52" s="103">
        <f>IF(ISNUMBER(SEARCH('Карта учёта'!$B$18,Расходка[[#This Row],[Наименование расходного материала]])),MAX($L$1:L51)+1,0)</f>
        <v>0</v>
      </c>
      <c r="M52" s="103">
        <f>IF(ISNUMBER(SEARCH('Карта учёта'!$B$19,Расходка[[#This Row],[Наименование расходного материала]])),MAX($M$1:M51)+1,0)</f>
        <v>51</v>
      </c>
      <c r="N52" s="103">
        <f>IF(ISNUMBER(SEARCH('Карта учёта'!$B$20,Расходка[[#This Row],[Наименование расходного материала]])),MAX($N$1:N51)+1,0)</f>
        <v>51</v>
      </c>
      <c r="O52" s="103">
        <f>IF(ISNUMBER(SEARCH('Карта учёта'!$B$21,Расходка[[#This Row],[Наименование расходного материала]])),MAX($O$1:O51)+1,0)</f>
        <v>51</v>
      </c>
      <c r="P52" s="103">
        <f>IF(ISNUMBER(SEARCH('Карта учёта'!$B$22,Расходка[[#This Row],[Наименование расходного материала]])),MAX($P$1:P51)+1,0)</f>
        <v>51</v>
      </c>
      <c r="Q52" s="103">
        <f>IF(ISNUMBER(SEARCH('Карта учёта'!$B$23,Расходка[[#This Row],[Наименование расходного материала]])),MAX($Q$1:Q51)+1,0)</f>
        <v>51</v>
      </c>
      <c r="R52" s="102" t="str">
        <f>IFERROR(INDEX(Расходка[Наименование расходного материала],MATCH(Расходка[[#This Row],[№]],Поиск_расходки[Индекс1],0)),"")</f>
        <v/>
      </c>
      <c r="S52" s="102" t="str">
        <f>IFERROR(INDEX(Расходка[Наименование расходного материала],MATCH(Расходка[[#This Row],[№]],Поиск_расходки[Индекс2],0)),"")</f>
        <v/>
      </c>
      <c r="T52" s="102" t="str">
        <f>IFERROR(INDEX(Расходка[Наименование расходного материала],MATCH(Расходка[[#This Row],[№]],Поиск_расходки[Индекс3],0)),"")</f>
        <v/>
      </c>
      <c r="U52" s="102" t="str">
        <f>IFERROR(INDEX(Расходка[Наименование расходного материала],MATCH(Расходка[[#This Row],[№]],Поиск_расходки[Индекс4],0)),"")</f>
        <v/>
      </c>
      <c r="V52" s="102" t="str">
        <f>IFERROR(INDEX(Расходка[Наименование расходного материала],MATCH(Расходка[[#This Row],[№]],Поиск_расходки[Индекс5],0)),"")</f>
        <v/>
      </c>
      <c r="W52" s="102" t="str">
        <f>IFERROR(INDEX(Расходка[Наименование расходного материала],MATCH(Расходка[[#This Row],[№]],Поиск_расходки[Индекс6],0)),"")</f>
        <v/>
      </c>
      <c r="X52" s="102" t="str">
        <f>IFERROR(INDEX(Расходка[Наименование расходного материала],MATCH(Расходка[[#This Row],[№]],Поиск_расходки[Индекс7],0)),"")</f>
        <v/>
      </c>
      <c r="Y52" s="102" t="str">
        <f>IFERROR(INDEX(Расходка[Наименование расходного материала],MATCH(Расходка[[#This Row],[№]],Поиск_расходки[Индекс8],0)),"")</f>
        <v/>
      </c>
      <c r="Z52" s="102" t="str">
        <f>IFERROR(INDEX(Расходка[Наименование расходного материала],MATCH(Расходка[[#This Row],[№]],Поиск_расходки[Индекс9],0)),"")</f>
        <v xml:space="preserve">Balancium </v>
      </c>
      <c r="AA52" s="102" t="str">
        <f>IFERROR(INDEX(Расходка[Наименование расходного материала],MATCH(Расходка[[#This Row],[№]],Поиск_расходки[Индекс10],0)),"")</f>
        <v xml:space="preserve">Balancium </v>
      </c>
      <c r="AB52" s="102" t="str">
        <f>IFERROR(INDEX(Расходка[Наименование расходного материала],MATCH(Расходка[[#This Row],[№]],Поиск_расходки[Индекс11],0)),"")</f>
        <v xml:space="preserve">Balancium </v>
      </c>
      <c r="AC52" s="102" t="str">
        <f>IFERROR(INDEX(Расходка[Наименование расходного материала],MATCH(Расходка[[#This Row],[№]],Поиск_расходки[Индекс12],0)),"")</f>
        <v xml:space="preserve">Balancium </v>
      </c>
      <c r="AD52" s="102" t="str">
        <f>IFERROR(INDEX(Расходка[Наименование расходного материала],MATCH(Расходка[[#This Row],[№]],Поиск_расходки[Индекс13],0)),"")</f>
        <v xml:space="preserve">Balancium </v>
      </c>
      <c r="AF52" s="4" t="s">
        <v>6</v>
      </c>
      <c r="AG52" s="4" t="s">
        <v>444</v>
      </c>
    </row>
    <row r="53" spans="1:33">
      <c r="A53">
        <f>ROW(Расходка[[#This Row],[Тип расходного материала ]])-1</f>
        <v>52</v>
      </c>
      <c r="B53" t="s">
        <v>3</v>
      </c>
      <c r="C53" t="s">
        <v>523</v>
      </c>
      <c r="E53" s="103">
        <f>IF(ISNUMBER(SEARCH('Карта учёта'!$B$13,Расходка[[#This Row],[Наименование расходного материала]])),MAX($E$1:E52)+1,0)</f>
        <v>0</v>
      </c>
      <c r="F53" s="103">
        <f>IF(ISNUMBER(SEARCH('Карта учёта'!$B$14,Расходка[[#This Row],[Наименование расходного материала]])),MAX($F$1:F52)+1,0)</f>
        <v>0</v>
      </c>
      <c r="G53" s="103">
        <f>IF(ISNUMBER(SEARCH('Карта учёта'!$B$15,Расходка[[#This Row],[Наименование расходного материала]])),MAX($G$1:G52)+1,0)</f>
        <v>0</v>
      </c>
      <c r="H53" s="103">
        <f>IF(ISNUMBER(SEARCH('Карта учёта'!#REF!,Расходка[[#This Row],[Наименование расходного материала]])),MAX($H$1:H52)+1,0)</f>
        <v>0</v>
      </c>
      <c r="I53" s="103">
        <f>IF(ISNUMBER(SEARCH('Карта учёта'!#REF!,Расходка[[#This Row],[Наименование расходного материала]])),MAX($I$1:I52)+1,0)</f>
        <v>0</v>
      </c>
      <c r="J53" s="103">
        <f>IF(ISNUMBER(SEARCH('Карта учёта'!$B$16,Расходка[[#This Row],[Наименование расходного материала]])),MAX($J$1:J52)+1,0)</f>
        <v>0</v>
      </c>
      <c r="K53" s="103">
        <f>IF(ISNUMBER(SEARCH('Карта учёта'!$B$17,Расходка[[#This Row],[Наименование расходного материала]])),MAX($K$1:K52)+1,0)</f>
        <v>0</v>
      </c>
      <c r="L53" s="103">
        <f>IF(ISNUMBER(SEARCH('Карта учёта'!$B$18,Расходка[[#This Row],[Наименование расходного материала]])),MAX($L$1:L52)+1,0)</f>
        <v>0</v>
      </c>
      <c r="M53" s="103">
        <f>IF(ISNUMBER(SEARCH('Карта учёта'!$B$19,Расходка[[#This Row],[Наименование расходного материала]])),MAX($M$1:M52)+1,0)</f>
        <v>52</v>
      </c>
      <c r="N53" s="103">
        <f>IF(ISNUMBER(SEARCH('Карта учёта'!$B$20,Расходка[[#This Row],[Наименование расходного материала]])),MAX($N$1:N52)+1,0)</f>
        <v>52</v>
      </c>
      <c r="O53" s="103">
        <f>IF(ISNUMBER(SEARCH('Карта учёта'!$B$21,Расходка[[#This Row],[Наименование расходного материала]])),MAX($O$1:O52)+1,0)</f>
        <v>52</v>
      </c>
      <c r="P53" s="103">
        <f>IF(ISNUMBER(SEARCH('Карта учёта'!$B$22,Расходка[[#This Row],[Наименование расходного материала]])),MAX($P$1:P52)+1,0)</f>
        <v>52</v>
      </c>
      <c r="Q53" s="103">
        <f>IF(ISNUMBER(SEARCH('Карта учёта'!$B$23,Расходка[[#This Row],[Наименование расходного материала]])),MAX($Q$1:Q52)+1,0)</f>
        <v>52</v>
      </c>
      <c r="R53" s="102" t="str">
        <f>IFERROR(INDEX(Расходка[Наименование расходного материала],MATCH(Расходка[[#This Row],[№]],Поиск_расходки[Индекс1],0)),"")</f>
        <v/>
      </c>
      <c r="S53" s="102" t="str">
        <f>IFERROR(INDEX(Расходка[Наименование расходного материала],MATCH(Расходка[[#This Row],[№]],Поиск_расходки[Индекс2],0)),"")</f>
        <v/>
      </c>
      <c r="T53" s="102" t="str">
        <f>IFERROR(INDEX(Расходка[Наименование расходного материала],MATCH(Расходка[[#This Row],[№]],Поиск_расходки[Индекс3],0)),"")</f>
        <v/>
      </c>
      <c r="U53" s="102" t="str">
        <f>IFERROR(INDEX(Расходка[Наименование расходного материала],MATCH(Расходка[[#This Row],[№]],Поиск_расходки[Индекс4],0)),"")</f>
        <v/>
      </c>
      <c r="V53" s="102" t="str">
        <f>IFERROR(INDEX(Расходка[Наименование расходного материала],MATCH(Расходка[[#This Row],[№]],Поиск_расходки[Индекс5],0)),"")</f>
        <v/>
      </c>
      <c r="W53" s="102" t="str">
        <f>IFERROR(INDEX(Расходка[Наименование расходного материала],MATCH(Расходка[[#This Row],[№]],Поиск_расходки[Индекс6],0)),"")</f>
        <v/>
      </c>
      <c r="X53" s="102" t="str">
        <f>IFERROR(INDEX(Расходка[Наименование расходного материала],MATCH(Расходка[[#This Row],[№]],Поиск_расходки[Индекс7],0)),"")</f>
        <v/>
      </c>
      <c r="Y53" s="102" t="str">
        <f>IFERROR(INDEX(Расходка[Наименование расходного материала],MATCH(Расходка[[#This Row],[№]],Поиск_расходки[Индекс8],0)),"")</f>
        <v/>
      </c>
      <c r="Z53" s="102" t="str">
        <f>IFERROR(INDEX(Расходка[Наименование расходного материала],MATCH(Расходка[[#This Row],[№]],Поиск_расходки[Индекс9],0)),"")</f>
        <v>Shunmei 0,6</v>
      </c>
      <c r="AA53" s="102" t="str">
        <f>IFERROR(INDEX(Расходка[Наименование расходного материала],MATCH(Расходка[[#This Row],[№]],Поиск_расходки[Индекс10],0)),"")</f>
        <v>Shunmei 0,6</v>
      </c>
      <c r="AB53" s="102" t="str">
        <f>IFERROR(INDEX(Расходка[Наименование расходного материала],MATCH(Расходка[[#This Row],[№]],Поиск_расходки[Индекс11],0)),"")</f>
        <v>Shunmei 0,6</v>
      </c>
      <c r="AC53" s="102" t="str">
        <f>IFERROR(INDEX(Расходка[Наименование расходного материала],MATCH(Расходка[[#This Row],[№]],Поиск_расходки[Индекс12],0)),"")</f>
        <v>Shunmei 0,6</v>
      </c>
      <c r="AD53" s="102" t="str">
        <f>IFERROR(INDEX(Расходка[Наименование расходного материала],MATCH(Расходка[[#This Row],[№]],Поиск_расходки[Индекс13],0)),"")</f>
        <v>Shunmei 0,6</v>
      </c>
      <c r="AF53" s="4" t="s">
        <v>6</v>
      </c>
      <c r="AG53" s="4" t="s">
        <v>445</v>
      </c>
    </row>
    <row r="54" spans="1:33">
      <c r="A54">
        <f>ROW(Расходка[[#This Row],[Тип расходного материала ]])-1</f>
        <v>53</v>
      </c>
      <c r="B54" t="s">
        <v>3</v>
      </c>
      <c r="C54" t="s">
        <v>524</v>
      </c>
      <c r="E54" s="103">
        <f>IF(ISNUMBER(SEARCH('Карта учёта'!$B$13,Расходка[[#This Row],[Наименование расходного материала]])),MAX($E$1:E53)+1,0)</f>
        <v>0</v>
      </c>
      <c r="F54" s="103">
        <f>IF(ISNUMBER(SEARCH('Карта учёта'!$B$14,Расходка[[#This Row],[Наименование расходного материала]])),MAX($F$1:F53)+1,0)</f>
        <v>0</v>
      </c>
      <c r="G54" s="103">
        <f>IF(ISNUMBER(SEARCH('Карта учёта'!$B$15,Расходка[[#This Row],[Наименование расходного материала]])),MAX($G$1:G53)+1,0)</f>
        <v>0</v>
      </c>
      <c r="H54" s="103">
        <f>IF(ISNUMBER(SEARCH('Карта учёта'!#REF!,Расходка[[#This Row],[Наименование расходного материала]])),MAX($H$1:H53)+1,0)</f>
        <v>0</v>
      </c>
      <c r="I54" s="103">
        <f>IF(ISNUMBER(SEARCH('Карта учёта'!#REF!,Расходка[[#This Row],[Наименование расходного материала]])),MAX($I$1:I53)+1,0)</f>
        <v>0</v>
      </c>
      <c r="J54" s="103">
        <f>IF(ISNUMBER(SEARCH('Карта учёта'!$B$16,Расходка[[#This Row],[Наименование расходного материала]])),MAX($J$1:J53)+1,0)</f>
        <v>0</v>
      </c>
      <c r="K54" s="103">
        <f>IF(ISNUMBER(SEARCH('Карта учёта'!$B$17,Расходка[[#This Row],[Наименование расходного материала]])),MAX($K$1:K53)+1,0)</f>
        <v>0</v>
      </c>
      <c r="L54" s="103">
        <f>IF(ISNUMBER(SEARCH('Карта учёта'!$B$18,Расходка[[#This Row],[Наименование расходного материала]])),MAX($L$1:L53)+1,0)</f>
        <v>0</v>
      </c>
      <c r="M54" s="103">
        <f>IF(ISNUMBER(SEARCH('Карта учёта'!$B$19,Расходка[[#This Row],[Наименование расходного материала]])),MAX($M$1:M53)+1,0)</f>
        <v>53</v>
      </c>
      <c r="N54" s="103">
        <f>IF(ISNUMBER(SEARCH('Карта учёта'!$B$20,Расходка[[#This Row],[Наименование расходного материала]])),MAX($N$1:N53)+1,0)</f>
        <v>53</v>
      </c>
      <c r="O54" s="103">
        <f>IF(ISNUMBER(SEARCH('Карта учёта'!$B$21,Расходка[[#This Row],[Наименование расходного материала]])),MAX($O$1:O53)+1,0)</f>
        <v>53</v>
      </c>
      <c r="P54" s="103">
        <f>IF(ISNUMBER(SEARCH('Карта учёта'!$B$22,Расходка[[#This Row],[Наименование расходного материала]])),MAX($P$1:P53)+1,0)</f>
        <v>53</v>
      </c>
      <c r="Q54" s="103">
        <f>IF(ISNUMBER(SEARCH('Карта учёта'!$B$23,Расходка[[#This Row],[Наименование расходного материала]])),MAX($Q$1:Q53)+1,0)</f>
        <v>53</v>
      </c>
      <c r="R54" s="102" t="str">
        <f>IFERROR(INDEX(Расходка[Наименование расходного материала],MATCH(Расходка[[#This Row],[№]],Поиск_расходки[Индекс1],0)),"")</f>
        <v/>
      </c>
      <c r="S54" s="102" t="str">
        <f>IFERROR(INDEX(Расходка[Наименование расходного материала],MATCH(Расходка[[#This Row],[№]],Поиск_расходки[Индекс2],0)),"")</f>
        <v/>
      </c>
      <c r="T54" s="102" t="str">
        <f>IFERROR(INDEX(Расходка[Наименование расходного материала],MATCH(Расходка[[#This Row],[№]],Поиск_расходки[Индекс3],0)),"")</f>
        <v/>
      </c>
      <c r="U54" s="102" t="str">
        <f>IFERROR(INDEX(Расходка[Наименование расходного материала],MATCH(Расходка[[#This Row],[№]],Поиск_расходки[Индекс4],0)),"")</f>
        <v/>
      </c>
      <c r="V54" s="102" t="str">
        <f>IFERROR(INDEX(Расходка[Наименование расходного материала],MATCH(Расходка[[#This Row],[№]],Поиск_расходки[Индекс5],0)),"")</f>
        <v/>
      </c>
      <c r="W54" s="102" t="str">
        <f>IFERROR(INDEX(Расходка[Наименование расходного материала],MATCH(Расходка[[#This Row],[№]],Поиск_расходки[Индекс6],0)),"")</f>
        <v/>
      </c>
      <c r="X54" s="102" t="str">
        <f>IFERROR(INDEX(Расходка[Наименование расходного материала],MATCH(Расходка[[#This Row],[№]],Поиск_расходки[Индекс7],0)),"")</f>
        <v/>
      </c>
      <c r="Y54" s="102" t="str">
        <f>IFERROR(INDEX(Расходка[Наименование расходного материала],MATCH(Расходка[[#This Row],[№]],Поиск_расходки[Индекс8],0)),"")</f>
        <v/>
      </c>
      <c r="Z54" s="102" t="str">
        <f>IFERROR(INDEX(Расходка[Наименование расходного материала],MATCH(Расходка[[#This Row],[№]],Поиск_расходки[Индекс9],0)),"")</f>
        <v>Shunmei 0,7</v>
      </c>
      <c r="AA54" s="102" t="str">
        <f>IFERROR(INDEX(Расходка[Наименование расходного материала],MATCH(Расходка[[#This Row],[№]],Поиск_расходки[Индекс10],0)),"")</f>
        <v>Shunmei 0,7</v>
      </c>
      <c r="AB54" s="102" t="str">
        <f>IFERROR(INDEX(Расходка[Наименование расходного материала],MATCH(Расходка[[#This Row],[№]],Поиск_расходки[Индекс11],0)),"")</f>
        <v>Shunmei 0,7</v>
      </c>
      <c r="AC54" s="102" t="str">
        <f>IFERROR(INDEX(Расходка[Наименование расходного материала],MATCH(Расходка[[#This Row],[№]],Поиск_расходки[Индекс12],0)),"")</f>
        <v>Shunmei 0,7</v>
      </c>
      <c r="AD54" s="102" t="str">
        <f>IFERROR(INDEX(Расходка[Наименование расходного материала],MATCH(Расходка[[#This Row],[№]],Поиск_расходки[Индекс13],0)),"")</f>
        <v>Shunmei 0,7</v>
      </c>
      <c r="AF54" s="4" t="s">
        <v>6</v>
      </c>
      <c r="AG54" s="4" t="s">
        <v>446</v>
      </c>
    </row>
    <row r="55" spans="1:33">
      <c r="A55">
        <f>ROW(Расходка[[#This Row],[Тип расходного материала ]])-1</f>
        <v>54</v>
      </c>
      <c r="B55" t="s">
        <v>3</v>
      </c>
      <c r="C55" t="s">
        <v>520</v>
      </c>
      <c r="E55" s="103">
        <f>IF(ISNUMBER(SEARCH('Карта учёта'!$B$13,Расходка[[#This Row],[Наименование расходного материала]])),MAX($E$1:E54)+1,0)</f>
        <v>0</v>
      </c>
      <c r="F55" s="103">
        <f>IF(ISNUMBER(SEARCH('Карта учёта'!$B$14,Расходка[[#This Row],[Наименование расходного материала]])),MAX($F$1:F54)+1,0)</f>
        <v>0</v>
      </c>
      <c r="G55" s="103">
        <f>IF(ISNUMBER(SEARCH('Карта учёта'!$B$15,Расходка[[#This Row],[Наименование расходного материала]])),MAX($G$1:G54)+1,0)</f>
        <v>0</v>
      </c>
      <c r="H55" s="103">
        <f>IF(ISNUMBER(SEARCH('Карта учёта'!#REF!,Расходка[[#This Row],[Наименование расходного материала]])),MAX($H$1:H54)+1,0)</f>
        <v>0</v>
      </c>
      <c r="I55" s="103">
        <f>IF(ISNUMBER(SEARCH('Карта учёта'!#REF!,Расходка[[#This Row],[Наименование расходного материала]])),MAX($I$1:I54)+1,0)</f>
        <v>0</v>
      </c>
      <c r="J55" s="103">
        <f>IF(ISNUMBER(SEARCH('Карта учёта'!$B$16,Расходка[[#This Row],[Наименование расходного материала]])),MAX($J$1:J54)+1,0)</f>
        <v>0</v>
      </c>
      <c r="K55" s="103">
        <f>IF(ISNUMBER(SEARCH('Карта учёта'!$B$17,Расходка[[#This Row],[Наименование расходного материала]])),MAX($K$1:K54)+1,0)</f>
        <v>0</v>
      </c>
      <c r="L55" s="103">
        <f>IF(ISNUMBER(SEARCH('Карта учёта'!$B$18,Расходка[[#This Row],[Наименование расходного материала]])),MAX($L$1:L54)+1,0)</f>
        <v>0</v>
      </c>
      <c r="M55" s="103">
        <f>IF(ISNUMBER(SEARCH('Карта учёта'!$B$19,Расходка[[#This Row],[Наименование расходного материала]])),MAX($M$1:M54)+1,0)</f>
        <v>54</v>
      </c>
      <c r="N55" s="103">
        <f>IF(ISNUMBER(SEARCH('Карта учёта'!$B$20,Расходка[[#This Row],[Наименование расходного материала]])),MAX($N$1:N54)+1,0)</f>
        <v>54</v>
      </c>
      <c r="O55" s="103">
        <f>IF(ISNUMBER(SEARCH('Карта учёта'!$B$21,Расходка[[#This Row],[Наименование расходного материала]])),MAX($O$1:O54)+1,0)</f>
        <v>54</v>
      </c>
      <c r="P55" s="103">
        <f>IF(ISNUMBER(SEARCH('Карта учёта'!$B$22,Расходка[[#This Row],[Наименование расходного материала]])),MAX($P$1:P54)+1,0)</f>
        <v>54</v>
      </c>
      <c r="Q55" s="103">
        <f>IF(ISNUMBER(SEARCH('Карта учёта'!$B$23,Расходка[[#This Row],[Наименование расходного материала]])),MAX($Q$1:Q54)+1,0)</f>
        <v>54</v>
      </c>
      <c r="R55" s="102" t="str">
        <f>IFERROR(INDEX(Расходка[Наименование расходного материала],MATCH(Расходка[[#This Row],[№]],Поиск_расходки[Индекс1],0)),"")</f>
        <v/>
      </c>
      <c r="S55" s="102" t="str">
        <f>IFERROR(INDEX(Расходка[Наименование расходного материала],MATCH(Расходка[[#This Row],[№]],Поиск_расходки[Индекс2],0)),"")</f>
        <v/>
      </c>
      <c r="T55" s="102" t="str">
        <f>IFERROR(INDEX(Расходка[Наименование расходного материала],MATCH(Расходка[[#This Row],[№]],Поиск_расходки[Индекс3],0)),"")</f>
        <v/>
      </c>
      <c r="U55" s="102" t="str">
        <f>IFERROR(INDEX(Расходка[Наименование расходного материала],MATCH(Расходка[[#This Row],[№]],Поиск_расходки[Индекс4],0)),"")</f>
        <v/>
      </c>
      <c r="V55" s="102" t="str">
        <f>IFERROR(INDEX(Расходка[Наименование расходного материала],MATCH(Расходка[[#This Row],[№]],Поиск_расходки[Индекс5],0)),"")</f>
        <v/>
      </c>
      <c r="W55" s="102" t="str">
        <f>IFERROR(INDEX(Расходка[Наименование расходного материала],MATCH(Расходка[[#This Row],[№]],Поиск_расходки[Индекс6],0)),"")</f>
        <v/>
      </c>
      <c r="X55" s="102" t="str">
        <f>IFERROR(INDEX(Расходка[Наименование расходного материала],MATCH(Расходка[[#This Row],[№]],Поиск_расходки[Индекс7],0)),"")</f>
        <v/>
      </c>
      <c r="Y55" s="102" t="str">
        <f>IFERROR(INDEX(Расходка[Наименование расходного материала],MATCH(Расходка[[#This Row],[№]],Поиск_расходки[Индекс8],0)),"")</f>
        <v/>
      </c>
      <c r="Z55" s="102" t="str">
        <f>IFERROR(INDEX(Расходка[Наименование расходного материала],MATCH(Расходка[[#This Row],[№]],Поиск_расходки[Индекс9],0)),"")</f>
        <v>Pilot 150, 190 cm</v>
      </c>
      <c r="AA55" s="102" t="str">
        <f>IFERROR(INDEX(Расходка[Наименование расходного материала],MATCH(Расходка[[#This Row],[№]],Поиск_расходки[Индекс10],0)),"")</f>
        <v>Pilot 150, 190 cm</v>
      </c>
      <c r="AB55" s="102" t="str">
        <f>IFERROR(INDEX(Расходка[Наименование расходного материала],MATCH(Расходка[[#This Row],[№]],Поиск_расходки[Индекс11],0)),"")</f>
        <v>Pilot 150, 190 cm</v>
      </c>
      <c r="AC55" s="102" t="str">
        <f>IFERROR(INDEX(Расходка[Наименование расходного материала],MATCH(Расходка[[#This Row],[№]],Поиск_расходки[Индекс12],0)),"")</f>
        <v>Pilot 150, 190 cm</v>
      </c>
      <c r="AD55" s="102" t="str">
        <f>IFERROR(INDEX(Расходка[Наименование расходного материала],MATCH(Расходка[[#This Row],[№]],Поиск_расходки[Индекс13],0)),"")</f>
        <v>Pilot 150, 190 cm</v>
      </c>
      <c r="AF55" s="4" t="s">
        <v>6</v>
      </c>
      <c r="AG55" s="4" t="s">
        <v>447</v>
      </c>
    </row>
    <row r="56" spans="1:33">
      <c r="A56">
        <f>ROW(Расходка[[#This Row],[Тип расходного материала ]])-1</f>
        <v>55</v>
      </c>
      <c r="B56" t="s">
        <v>3</v>
      </c>
      <c r="C56" t="s">
        <v>521</v>
      </c>
      <c r="E56" s="103">
        <f>IF(ISNUMBER(SEARCH('Карта учёта'!$B$13,Расходка[[#This Row],[Наименование расходного материала]])),MAX($E$1:E55)+1,0)</f>
        <v>0</v>
      </c>
      <c r="F56" s="103">
        <f>IF(ISNUMBER(SEARCH('Карта учёта'!$B$14,Расходка[[#This Row],[Наименование расходного материала]])),MAX($F$1:F55)+1,0)</f>
        <v>0</v>
      </c>
      <c r="G56" s="103">
        <f>IF(ISNUMBER(SEARCH('Карта учёта'!$B$15,Расходка[[#This Row],[Наименование расходного материала]])),MAX($G$1:G55)+1,0)</f>
        <v>0</v>
      </c>
      <c r="H56" s="103">
        <f>IF(ISNUMBER(SEARCH('Карта учёта'!#REF!,Расходка[[#This Row],[Наименование расходного материала]])),MAX($H$1:H55)+1,0)</f>
        <v>0</v>
      </c>
      <c r="I56" s="103">
        <f>IF(ISNUMBER(SEARCH('Карта учёта'!#REF!,Расходка[[#This Row],[Наименование расходного материала]])),MAX($I$1:I55)+1,0)</f>
        <v>0</v>
      </c>
      <c r="J56" s="103">
        <f>IF(ISNUMBER(SEARCH('Карта учёта'!$B$16,Расходка[[#This Row],[Наименование расходного материала]])),MAX($J$1:J55)+1,0)</f>
        <v>0</v>
      </c>
      <c r="K56" s="103">
        <f>IF(ISNUMBER(SEARCH('Карта учёта'!$B$17,Расходка[[#This Row],[Наименование расходного материала]])),MAX($K$1:K55)+1,0)</f>
        <v>0</v>
      </c>
      <c r="L56" s="103">
        <f>IF(ISNUMBER(SEARCH('Карта учёта'!$B$18,Расходка[[#This Row],[Наименование расходного материала]])),MAX($L$1:L55)+1,0)</f>
        <v>0</v>
      </c>
      <c r="M56" s="103">
        <f>IF(ISNUMBER(SEARCH('Карта учёта'!$B$19,Расходка[[#This Row],[Наименование расходного материала]])),MAX($M$1:M55)+1,0)</f>
        <v>55</v>
      </c>
      <c r="N56" s="103">
        <f>IF(ISNUMBER(SEARCH('Карта учёта'!$B$20,Расходка[[#This Row],[Наименование расходного материала]])),MAX($N$1:N55)+1,0)</f>
        <v>55</v>
      </c>
      <c r="O56" s="103">
        <f>IF(ISNUMBER(SEARCH('Карта учёта'!$B$21,Расходка[[#This Row],[Наименование расходного материала]])),MAX($O$1:O55)+1,0)</f>
        <v>55</v>
      </c>
      <c r="P56" s="103">
        <f>IF(ISNUMBER(SEARCH('Карта учёта'!$B$22,Расходка[[#This Row],[Наименование расходного материала]])),MAX($P$1:P55)+1,0)</f>
        <v>55</v>
      </c>
      <c r="Q56" s="103">
        <f>IF(ISNUMBER(SEARCH('Карта учёта'!$B$23,Расходка[[#This Row],[Наименование расходного материала]])),MAX($Q$1:Q55)+1,0)</f>
        <v>55</v>
      </c>
      <c r="R56" s="102" t="str">
        <f>IFERROR(INDEX(Расходка[Наименование расходного материала],MATCH(Расходка[[#This Row],[№]],Поиск_расходки[Индекс1],0)),"")</f>
        <v/>
      </c>
      <c r="S56" s="102" t="str">
        <f>IFERROR(INDEX(Расходка[Наименование расходного материала],MATCH(Расходка[[#This Row],[№]],Поиск_расходки[Индекс2],0)),"")</f>
        <v/>
      </c>
      <c r="T56" s="102" t="str">
        <f>IFERROR(INDEX(Расходка[Наименование расходного материала],MATCH(Расходка[[#This Row],[№]],Поиск_расходки[Индекс3],0)),"")</f>
        <v/>
      </c>
      <c r="U56" s="102" t="str">
        <f>IFERROR(INDEX(Расходка[Наименование расходного материала],MATCH(Расходка[[#This Row],[№]],Поиск_расходки[Индекс4],0)),"")</f>
        <v/>
      </c>
      <c r="V56" s="102" t="str">
        <f>IFERROR(INDEX(Расходка[Наименование расходного материала],MATCH(Расходка[[#This Row],[№]],Поиск_расходки[Индекс5],0)),"")</f>
        <v/>
      </c>
      <c r="W56" s="102" t="str">
        <f>IFERROR(INDEX(Расходка[Наименование расходного материала],MATCH(Расходка[[#This Row],[№]],Поиск_расходки[Индекс6],0)),"")</f>
        <v/>
      </c>
      <c r="X56" s="102" t="str">
        <f>IFERROR(INDEX(Расходка[Наименование расходного материала],MATCH(Расходка[[#This Row],[№]],Поиск_расходки[Индекс7],0)),"")</f>
        <v/>
      </c>
      <c r="Y56" s="102" t="str">
        <f>IFERROR(INDEX(Расходка[Наименование расходного материала],MATCH(Расходка[[#This Row],[№]],Поиск_расходки[Индекс8],0)),"")</f>
        <v/>
      </c>
      <c r="Z56" s="102" t="str">
        <f>IFERROR(INDEX(Расходка[Наименование расходного материала],MATCH(Расходка[[#This Row],[№]],Поиск_расходки[Индекс9],0)),"")</f>
        <v>Pilot 150, 300 cm</v>
      </c>
      <c r="AA56" s="102" t="str">
        <f>IFERROR(INDEX(Расходка[Наименование расходного материала],MATCH(Расходка[[#This Row],[№]],Поиск_расходки[Индекс10],0)),"")</f>
        <v>Pilot 150, 300 cm</v>
      </c>
      <c r="AB56" s="102" t="str">
        <f>IFERROR(INDEX(Расходка[Наименование расходного материала],MATCH(Расходка[[#This Row],[№]],Поиск_расходки[Индекс11],0)),"")</f>
        <v>Pilot 150, 300 cm</v>
      </c>
      <c r="AC56" s="102" t="str">
        <f>IFERROR(INDEX(Расходка[Наименование расходного материала],MATCH(Расходка[[#This Row],[№]],Поиск_расходки[Индекс12],0)),"")</f>
        <v>Pilot 150, 300 cm</v>
      </c>
      <c r="AD56" s="102" t="str">
        <f>IFERROR(INDEX(Расходка[Наименование расходного материала],MATCH(Расходка[[#This Row],[№]],Поиск_расходки[Индекс13],0)),"")</f>
        <v>Pilot 150, 300 cm</v>
      </c>
      <c r="AF56" s="4" t="s">
        <v>6</v>
      </c>
      <c r="AG56" s="4" t="s">
        <v>448</v>
      </c>
    </row>
    <row r="57" spans="1:33">
      <c r="A57">
        <f>ROW(Расходка[[#This Row],[Тип расходного материала ]])-1</f>
        <v>56</v>
      </c>
      <c r="B57" t="s">
        <v>6</v>
      </c>
      <c r="C57" s="1" t="s">
        <v>278</v>
      </c>
      <c r="E57" s="103">
        <f>IF(ISNUMBER(SEARCH('Карта учёта'!$B$13,Расходка[[#This Row],[Наименование расходного материала]])),MAX($E$1:E56)+1,0)</f>
        <v>0</v>
      </c>
      <c r="F57" s="103">
        <f>IF(ISNUMBER(SEARCH('Карта учёта'!$B$14,Расходка[[#This Row],[Наименование расходного материала]])),MAX($F$1:F56)+1,0)</f>
        <v>0</v>
      </c>
      <c r="G57" s="103">
        <f>IF(ISNUMBER(SEARCH('Карта учёта'!$B$15,Расходка[[#This Row],[Наименование расходного материала]])),MAX($G$1:G56)+1,0)</f>
        <v>0</v>
      </c>
      <c r="H57" s="103">
        <f>IF(ISNUMBER(SEARCH('Карта учёта'!#REF!,Расходка[[#This Row],[Наименование расходного материала]])),MAX($H$1:H56)+1,0)</f>
        <v>0</v>
      </c>
      <c r="I57" s="103">
        <f>IF(ISNUMBER(SEARCH('Карта учёта'!#REF!,Расходка[[#This Row],[Наименование расходного материала]])),MAX($I$1:I56)+1,0)</f>
        <v>0</v>
      </c>
      <c r="J57" s="103">
        <f>IF(ISNUMBER(SEARCH('Карта учёта'!$B$16,Расходка[[#This Row],[Наименование расходного материала]])),MAX($J$1:J56)+1,0)</f>
        <v>0</v>
      </c>
      <c r="K57" s="103">
        <f>IF(ISNUMBER(SEARCH('Карта учёта'!$B$17,Расходка[[#This Row],[Наименование расходного материала]])),MAX($K$1:K56)+1,0)</f>
        <v>0</v>
      </c>
      <c r="L57" s="103">
        <f>IF(ISNUMBER(SEARCH('Карта учёта'!$B$18,Расходка[[#This Row],[Наименование расходного материала]])),MAX($L$1:L56)+1,0)</f>
        <v>0</v>
      </c>
      <c r="M57" s="103">
        <f>IF(ISNUMBER(SEARCH('Карта учёта'!$B$19,Расходка[[#This Row],[Наименование расходного материала]])),MAX($M$1:M56)+1,0)</f>
        <v>56</v>
      </c>
      <c r="N57" s="103">
        <f>IF(ISNUMBER(SEARCH('Карта учёта'!$B$20,Расходка[[#This Row],[Наименование расходного материала]])),MAX($N$1:N56)+1,0)</f>
        <v>56</v>
      </c>
      <c r="O57" s="103">
        <f>IF(ISNUMBER(SEARCH('Карта учёта'!$B$21,Расходка[[#This Row],[Наименование расходного материала]])),MAX($O$1:O56)+1,0)</f>
        <v>56</v>
      </c>
      <c r="P57" s="103">
        <f>IF(ISNUMBER(SEARCH('Карта учёта'!$B$22,Расходка[[#This Row],[Наименование расходного материала]])),MAX($P$1:P56)+1,0)</f>
        <v>56</v>
      </c>
      <c r="Q57" s="103">
        <f>IF(ISNUMBER(SEARCH('Карта учёта'!$B$23,Расходка[[#This Row],[Наименование расходного материала]])),MAX($Q$1:Q56)+1,0)</f>
        <v>56</v>
      </c>
      <c r="R57" s="102" t="str">
        <f>IFERROR(INDEX(Расходка[Наименование расходного материала],MATCH(Расходка[[#This Row],[№]],Поиск_расходки[Индекс1],0)),"")</f>
        <v/>
      </c>
      <c r="S57" s="102" t="str">
        <f>IFERROR(INDEX(Расходка[Наименование расходного материала],MATCH(Расходка[[#This Row],[№]],Поиск_расходки[Индекс2],0)),"")</f>
        <v/>
      </c>
      <c r="T57" s="102" t="str">
        <f>IFERROR(INDEX(Расходка[Наименование расходного материала],MATCH(Расходка[[#This Row],[№]],Поиск_расходки[Индекс3],0)),"")</f>
        <v/>
      </c>
      <c r="U57" s="102" t="str">
        <f>IFERROR(INDEX(Расходка[Наименование расходного материала],MATCH(Расходка[[#This Row],[№]],Поиск_расходки[Индекс4],0)),"")</f>
        <v/>
      </c>
      <c r="V57" s="102" t="str">
        <f>IFERROR(INDEX(Расходка[Наименование расходного материала],MATCH(Расходка[[#This Row],[№]],Поиск_расходки[Индекс5],0)),"")</f>
        <v/>
      </c>
      <c r="W57" s="102" t="str">
        <f>IFERROR(INDEX(Расходка[Наименование расходного материала],MATCH(Расходка[[#This Row],[№]],Поиск_расходки[Индекс6],0)),"")</f>
        <v/>
      </c>
      <c r="X57" s="102" t="str">
        <f>IFERROR(INDEX(Расходка[Наименование расходного материала],MATCH(Расходка[[#This Row],[№]],Поиск_расходки[Индекс7],0)),"")</f>
        <v/>
      </c>
      <c r="Y57" s="102" t="str">
        <f>IFERROR(INDEX(Расходка[Наименование расходного материала],MATCH(Расходка[[#This Row],[№]],Поиск_расходки[Индекс8],0)),"")</f>
        <v/>
      </c>
      <c r="Z57" s="102" t="str">
        <f>IFERROR(INDEX(Расходка[Наименование расходного материала],MATCH(Расходка[[#This Row],[№]],Поиск_расходки[Индекс9],0)),"")</f>
        <v>BMS, Integtity</v>
      </c>
      <c r="AA57" s="102" t="str">
        <f>IFERROR(INDEX(Расходка[Наименование расходного материала],MATCH(Расходка[[#This Row],[№]],Поиск_расходки[Индекс10],0)),"")</f>
        <v>BMS, Integtity</v>
      </c>
      <c r="AB57" s="102" t="str">
        <f>IFERROR(INDEX(Расходка[Наименование расходного материала],MATCH(Расходка[[#This Row],[№]],Поиск_расходки[Индекс11],0)),"")</f>
        <v>BMS, Integtity</v>
      </c>
      <c r="AC57" s="102" t="str">
        <f>IFERROR(INDEX(Расходка[Наименование расходного материала],MATCH(Расходка[[#This Row],[№]],Поиск_расходки[Индекс12],0)),"")</f>
        <v>BMS, Integtity</v>
      </c>
      <c r="AD57" s="102" t="str">
        <f>IFERROR(INDEX(Расходка[Наименование расходного материала],MATCH(Расходка[[#This Row],[№]],Поиск_расходки[Индекс13],0)),"")</f>
        <v>BMS, Integtity</v>
      </c>
      <c r="AF57" s="4" t="s">
        <v>6</v>
      </c>
      <c r="AG57" s="4" t="s">
        <v>449</v>
      </c>
    </row>
    <row r="58" spans="1:33">
      <c r="A58">
        <f>ROW(Расходка[[#This Row],[Тип расходного материала ]])-1</f>
        <v>57</v>
      </c>
      <c r="B58" t="s">
        <v>6</v>
      </c>
      <c r="C58" s="143" t="s">
        <v>344</v>
      </c>
      <c r="E58" s="103">
        <f>IF(ISNUMBER(SEARCH('Карта учёта'!$B$13,Расходка[[#This Row],[Наименование расходного материала]])),MAX($E$1:E57)+1,0)</f>
        <v>0</v>
      </c>
      <c r="F58" s="103">
        <f>IF(ISNUMBER(SEARCH('Карта учёта'!$B$14,Расходка[[#This Row],[Наименование расходного материала]])),MAX($F$1:F57)+1,0)</f>
        <v>0</v>
      </c>
      <c r="G58" s="103">
        <f>IF(ISNUMBER(SEARCH('Карта учёта'!$B$15,Расходка[[#This Row],[Наименование расходного материала]])),MAX($G$1:G57)+1,0)</f>
        <v>0</v>
      </c>
      <c r="H58" s="103">
        <f>IF(ISNUMBER(SEARCH('Карта учёта'!#REF!,Расходка[[#This Row],[Наименование расходного материала]])),MAX($H$1:H57)+1,0)</f>
        <v>0</v>
      </c>
      <c r="I58" s="103">
        <f>IF(ISNUMBER(SEARCH('Карта учёта'!#REF!,Расходка[[#This Row],[Наименование расходного материала]])),MAX($I$1:I57)+1,0)</f>
        <v>0</v>
      </c>
      <c r="J58" s="103">
        <f>IF(ISNUMBER(SEARCH('Карта учёта'!$B$16,Расходка[[#This Row],[Наименование расходного материала]])),MAX($J$1:J57)+1,0)</f>
        <v>0</v>
      </c>
      <c r="K58" s="103">
        <f>IF(ISNUMBER(SEARCH('Карта учёта'!$B$17,Расходка[[#This Row],[Наименование расходного материала]])),MAX($K$1:K57)+1,0)</f>
        <v>0</v>
      </c>
      <c r="L58" s="103">
        <f>IF(ISNUMBER(SEARCH('Карта учёта'!$B$18,Расходка[[#This Row],[Наименование расходного материала]])),MAX($L$1:L57)+1,0)</f>
        <v>0</v>
      </c>
      <c r="M58" s="103">
        <f>IF(ISNUMBER(SEARCH('Карта учёта'!$B$19,Расходка[[#This Row],[Наименование расходного материала]])),MAX($M$1:M57)+1,0)</f>
        <v>57</v>
      </c>
      <c r="N58" s="103">
        <f>IF(ISNUMBER(SEARCH('Карта учёта'!$B$20,Расходка[[#This Row],[Наименование расходного материала]])),MAX($N$1:N57)+1,0)</f>
        <v>57</v>
      </c>
      <c r="O58" s="103">
        <f>IF(ISNUMBER(SEARCH('Карта учёта'!$B$21,Расходка[[#This Row],[Наименование расходного материала]])),MAX($O$1:O57)+1,0)</f>
        <v>57</v>
      </c>
      <c r="P58" s="103">
        <f>IF(ISNUMBER(SEARCH('Карта учёта'!$B$22,Расходка[[#This Row],[Наименование расходного материала]])),MAX($P$1:P57)+1,0)</f>
        <v>57</v>
      </c>
      <c r="Q58" s="103">
        <f>IF(ISNUMBER(SEARCH('Карта учёта'!$B$23,Расходка[[#This Row],[Наименование расходного материала]])),MAX($Q$1:Q57)+1,0)</f>
        <v>57</v>
      </c>
      <c r="R58" s="102" t="str">
        <f>IFERROR(INDEX(Расходка[Наименование расходного материала],MATCH(Расходка[[#This Row],[№]],Поиск_расходки[Индекс1],0)),"")</f>
        <v/>
      </c>
      <c r="S58" s="102" t="str">
        <f>IFERROR(INDEX(Расходка[Наименование расходного материала],MATCH(Расходка[[#This Row],[№]],Поиск_расходки[Индекс2],0)),"")</f>
        <v/>
      </c>
      <c r="T58" s="102" t="str">
        <f>IFERROR(INDEX(Расходка[Наименование расходного материала],MATCH(Расходка[[#This Row],[№]],Поиск_расходки[Индекс3],0)),"")</f>
        <v/>
      </c>
      <c r="U58" s="102" t="str">
        <f>IFERROR(INDEX(Расходка[Наименование расходного материала],MATCH(Расходка[[#This Row],[№]],Поиск_расходки[Индекс4],0)),"")</f>
        <v/>
      </c>
      <c r="V58" s="102" t="str">
        <f>IFERROR(INDEX(Расходка[Наименование расходного материала],MATCH(Расходка[[#This Row],[№]],Поиск_расходки[Индекс5],0)),"")</f>
        <v/>
      </c>
      <c r="W58" s="102" t="str">
        <f>IFERROR(INDEX(Расходка[Наименование расходного материала],MATCH(Расходка[[#This Row],[№]],Поиск_расходки[Индекс6],0)),"")</f>
        <v/>
      </c>
      <c r="X58" s="102" t="str">
        <f>IFERROR(INDEX(Расходка[Наименование расходного материала],MATCH(Расходка[[#This Row],[№]],Поиск_расходки[Индекс7],0)),"")</f>
        <v/>
      </c>
      <c r="Y58" s="102" t="str">
        <f>IFERROR(INDEX(Расходка[Наименование расходного материала],MATCH(Расходка[[#This Row],[№]],Поиск_расходки[Индекс8],0)),"")</f>
        <v/>
      </c>
      <c r="Z58" s="102" t="str">
        <f>IFERROR(INDEX(Расходка[Наименование расходного материала],MATCH(Расходка[[#This Row],[№]],Поиск_расходки[Индекс9],0)),"")</f>
        <v>DES, Calipso</v>
      </c>
      <c r="AA58" s="102" t="str">
        <f>IFERROR(INDEX(Расходка[Наименование расходного материала],MATCH(Расходка[[#This Row],[№]],Поиск_расходки[Индекс10],0)),"")</f>
        <v>DES, Calipso</v>
      </c>
      <c r="AB58" s="102" t="str">
        <f>IFERROR(INDEX(Расходка[Наименование расходного материала],MATCH(Расходка[[#This Row],[№]],Поиск_расходки[Индекс11],0)),"")</f>
        <v>DES, Calipso</v>
      </c>
      <c r="AC58" s="102" t="str">
        <f>IFERROR(INDEX(Расходка[Наименование расходного материала],MATCH(Расходка[[#This Row],[№]],Поиск_расходки[Индекс12],0)),"")</f>
        <v>DES, Calipso</v>
      </c>
      <c r="AD58" s="102" t="str">
        <f>IFERROR(INDEX(Расходка[Наименование расходного материала],MATCH(Расходка[[#This Row],[№]],Поиск_расходки[Индекс13],0)),"")</f>
        <v>DES, Calipso</v>
      </c>
      <c r="AF58" s="4" t="s">
        <v>6</v>
      </c>
      <c r="AG58" s="4" t="s">
        <v>450</v>
      </c>
    </row>
    <row r="59" spans="1:33">
      <c r="A59">
        <f>ROW(Расходка[[#This Row],[Тип расходного материала ]])-1</f>
        <v>58</v>
      </c>
      <c r="B59" t="s">
        <v>6</v>
      </c>
      <c r="C59" s="143" t="s">
        <v>343</v>
      </c>
      <c r="E59" s="103">
        <f>IF(ISNUMBER(SEARCH('Карта учёта'!$B$13,Расходка[[#This Row],[Наименование расходного материала]])),MAX($E$1:E58)+1,0)</f>
        <v>0</v>
      </c>
      <c r="F59" s="103">
        <f>IF(ISNUMBER(SEARCH('Карта учёта'!$B$14,Расходка[[#This Row],[Наименование расходного материала]])),MAX($F$1:F58)+1,0)</f>
        <v>0</v>
      </c>
      <c r="G59" s="103">
        <f>IF(ISNUMBER(SEARCH('Карта учёта'!$B$15,Расходка[[#This Row],[Наименование расходного материала]])),MAX($G$1:G58)+1,0)</f>
        <v>0</v>
      </c>
      <c r="H59" s="103">
        <f>IF(ISNUMBER(SEARCH('Карта учёта'!#REF!,Расходка[[#This Row],[Наименование расходного материала]])),MAX($H$1:H58)+1,0)</f>
        <v>0</v>
      </c>
      <c r="I59" s="103">
        <f>IF(ISNUMBER(SEARCH('Карта учёта'!#REF!,Расходка[[#This Row],[Наименование расходного материала]])),MAX($I$1:I58)+1,0)</f>
        <v>0</v>
      </c>
      <c r="J59" s="103">
        <f>IF(ISNUMBER(SEARCH('Карта учёта'!$B$16,Расходка[[#This Row],[Наименование расходного материала]])),MAX($J$1:J58)+1,0)</f>
        <v>0</v>
      </c>
      <c r="K59" s="103">
        <f>IF(ISNUMBER(SEARCH('Карта учёта'!$B$17,Расходка[[#This Row],[Наименование расходного материала]])),MAX($K$1:K58)+1,0)</f>
        <v>0</v>
      </c>
      <c r="L59" s="103">
        <f>IF(ISNUMBER(SEARCH('Карта учёта'!$B$18,Расходка[[#This Row],[Наименование расходного материала]])),MAX($L$1:L58)+1,0)</f>
        <v>0</v>
      </c>
      <c r="M59" s="103">
        <f>IF(ISNUMBER(SEARCH('Карта учёта'!$B$19,Расходка[[#This Row],[Наименование расходного материала]])),MAX($M$1:M58)+1,0)</f>
        <v>58</v>
      </c>
      <c r="N59" s="103">
        <f>IF(ISNUMBER(SEARCH('Карта учёта'!$B$20,Расходка[[#This Row],[Наименование расходного материала]])),MAX($N$1:N58)+1,0)</f>
        <v>58</v>
      </c>
      <c r="O59" s="103">
        <f>IF(ISNUMBER(SEARCH('Карта учёта'!$B$21,Расходка[[#This Row],[Наименование расходного материала]])),MAX($O$1:O58)+1,0)</f>
        <v>58</v>
      </c>
      <c r="P59" s="103">
        <f>IF(ISNUMBER(SEARCH('Карта учёта'!$B$22,Расходка[[#This Row],[Наименование расходного материала]])),MAX($P$1:P58)+1,0)</f>
        <v>58</v>
      </c>
      <c r="Q59" s="103">
        <f>IF(ISNUMBER(SEARCH('Карта учёта'!$B$23,Расходка[[#This Row],[Наименование расходного материала]])),MAX($Q$1:Q58)+1,0)</f>
        <v>58</v>
      </c>
      <c r="R59" s="102" t="str">
        <f>IFERROR(INDEX(Расходка[Наименование расходного материала],MATCH(Расходка[[#This Row],[№]],Поиск_расходки[Индекс1],0)),"")</f>
        <v/>
      </c>
      <c r="S59" s="102" t="str">
        <f>IFERROR(INDEX(Расходка[Наименование расходного материала],MATCH(Расходка[[#This Row],[№]],Поиск_расходки[Индекс2],0)),"")</f>
        <v/>
      </c>
      <c r="T59" s="102" t="str">
        <f>IFERROR(INDEX(Расходка[Наименование расходного материала],MATCH(Расходка[[#This Row],[№]],Поиск_расходки[Индекс3],0)),"")</f>
        <v/>
      </c>
      <c r="U59" s="102" t="str">
        <f>IFERROR(INDEX(Расходка[Наименование расходного материала],MATCH(Расходка[[#This Row],[№]],Поиск_расходки[Индекс4],0)),"")</f>
        <v/>
      </c>
      <c r="V59" s="102" t="str">
        <f>IFERROR(INDEX(Расходка[Наименование расходного материала],MATCH(Расходка[[#This Row],[№]],Поиск_расходки[Индекс5],0)),"")</f>
        <v/>
      </c>
      <c r="W59" s="102" t="str">
        <f>IFERROR(INDEX(Расходка[Наименование расходного материала],MATCH(Расходка[[#This Row],[№]],Поиск_расходки[Индекс6],0)),"")</f>
        <v/>
      </c>
      <c r="X59" s="102" t="str">
        <f>IFERROR(INDEX(Расходка[Наименование расходного материала],MATCH(Расходка[[#This Row],[№]],Поиск_расходки[Индекс7],0)),"")</f>
        <v/>
      </c>
      <c r="Y59" s="102" t="str">
        <f>IFERROR(INDEX(Расходка[Наименование расходного материала],MATCH(Расходка[[#This Row],[№]],Поиск_расходки[Индекс8],0)),"")</f>
        <v/>
      </c>
      <c r="Z59" s="102" t="str">
        <f>IFERROR(INDEX(Расходка[Наименование расходного материала],MATCH(Расходка[[#This Row],[№]],Поиск_расходки[Индекс9],0)),"")</f>
        <v>DES, NanoMed</v>
      </c>
      <c r="AA59" s="102" t="str">
        <f>IFERROR(INDEX(Расходка[Наименование расходного материала],MATCH(Расходка[[#This Row],[№]],Поиск_расходки[Индекс10],0)),"")</f>
        <v>DES, NanoMed</v>
      </c>
      <c r="AB59" s="102" t="str">
        <f>IFERROR(INDEX(Расходка[Наименование расходного материала],MATCH(Расходка[[#This Row],[№]],Поиск_расходки[Индекс11],0)),"")</f>
        <v>DES, NanoMed</v>
      </c>
      <c r="AC59" s="102" t="str">
        <f>IFERROR(INDEX(Расходка[Наименование расходного материала],MATCH(Расходка[[#This Row],[№]],Поиск_расходки[Индекс12],0)),"")</f>
        <v>DES, NanoMed</v>
      </c>
      <c r="AD59" s="102" t="str">
        <f>IFERROR(INDEX(Расходка[Наименование расходного материала],MATCH(Расходка[[#This Row],[№]],Поиск_расходки[Индекс13],0)),"")</f>
        <v>DES, NanoMed</v>
      </c>
      <c r="AF59" s="4" t="s">
        <v>6</v>
      </c>
      <c r="AG59" s="4" t="s">
        <v>451</v>
      </c>
    </row>
    <row r="60" spans="1:33">
      <c r="A60">
        <f>ROW(Расходка[[#This Row],[Тип расходного материала ]])-1</f>
        <v>59</v>
      </c>
      <c r="B60" t="s">
        <v>6</v>
      </c>
      <c r="C60" s="116" t="s">
        <v>322</v>
      </c>
      <c r="E60" s="103">
        <f>IF(ISNUMBER(SEARCH('Карта учёта'!$B$13,Расходка[[#This Row],[Наименование расходного материала]])),MAX($E$1:E59)+1,0)</f>
        <v>0</v>
      </c>
      <c r="F60" s="103">
        <f>IF(ISNUMBER(SEARCH('Карта учёта'!$B$14,Расходка[[#This Row],[Наименование расходного материала]])),MAX($F$1:F59)+1,0)</f>
        <v>0</v>
      </c>
      <c r="G60" s="103">
        <f>IF(ISNUMBER(SEARCH('Карта учёта'!$B$15,Расходка[[#This Row],[Наименование расходного материала]])),MAX($G$1:G59)+1,0)</f>
        <v>0</v>
      </c>
      <c r="H60" s="103">
        <f>IF(ISNUMBER(SEARCH('Карта учёта'!#REF!,Расходка[[#This Row],[Наименование расходного материала]])),MAX($H$1:H59)+1,0)</f>
        <v>0</v>
      </c>
      <c r="I60" s="103">
        <f>IF(ISNUMBER(SEARCH('Карта учёта'!#REF!,Расходка[[#This Row],[Наименование расходного материала]])),MAX($I$1:I59)+1,0)</f>
        <v>0</v>
      </c>
      <c r="J60" s="103">
        <f>IF(ISNUMBER(SEARCH('Карта учёта'!$B$16,Расходка[[#This Row],[Наименование расходного материала]])),MAX($J$1:J59)+1,0)</f>
        <v>0</v>
      </c>
      <c r="K60" s="103">
        <f>IF(ISNUMBER(SEARCH('Карта учёта'!$B$17,Расходка[[#This Row],[Наименование расходного материала]])),MAX($K$1:K59)+1,0)</f>
        <v>0</v>
      </c>
      <c r="L60" s="103">
        <f>IF(ISNUMBER(SEARCH('Карта учёта'!$B$18,Расходка[[#This Row],[Наименование расходного материала]])),MAX($L$1:L59)+1,0)</f>
        <v>0</v>
      </c>
      <c r="M60" s="103">
        <f>IF(ISNUMBER(SEARCH('Карта учёта'!$B$19,Расходка[[#This Row],[Наименование расходного материала]])),MAX($M$1:M59)+1,0)</f>
        <v>59</v>
      </c>
      <c r="N60" s="103">
        <f>IF(ISNUMBER(SEARCH('Карта учёта'!$B$20,Расходка[[#This Row],[Наименование расходного материала]])),MAX($N$1:N59)+1,0)</f>
        <v>59</v>
      </c>
      <c r="O60" s="103">
        <f>IF(ISNUMBER(SEARCH('Карта учёта'!$B$21,Расходка[[#This Row],[Наименование расходного материала]])),MAX($O$1:O59)+1,0)</f>
        <v>59</v>
      </c>
      <c r="P60" s="103">
        <f>IF(ISNUMBER(SEARCH('Карта учёта'!$B$22,Расходка[[#This Row],[Наименование расходного материала]])),MAX($P$1:P59)+1,0)</f>
        <v>59</v>
      </c>
      <c r="Q60" s="103">
        <f>IF(ISNUMBER(SEARCH('Карта учёта'!$B$23,Расходка[[#This Row],[Наименование расходного материала]])),MAX($Q$1:Q59)+1,0)</f>
        <v>59</v>
      </c>
      <c r="R60" s="102" t="str">
        <f>IFERROR(INDEX(Расходка[Наименование расходного материала],MATCH(Расходка[[#This Row],[№]],Поиск_расходки[Индекс1],0)),"")</f>
        <v/>
      </c>
      <c r="S60" s="102" t="str">
        <f>IFERROR(INDEX(Расходка[Наименование расходного материала],MATCH(Расходка[[#This Row],[№]],Поиск_расходки[Индекс2],0)),"")</f>
        <v/>
      </c>
      <c r="T60" s="102" t="str">
        <f>IFERROR(INDEX(Расходка[Наименование расходного материала],MATCH(Расходка[[#This Row],[№]],Поиск_расходки[Индекс3],0)),"")</f>
        <v/>
      </c>
      <c r="U60" s="102" t="str">
        <f>IFERROR(INDEX(Расходка[Наименование расходного материала],MATCH(Расходка[[#This Row],[№]],Поиск_расходки[Индекс4],0)),"")</f>
        <v/>
      </c>
      <c r="V60" s="102" t="str">
        <f>IFERROR(INDEX(Расходка[Наименование расходного материала],MATCH(Расходка[[#This Row],[№]],Поиск_расходки[Индекс5],0)),"")</f>
        <v/>
      </c>
      <c r="W60" s="102" t="str">
        <f>IFERROR(INDEX(Расходка[Наименование расходного материала],MATCH(Расходка[[#This Row],[№]],Поиск_расходки[Индекс6],0)),"")</f>
        <v/>
      </c>
      <c r="X60" s="102" t="str">
        <f>IFERROR(INDEX(Расходка[Наименование расходного материала],MATCH(Расходка[[#This Row],[№]],Поиск_расходки[Индекс7],0)),"")</f>
        <v/>
      </c>
      <c r="Y60" s="102" t="str">
        <f>IFERROR(INDEX(Расходка[Наименование расходного материала],MATCH(Расходка[[#This Row],[№]],Поиск_расходки[Индекс8],0)),"")</f>
        <v/>
      </c>
      <c r="Z60" s="102" t="str">
        <f>IFERROR(INDEX(Расходка[Наименование расходного материала],MATCH(Расходка[[#This Row],[№]],Поиск_расходки[Индекс9],0)),"")</f>
        <v>DES, Resolute Integtity</v>
      </c>
      <c r="AA60" s="102" t="str">
        <f>IFERROR(INDEX(Расходка[Наименование расходного материала],MATCH(Расходка[[#This Row],[№]],Поиск_расходки[Индекс10],0)),"")</f>
        <v>DES, Resolute Integtity</v>
      </c>
      <c r="AB60" s="102" t="str">
        <f>IFERROR(INDEX(Расходка[Наименование расходного материала],MATCH(Расходка[[#This Row],[№]],Поиск_расходки[Индекс11],0)),"")</f>
        <v>DES, Resolute Integtity</v>
      </c>
      <c r="AC60" s="102" t="str">
        <f>IFERROR(INDEX(Расходка[Наименование расходного материала],MATCH(Расходка[[#This Row],[№]],Поиск_расходки[Индекс12],0)),"")</f>
        <v>DES, Resolute Integtity</v>
      </c>
      <c r="AD60" s="102" t="str">
        <f>IFERROR(INDEX(Расходка[Наименование расходного материала],MATCH(Расходка[[#This Row],[№]],Поиск_расходки[Индекс13],0)),"")</f>
        <v>DES, Resolute Integtity</v>
      </c>
      <c r="AF60" s="4" t="s">
        <v>6</v>
      </c>
      <c r="AG60" s="4" t="s">
        <v>452</v>
      </c>
    </row>
    <row r="61" spans="1:33">
      <c r="A61">
        <f>ROW(Расходка[[#This Row],[Тип расходного материала ]])-1</f>
        <v>60</v>
      </c>
      <c r="B61" t="s">
        <v>6</v>
      </c>
      <c r="C61" t="s">
        <v>356</v>
      </c>
      <c r="E61" s="103">
        <f>IF(ISNUMBER(SEARCH('Карта учёта'!$B$13,Расходка[[#This Row],[Наименование расходного материала]])),MAX($E$1:E60)+1,0)</f>
        <v>0</v>
      </c>
      <c r="F61" s="103">
        <f>IF(ISNUMBER(SEARCH('Карта учёта'!$B$14,Расходка[[#This Row],[Наименование расходного материала]])),MAX($F$1:F60)+1,0)</f>
        <v>0</v>
      </c>
      <c r="G61" s="103">
        <f>IF(ISNUMBER(SEARCH('Карта учёта'!$B$15,Расходка[[#This Row],[Наименование расходного материала]])),MAX($G$1:G60)+1,0)</f>
        <v>0</v>
      </c>
      <c r="H61" s="103">
        <f>IF(ISNUMBER(SEARCH('Карта учёта'!#REF!,Расходка[[#This Row],[Наименование расходного материала]])),MAX($H$1:H60)+1,0)</f>
        <v>0</v>
      </c>
      <c r="I61" s="103">
        <f>IF(ISNUMBER(SEARCH('Карта учёта'!#REF!,Расходка[[#This Row],[Наименование расходного материала]])),MAX($I$1:I60)+1,0)</f>
        <v>0</v>
      </c>
      <c r="J61" s="103">
        <f>IF(ISNUMBER(SEARCH('Карта учёта'!$B$16,Расходка[[#This Row],[Наименование расходного материала]])),MAX($J$1:J60)+1,0)</f>
        <v>0</v>
      </c>
      <c r="K61" s="103">
        <f>IF(ISNUMBER(SEARCH('Карта учёта'!$B$17,Расходка[[#This Row],[Наименование расходного материала]])),MAX($K$1:K60)+1,0)</f>
        <v>0</v>
      </c>
      <c r="L61" s="103">
        <f>IF(ISNUMBER(SEARCH('Карта учёта'!$B$18,Расходка[[#This Row],[Наименование расходного материала]])),MAX($L$1:L60)+1,0)</f>
        <v>0</v>
      </c>
      <c r="M61" s="103">
        <f>IF(ISNUMBER(SEARCH('Карта учёта'!$B$19,Расходка[[#This Row],[Наименование расходного материала]])),MAX($M$1:M60)+1,0)</f>
        <v>60</v>
      </c>
      <c r="N61" s="103">
        <f>IF(ISNUMBER(SEARCH('Карта учёта'!$B$20,Расходка[[#This Row],[Наименование расходного материала]])),MAX($N$1:N60)+1,0)</f>
        <v>60</v>
      </c>
      <c r="O61" s="103">
        <f>IF(ISNUMBER(SEARCH('Карта учёта'!$B$21,Расходка[[#This Row],[Наименование расходного материала]])),MAX($O$1:O60)+1,0)</f>
        <v>60</v>
      </c>
      <c r="P61" s="103">
        <f>IF(ISNUMBER(SEARCH('Карта учёта'!$B$22,Расходка[[#This Row],[Наименование расходного материала]])),MAX($P$1:P60)+1,0)</f>
        <v>60</v>
      </c>
      <c r="Q61" s="103">
        <f>IF(ISNUMBER(SEARCH('Карта учёта'!$B$23,Расходка[[#This Row],[Наименование расходного материала]])),MAX($Q$1:Q60)+1,0)</f>
        <v>60</v>
      </c>
      <c r="R61" s="102" t="str">
        <f>IFERROR(INDEX(Расходка[Наименование расходного материала],MATCH(Расходка[[#This Row],[№]],Поиск_расходки[Индекс1],0)),"")</f>
        <v/>
      </c>
      <c r="S61" s="102" t="str">
        <f>IFERROR(INDEX(Расходка[Наименование расходного материала],MATCH(Расходка[[#This Row],[№]],Поиск_расходки[Индекс2],0)),"")</f>
        <v/>
      </c>
      <c r="T61" s="102" t="str">
        <f>IFERROR(INDEX(Расходка[Наименование расходного материала],MATCH(Расходка[[#This Row],[№]],Поиск_расходки[Индекс3],0)),"")</f>
        <v/>
      </c>
      <c r="U61" s="102" t="str">
        <f>IFERROR(INDEX(Расходка[Наименование расходного материала],MATCH(Расходка[[#This Row],[№]],Поиск_расходки[Индекс4],0)),"")</f>
        <v/>
      </c>
      <c r="V61" s="102" t="str">
        <f>IFERROR(INDEX(Расходка[Наименование расходного материала],MATCH(Расходка[[#This Row],[№]],Поиск_расходки[Индекс5],0)),"")</f>
        <v/>
      </c>
      <c r="W61" s="102" t="str">
        <f>IFERROR(INDEX(Расходка[Наименование расходного материала],MATCH(Расходка[[#This Row],[№]],Поиск_расходки[Индекс6],0)),"")</f>
        <v/>
      </c>
      <c r="X61" s="102" t="str">
        <f>IFERROR(INDEX(Расходка[Наименование расходного материала],MATCH(Расходка[[#This Row],[№]],Поиск_расходки[Индекс7],0)),"")</f>
        <v/>
      </c>
      <c r="Y61" s="102" t="str">
        <f>IFERROR(INDEX(Расходка[Наименование расходного материала],MATCH(Расходка[[#This Row],[№]],Поиск_расходки[Индекс8],0)),"")</f>
        <v/>
      </c>
      <c r="Z61" s="102" t="str">
        <f>IFERROR(INDEX(Расходка[Наименование расходного материала],MATCH(Расходка[[#This Row],[№]],Поиск_расходки[Индекс9],0)),"")</f>
        <v>DES, Yukon Chrome PC</v>
      </c>
      <c r="AA61" s="102" t="str">
        <f>IFERROR(INDEX(Расходка[Наименование расходного материала],MATCH(Расходка[[#This Row],[№]],Поиск_расходки[Индекс10],0)),"")</f>
        <v>DES, Yukon Chrome PC</v>
      </c>
      <c r="AB61" s="102" t="str">
        <f>IFERROR(INDEX(Расходка[Наименование расходного материала],MATCH(Расходка[[#This Row],[№]],Поиск_расходки[Индекс11],0)),"")</f>
        <v>DES, Yukon Chrome PC</v>
      </c>
      <c r="AC61" s="102" t="str">
        <f>IFERROR(INDEX(Расходка[Наименование расходного материала],MATCH(Расходка[[#This Row],[№]],Поиск_расходки[Индекс12],0)),"")</f>
        <v>DES, Yukon Chrome PC</v>
      </c>
      <c r="AD61" s="102" t="str">
        <f>IFERROR(INDEX(Расходка[Наименование расходного материала],MATCH(Расходка[[#This Row],[№]],Поиск_расходки[Индекс13],0)),"")</f>
        <v>DES, Yukon Chrome PC</v>
      </c>
      <c r="AF61" s="4" t="s">
        <v>6</v>
      </c>
      <c r="AG61" s="4" t="s">
        <v>413</v>
      </c>
    </row>
    <row r="62" spans="1:33">
      <c r="A62">
        <f>ROW(Расходка[[#This Row],[Тип расходного материала ]])-1</f>
        <v>61</v>
      </c>
      <c r="B62" t="s">
        <v>6</v>
      </c>
      <c r="C62" s="147" t="s">
        <v>384</v>
      </c>
      <c r="E62" s="103">
        <f>IF(ISNUMBER(SEARCH('Карта учёта'!$B$13,Расходка[[#This Row],[Наименование расходного материала]])),MAX($E$1:E61)+1,0)</f>
        <v>0</v>
      </c>
      <c r="F62" s="103">
        <f>IF(ISNUMBER(SEARCH('Карта учёта'!$B$14,Расходка[[#This Row],[Наименование расходного материала]])),MAX($F$1:F61)+1,0)</f>
        <v>0</v>
      </c>
      <c r="G62" s="103">
        <f>IF(ISNUMBER(SEARCH('Карта учёта'!$B$15,Расходка[[#This Row],[Наименование расходного материала]])),MAX($G$1:G61)+1,0)</f>
        <v>0</v>
      </c>
      <c r="H62" s="103">
        <f>IF(ISNUMBER(SEARCH('Карта учёта'!#REF!,Расходка[[#This Row],[Наименование расходного материала]])),MAX($H$1:H61)+1,0)</f>
        <v>0</v>
      </c>
      <c r="I62" s="103">
        <f>IF(ISNUMBER(SEARCH('Карта учёта'!#REF!,Расходка[[#This Row],[Наименование расходного материала]])),MAX($I$1:I61)+1,0)</f>
        <v>0</v>
      </c>
      <c r="J62" s="103">
        <f>IF(ISNUMBER(SEARCH('Карта учёта'!$B$16,Расходка[[#This Row],[Наименование расходного материала]])),MAX($J$1:J61)+1,0)</f>
        <v>0</v>
      </c>
      <c r="K62" s="103">
        <f>IF(ISNUMBER(SEARCH('Карта учёта'!$B$17,Расходка[[#This Row],[Наименование расходного материала]])),MAX($K$1:K61)+1,0)</f>
        <v>0</v>
      </c>
      <c r="L62" s="103">
        <f>IF(ISNUMBER(SEARCH('Карта учёта'!$B$18,Расходка[[#This Row],[Наименование расходного материала]])),MAX($L$1:L61)+1,0)</f>
        <v>0</v>
      </c>
      <c r="M62" s="103">
        <f>IF(ISNUMBER(SEARCH('Карта учёта'!$B$19,Расходка[[#This Row],[Наименование расходного материала]])),MAX($M$1:M61)+1,0)</f>
        <v>61</v>
      </c>
      <c r="N62" s="103">
        <f>IF(ISNUMBER(SEARCH('Карта учёта'!$B$20,Расходка[[#This Row],[Наименование расходного материала]])),MAX($N$1:N61)+1,0)</f>
        <v>61</v>
      </c>
      <c r="O62" s="103">
        <f>IF(ISNUMBER(SEARCH('Карта учёта'!$B$21,Расходка[[#This Row],[Наименование расходного материала]])),MAX($O$1:O61)+1,0)</f>
        <v>61</v>
      </c>
      <c r="P62" s="103">
        <f>IF(ISNUMBER(SEARCH('Карта учёта'!$B$22,Расходка[[#This Row],[Наименование расходного материала]])),MAX($P$1:P61)+1,0)</f>
        <v>61</v>
      </c>
      <c r="Q62" s="103">
        <f>IF(ISNUMBER(SEARCH('Карта учёта'!$B$23,Расходка[[#This Row],[Наименование расходного материала]])),MAX($Q$1:Q61)+1,0)</f>
        <v>61</v>
      </c>
      <c r="R62" s="102" t="str">
        <f>IFERROR(INDEX(Расходка[Наименование расходного материала],MATCH(Расходка[[#This Row],[№]],Поиск_расходки[Индекс1],0)),"")</f>
        <v/>
      </c>
      <c r="S62" s="102" t="str">
        <f>IFERROR(INDEX(Расходка[Наименование расходного материала],MATCH(Расходка[[#This Row],[№]],Поиск_расходки[Индекс2],0)),"")</f>
        <v/>
      </c>
      <c r="T62" s="102" t="str">
        <f>IFERROR(INDEX(Расходка[Наименование расходного материала],MATCH(Расходка[[#This Row],[№]],Поиск_расходки[Индекс3],0)),"")</f>
        <v/>
      </c>
      <c r="U62" s="102" t="str">
        <f>IFERROR(INDEX(Расходка[Наименование расходного материала],MATCH(Расходка[[#This Row],[№]],Поиск_расходки[Индекс4],0)),"")</f>
        <v/>
      </c>
      <c r="V62" s="102" t="str">
        <f>IFERROR(INDEX(Расходка[Наименование расходного материала],MATCH(Расходка[[#This Row],[№]],Поиск_расходки[Индекс5],0)),"")</f>
        <v/>
      </c>
      <c r="W62" s="102" t="str">
        <f>IFERROR(INDEX(Расходка[Наименование расходного материала],MATCH(Расходка[[#This Row],[№]],Поиск_расходки[Индекс6],0)),"")</f>
        <v/>
      </c>
      <c r="X62" s="102" t="str">
        <f>IFERROR(INDEX(Расходка[Наименование расходного материала],MATCH(Расходка[[#This Row],[№]],Поиск_расходки[Индекс7],0)),"")</f>
        <v/>
      </c>
      <c r="Y62" s="102" t="str">
        <f>IFERROR(INDEX(Расходка[Наименование расходного материала],MATCH(Расходка[[#This Row],[№]],Поиск_расходки[Индекс8],0)),"")</f>
        <v/>
      </c>
      <c r="Z62" s="102" t="str">
        <f>IFERROR(INDEX(Расходка[Наименование расходного материала],MATCH(Расходка[[#This Row],[№]],Поиск_расходки[Индекс9],0)),"")</f>
        <v>DES, Firehawk</v>
      </c>
      <c r="AA62" s="102" t="str">
        <f>IFERROR(INDEX(Расходка[Наименование расходного материала],MATCH(Расходка[[#This Row],[№]],Поиск_расходки[Индекс10],0)),"")</f>
        <v>DES, Firehawk</v>
      </c>
      <c r="AB62" s="102" t="str">
        <f>IFERROR(INDEX(Расходка[Наименование расходного материала],MATCH(Расходка[[#This Row],[№]],Поиск_расходки[Индекс11],0)),"")</f>
        <v>DES, Firehawk</v>
      </c>
      <c r="AC62" s="102" t="str">
        <f>IFERROR(INDEX(Расходка[Наименование расходного материала],MATCH(Расходка[[#This Row],[№]],Поиск_расходки[Индекс12],0)),"")</f>
        <v>DES, Firehawk</v>
      </c>
      <c r="AD62" s="102" t="str">
        <f>IFERROR(INDEX(Расходка[Наименование расходного материала],MATCH(Расходка[[#This Row],[№]],Поиск_расходки[Индекс13],0)),"")</f>
        <v>DES, Firehawk</v>
      </c>
      <c r="AF62" s="4" t="s">
        <v>6</v>
      </c>
      <c r="AG62" s="4" t="s">
        <v>453</v>
      </c>
    </row>
    <row r="63" spans="1:33">
      <c r="A63">
        <f>ROW(Расходка[[#This Row],[Тип расходного материала ]])-1</f>
        <v>62</v>
      </c>
      <c r="B63" t="s">
        <v>6</v>
      </c>
      <c r="C63" t="s">
        <v>383</v>
      </c>
      <c r="E63" s="103">
        <f>IF(ISNUMBER(SEARCH('Карта учёта'!$B$13,Расходка[[#This Row],[Наименование расходного материала]])),MAX($E$1:E62)+1,0)</f>
        <v>0</v>
      </c>
      <c r="F63" s="103">
        <f>IF(ISNUMBER(SEARCH('Карта учёта'!$B$14,Расходка[[#This Row],[Наименование расходного материала]])),MAX($F$1:F62)+1,0)</f>
        <v>0</v>
      </c>
      <c r="G63" s="103">
        <f>IF(ISNUMBER(SEARCH('Карта учёта'!$B$15,Расходка[[#This Row],[Наименование расходного материала]])),MAX($G$1:G62)+1,0)</f>
        <v>0</v>
      </c>
      <c r="H63" s="103">
        <f>IF(ISNUMBER(SEARCH('Карта учёта'!#REF!,Расходка[[#This Row],[Наименование расходного материала]])),MAX($H$1:H62)+1,0)</f>
        <v>0</v>
      </c>
      <c r="I63" s="103">
        <f>IF(ISNUMBER(SEARCH('Карта учёта'!#REF!,Расходка[[#This Row],[Наименование расходного материала]])),MAX($I$1:I62)+1,0)</f>
        <v>0</v>
      </c>
      <c r="J63" s="103">
        <f>IF(ISNUMBER(SEARCH('Карта учёта'!$B$16,Расходка[[#This Row],[Наименование расходного материала]])),MAX($J$1:J62)+1,0)</f>
        <v>0</v>
      </c>
      <c r="K63" s="103">
        <f>IF(ISNUMBER(SEARCH('Карта учёта'!$B$17,Расходка[[#This Row],[Наименование расходного материала]])),MAX($K$1:K62)+1,0)</f>
        <v>0</v>
      </c>
      <c r="L63" s="103">
        <f>IF(ISNUMBER(SEARCH('Карта учёта'!$B$18,Расходка[[#This Row],[Наименование расходного материала]])),MAX($L$1:L62)+1,0)</f>
        <v>0</v>
      </c>
      <c r="M63" s="103">
        <f>IF(ISNUMBER(SEARCH('Карта учёта'!$B$19,Расходка[[#This Row],[Наименование расходного материала]])),MAX($M$1:M62)+1,0)</f>
        <v>62</v>
      </c>
      <c r="N63" s="103">
        <f>IF(ISNUMBER(SEARCH('Карта учёта'!$B$20,Расходка[[#This Row],[Наименование расходного материала]])),MAX($N$1:N62)+1,0)</f>
        <v>62</v>
      </c>
      <c r="O63" s="103">
        <f>IF(ISNUMBER(SEARCH('Карта учёта'!$B$21,Расходка[[#This Row],[Наименование расходного материала]])),MAX($O$1:O62)+1,0)</f>
        <v>62</v>
      </c>
      <c r="P63" s="103">
        <f>IF(ISNUMBER(SEARCH('Карта учёта'!$B$22,Расходка[[#This Row],[Наименование расходного материала]])),MAX($P$1:P62)+1,0)</f>
        <v>62</v>
      </c>
      <c r="Q63" s="103">
        <f>IF(ISNUMBER(SEARCH('Карта учёта'!$B$23,Расходка[[#This Row],[Наименование расходного материала]])),MAX($Q$1:Q62)+1,0)</f>
        <v>62</v>
      </c>
      <c r="R63" s="102" t="str">
        <f>IFERROR(INDEX(Расходка[Наименование расходного материала],MATCH(Расходка[[#This Row],[№]],Поиск_расходки[Индекс1],0)),"")</f>
        <v/>
      </c>
      <c r="S63" s="102" t="str">
        <f>IFERROR(INDEX(Расходка[Наименование расходного материала],MATCH(Расходка[[#This Row],[№]],Поиск_расходки[Индекс2],0)),"")</f>
        <v/>
      </c>
      <c r="T63" s="102" t="str">
        <f>IFERROR(INDEX(Расходка[Наименование расходного материала],MATCH(Расходка[[#This Row],[№]],Поиск_расходки[Индекс3],0)),"")</f>
        <v/>
      </c>
      <c r="U63" s="102" t="str">
        <f>IFERROR(INDEX(Расходка[Наименование расходного материала],MATCH(Расходка[[#This Row],[№]],Поиск_расходки[Индекс4],0)),"")</f>
        <v/>
      </c>
      <c r="V63" s="102" t="str">
        <f>IFERROR(INDEX(Расходка[Наименование расходного материала],MATCH(Расходка[[#This Row],[№]],Поиск_расходки[Индекс5],0)),"")</f>
        <v/>
      </c>
      <c r="W63" s="102" t="str">
        <f>IFERROR(INDEX(Расходка[Наименование расходного материала],MATCH(Расходка[[#This Row],[№]],Поиск_расходки[Индекс6],0)),"")</f>
        <v/>
      </c>
      <c r="X63" s="102" t="str">
        <f>IFERROR(INDEX(Расходка[Наименование расходного материала],MATCH(Расходка[[#This Row],[№]],Поиск_расходки[Индекс7],0)),"")</f>
        <v/>
      </c>
      <c r="Y63" s="102" t="str">
        <f>IFERROR(INDEX(Расходка[Наименование расходного материала],MATCH(Расходка[[#This Row],[№]],Поиск_расходки[Индекс8],0)),"")</f>
        <v/>
      </c>
      <c r="Z63" s="102" t="str">
        <f>IFERROR(INDEX(Расходка[Наименование расходного материала],MATCH(Расходка[[#This Row],[№]],Поиск_расходки[Индекс9],0)),"")</f>
        <v>DES, Resolute Onyx</v>
      </c>
      <c r="AA63" s="102" t="str">
        <f>IFERROR(INDEX(Расходка[Наименование расходного материала],MATCH(Расходка[[#This Row],[№]],Поиск_расходки[Индекс10],0)),"")</f>
        <v>DES, Resolute Onyx</v>
      </c>
      <c r="AB63" s="102" t="str">
        <f>IFERROR(INDEX(Расходка[Наименование расходного материала],MATCH(Расходка[[#This Row],[№]],Поиск_расходки[Индекс11],0)),"")</f>
        <v>DES, Resolute Onyx</v>
      </c>
      <c r="AC63" s="102" t="str">
        <f>IFERROR(INDEX(Расходка[Наименование расходного материала],MATCH(Расходка[[#This Row],[№]],Поиск_расходки[Индекс12],0)),"")</f>
        <v>DES, Resolute Onyx</v>
      </c>
      <c r="AD63" s="102" t="str">
        <f>IFERROR(INDEX(Расходка[Наименование расходного материала],MATCH(Расходка[[#This Row],[№]],Поиск_расходки[Индекс13],0)),"")</f>
        <v>DES, Resolute Onyx</v>
      </c>
      <c r="AF63" s="4" t="s">
        <v>6</v>
      </c>
      <c r="AG63" s="4" t="s">
        <v>454</v>
      </c>
    </row>
    <row r="64" spans="1:33">
      <c r="A64">
        <f>ROW(Расходка[[#This Row],[Тип расходного материала ]])-1</f>
        <v>63</v>
      </c>
      <c r="B64" t="s">
        <v>6</v>
      </c>
      <c r="C64" t="s">
        <v>515</v>
      </c>
      <c r="E64" s="103">
        <f>IF(ISNUMBER(SEARCH('Карта учёта'!$B$13,Расходка[[#This Row],[Наименование расходного материала]])),MAX($E$1:E63)+1,0)</f>
        <v>0</v>
      </c>
      <c r="F64" s="103">
        <f>IF(ISNUMBER(SEARCH('Карта учёта'!$B$14,Расходка[[#This Row],[Наименование расходного материала]])),MAX($F$1:F63)+1,0)</f>
        <v>0</v>
      </c>
      <c r="G64" s="103">
        <f>IF(ISNUMBER(SEARCH('Карта учёта'!$B$15,Расходка[[#This Row],[Наименование расходного материала]])),MAX($G$1:G63)+1,0)</f>
        <v>0</v>
      </c>
      <c r="H64" s="103">
        <f>IF(ISNUMBER(SEARCH('Карта учёта'!#REF!,Расходка[[#This Row],[Наименование расходного материала]])),MAX($H$1:H63)+1,0)</f>
        <v>0</v>
      </c>
      <c r="I64" s="103">
        <f>IF(ISNUMBER(SEARCH('Карта учёта'!#REF!,Расходка[[#This Row],[Наименование расходного материала]])),MAX($I$1:I63)+1,0)</f>
        <v>0</v>
      </c>
      <c r="J64" s="103">
        <f>IF(ISNUMBER(SEARCH('Карта учёта'!$B$16,Расходка[[#This Row],[Наименование расходного материала]])),MAX($J$1:J63)+1,0)</f>
        <v>0</v>
      </c>
      <c r="K64" s="103">
        <f>IF(ISNUMBER(SEARCH('Карта учёта'!$B$17,Расходка[[#This Row],[Наименование расходного материала]])),MAX($K$1:K63)+1,0)</f>
        <v>0</v>
      </c>
      <c r="L64" s="103">
        <f>IF(ISNUMBER(SEARCH('Карта учёта'!$B$18,Расходка[[#This Row],[Наименование расходного материала]])),MAX($L$1:L63)+1,0)</f>
        <v>0</v>
      </c>
      <c r="M64" s="103">
        <f>IF(ISNUMBER(SEARCH('Карта учёта'!$B$19,Расходка[[#This Row],[Наименование расходного материала]])),MAX($M$1:M63)+1,0)</f>
        <v>63</v>
      </c>
      <c r="N64" s="103">
        <f>IF(ISNUMBER(SEARCH('Карта учёта'!$B$20,Расходка[[#This Row],[Наименование расходного материала]])),MAX($N$1:N63)+1,0)</f>
        <v>63</v>
      </c>
      <c r="O64" s="103">
        <f>IF(ISNUMBER(SEARCH('Карта учёта'!$B$21,Расходка[[#This Row],[Наименование расходного материала]])),MAX($O$1:O63)+1,0)</f>
        <v>63</v>
      </c>
      <c r="P64" s="103">
        <f>IF(ISNUMBER(SEARCH('Карта учёта'!$B$22,Расходка[[#This Row],[Наименование расходного материала]])),MAX($P$1:P63)+1,0)</f>
        <v>63</v>
      </c>
      <c r="Q64" s="103">
        <f>IF(ISNUMBER(SEARCH('Карта учёта'!$B$23,Расходка[[#This Row],[Наименование расходного материала]])),MAX($Q$1:Q63)+1,0)</f>
        <v>63</v>
      </c>
      <c r="R64" s="102" t="str">
        <f>IFERROR(INDEX(Расходка[Наименование расходного материала],MATCH(Расходка[[#This Row],[№]],Поиск_расходки[Индекс1],0)),"")</f>
        <v/>
      </c>
      <c r="S64" s="102" t="str">
        <f>IFERROR(INDEX(Расходка[Наименование расходного материала],MATCH(Расходка[[#This Row],[№]],Поиск_расходки[Индекс2],0)),"")</f>
        <v/>
      </c>
      <c r="T64" s="102" t="str">
        <f>IFERROR(INDEX(Расходка[Наименование расходного материала],MATCH(Расходка[[#This Row],[№]],Поиск_расходки[Индекс3],0)),"")</f>
        <v/>
      </c>
      <c r="U64" s="102" t="str">
        <f>IFERROR(INDEX(Расходка[Наименование расходного материала],MATCH(Расходка[[#This Row],[№]],Поиск_расходки[Индекс4],0)),"")</f>
        <v/>
      </c>
      <c r="V64" s="102" t="str">
        <f>IFERROR(INDEX(Расходка[Наименование расходного материала],MATCH(Расходка[[#This Row],[№]],Поиск_расходки[Индекс5],0)),"")</f>
        <v/>
      </c>
      <c r="W64" s="102" t="str">
        <f>IFERROR(INDEX(Расходка[Наименование расходного материала],MATCH(Расходка[[#This Row],[№]],Поиск_расходки[Индекс6],0)),"")</f>
        <v/>
      </c>
      <c r="X64" s="102" t="str">
        <f>IFERROR(INDEX(Расходка[Наименование расходного материала],MATCH(Расходка[[#This Row],[№]],Поиск_расходки[Индекс7],0)),"")</f>
        <v/>
      </c>
      <c r="Y64" s="102" t="str">
        <f>IFERROR(INDEX(Расходка[Наименование расходного материала],MATCH(Расходка[[#This Row],[№]],Поиск_расходки[Индекс8],0)),"")</f>
        <v/>
      </c>
      <c r="Z64" s="102" t="str">
        <f>IFERROR(INDEX(Расходка[Наименование расходного материала],MATCH(Расходка[[#This Row],[№]],Поиск_расходки[Индекс9],0)),"")</f>
        <v>DES, Калипсо</v>
      </c>
      <c r="AA64" s="102" t="str">
        <f>IFERROR(INDEX(Расходка[Наименование расходного материала],MATCH(Расходка[[#This Row],[№]],Поиск_расходки[Индекс10],0)),"")</f>
        <v>DES, Калипсо</v>
      </c>
      <c r="AB64" s="102" t="str">
        <f>IFERROR(INDEX(Расходка[Наименование расходного материала],MATCH(Расходка[[#This Row],[№]],Поиск_расходки[Индекс11],0)),"")</f>
        <v>DES, Калипсо</v>
      </c>
      <c r="AC64" s="102" t="str">
        <f>IFERROR(INDEX(Расходка[Наименование расходного материала],MATCH(Расходка[[#This Row],[№]],Поиск_расходки[Индекс12],0)),"")</f>
        <v>DES, Калипсо</v>
      </c>
      <c r="AD64" s="102" t="str">
        <f>IFERROR(INDEX(Расходка[Наименование расходного материала],MATCH(Расходка[[#This Row],[№]],Поиск_расходки[Индекс13],0)),"")</f>
        <v>DES, Калипсо</v>
      </c>
      <c r="AF64" s="4" t="s">
        <v>6</v>
      </c>
      <c r="AG64" s="4" t="s">
        <v>455</v>
      </c>
    </row>
    <row r="65" spans="1:33">
      <c r="A65">
        <f>ROW(Расходка[[#This Row],[Тип расходного материала ]])-1</f>
        <v>64</v>
      </c>
      <c r="B65" t="s">
        <v>6</v>
      </c>
      <c r="C65" t="s">
        <v>516</v>
      </c>
      <c r="E65" s="103">
        <f>IF(ISNUMBER(SEARCH('Карта учёта'!$B$13,Расходка[[#This Row],[Наименование расходного материала]])),MAX($E$1:E64)+1,0)</f>
        <v>0</v>
      </c>
      <c r="F65" s="103">
        <f>IF(ISNUMBER(SEARCH('Карта учёта'!$B$14,Расходка[[#This Row],[Наименование расходного материала]])),MAX($F$1:F64)+1,0)</f>
        <v>0</v>
      </c>
      <c r="G65" s="103">
        <f>IF(ISNUMBER(SEARCH('Карта учёта'!$B$15,Расходка[[#This Row],[Наименование расходного материала]])),MAX($G$1:G64)+1,0)</f>
        <v>0</v>
      </c>
      <c r="H65" s="103">
        <f>IF(ISNUMBER(SEARCH('Карта учёта'!#REF!,Расходка[[#This Row],[Наименование расходного материала]])),MAX($H$1:H64)+1,0)</f>
        <v>0</v>
      </c>
      <c r="I65" s="103">
        <f>IF(ISNUMBER(SEARCH('Карта учёта'!#REF!,Расходка[[#This Row],[Наименование расходного материала]])),MAX($I$1:I64)+1,0)</f>
        <v>0</v>
      </c>
      <c r="J65" s="103">
        <f>IF(ISNUMBER(SEARCH('Карта учёта'!$B$16,Расходка[[#This Row],[Наименование расходного материала]])),MAX($J$1:J64)+1,0)</f>
        <v>0</v>
      </c>
      <c r="K65" s="103">
        <f>IF(ISNUMBER(SEARCH('Карта учёта'!$B$17,Расходка[[#This Row],[Наименование расходного материала]])),MAX($K$1:K64)+1,0)</f>
        <v>0</v>
      </c>
      <c r="L65" s="103">
        <f>IF(ISNUMBER(SEARCH('Карта учёта'!$B$18,Расходка[[#This Row],[Наименование расходного материала]])),MAX($L$1:L64)+1,0)</f>
        <v>0</v>
      </c>
      <c r="M65" s="103">
        <f>IF(ISNUMBER(SEARCH('Карта учёта'!$B$19,Расходка[[#This Row],[Наименование расходного материала]])),MAX($M$1:M64)+1,0)</f>
        <v>64</v>
      </c>
      <c r="N65" s="103">
        <f>IF(ISNUMBER(SEARCH('Карта учёта'!$B$20,Расходка[[#This Row],[Наименование расходного материала]])),MAX($N$1:N64)+1,0)</f>
        <v>64</v>
      </c>
      <c r="O65" s="103">
        <f>IF(ISNUMBER(SEARCH('Карта учёта'!$B$21,Расходка[[#This Row],[Наименование расходного материала]])),MAX($O$1:O64)+1,0)</f>
        <v>64</v>
      </c>
      <c r="P65" s="103">
        <f>IF(ISNUMBER(SEARCH('Карта учёта'!$B$22,Расходка[[#This Row],[Наименование расходного материала]])),MAX($P$1:P64)+1,0)</f>
        <v>64</v>
      </c>
      <c r="Q65" s="103">
        <f>IF(ISNUMBER(SEARCH('Карта учёта'!$B$23,Расходка[[#This Row],[Наименование расходного материала]])),MAX($Q$1:Q64)+1,0)</f>
        <v>64</v>
      </c>
      <c r="R65" s="102" t="str">
        <f>IFERROR(INDEX(Расходка[Наименование расходного материала],MATCH(Расходка[[#This Row],[№]],Поиск_расходки[Индекс1],0)),"")</f>
        <v/>
      </c>
      <c r="S65" s="102" t="str">
        <f>IFERROR(INDEX(Расходка[Наименование расходного материала],MATCH(Расходка[[#This Row],[№]],Поиск_расходки[Индекс2],0)),"")</f>
        <v/>
      </c>
      <c r="T65" s="102" t="str">
        <f>IFERROR(INDEX(Расходка[Наименование расходного материала],MATCH(Расходка[[#This Row],[№]],Поиск_расходки[Индекс3],0)),"")</f>
        <v/>
      </c>
      <c r="U65" s="102" t="str">
        <f>IFERROR(INDEX(Расходка[Наименование расходного материала],MATCH(Расходка[[#This Row],[№]],Поиск_расходки[Индекс4],0)),"")</f>
        <v/>
      </c>
      <c r="V65" s="102" t="str">
        <f>IFERROR(INDEX(Расходка[Наименование расходного материала],MATCH(Расходка[[#This Row],[№]],Поиск_расходки[Индекс5],0)),"")</f>
        <v/>
      </c>
      <c r="W65" s="102" t="str">
        <f>IFERROR(INDEX(Расходка[Наименование расходного материала],MATCH(Расходка[[#This Row],[№]],Поиск_расходки[Индекс6],0)),"")</f>
        <v/>
      </c>
      <c r="X65" s="102" t="str">
        <f>IFERROR(INDEX(Расходка[Наименование расходного материала],MATCH(Расходка[[#This Row],[№]],Поиск_расходки[Индекс7],0)),"")</f>
        <v/>
      </c>
      <c r="Y65" s="102" t="str">
        <f>IFERROR(INDEX(Расходка[Наименование расходного материала],MATCH(Расходка[[#This Row],[№]],Поиск_расходки[Индекс8],0)),"")</f>
        <v/>
      </c>
      <c r="Z65" s="102" t="str">
        <f>IFERROR(INDEX(Расходка[Наименование расходного материала],MATCH(Расходка[[#This Row],[№]],Поиск_расходки[Индекс9],0)),"")</f>
        <v>Meril Evermine50™</v>
      </c>
      <c r="AA65" s="102" t="str">
        <f>IFERROR(INDEX(Расходка[Наименование расходного материала],MATCH(Расходка[[#This Row],[№]],Поиск_расходки[Индекс10],0)),"")</f>
        <v>Meril Evermine50™</v>
      </c>
      <c r="AB65" s="102" t="str">
        <f>IFERROR(INDEX(Расходка[Наименование расходного материала],MATCH(Расходка[[#This Row],[№]],Поиск_расходки[Индекс11],0)),"")</f>
        <v>Meril Evermine50™</v>
      </c>
      <c r="AC65" s="102" t="str">
        <f>IFERROR(INDEX(Расходка[Наименование расходного материала],MATCH(Расходка[[#This Row],[№]],Поиск_расходки[Индекс12],0)),"")</f>
        <v>Meril Evermine50™</v>
      </c>
      <c r="AD65" s="102" t="str">
        <f>IFERROR(INDEX(Расходка[Наименование расходного материала],MATCH(Расходка[[#This Row],[№]],Поиск_расходки[Индекс13],0)),"")</f>
        <v>Meril Evermine50™</v>
      </c>
      <c r="AF65" s="4" t="s">
        <v>6</v>
      </c>
      <c r="AG65" s="4" t="s">
        <v>456</v>
      </c>
    </row>
    <row r="66" spans="1:33">
      <c r="A66">
        <f>ROW(Расходка[[#This Row],[Тип расходного материала ]])-1</f>
        <v>65</v>
      </c>
      <c r="B66" t="s">
        <v>6</v>
      </c>
      <c r="C66" t="s">
        <v>540</v>
      </c>
      <c r="E66" s="103">
        <f>IF(ISNUMBER(SEARCH('Карта учёта'!$B$13,Расходка[[#This Row],[Наименование расходного материала]])),MAX($E$1:E65)+1,0)</f>
        <v>0</v>
      </c>
      <c r="F66" s="103">
        <f>IF(ISNUMBER(SEARCH('Карта учёта'!$B$14,Расходка[[#This Row],[Наименование расходного материала]])),MAX($F$1:F65)+1,0)</f>
        <v>0</v>
      </c>
      <c r="G66" s="103">
        <f>IF(ISNUMBER(SEARCH('Карта учёта'!$B$15,Расходка[[#This Row],[Наименование расходного материала]])),MAX($G$1:G65)+1,0)</f>
        <v>0</v>
      </c>
      <c r="H66" s="103">
        <f>IF(ISNUMBER(SEARCH('Карта учёта'!#REF!,Расходка[[#This Row],[Наименование расходного материала]])),MAX($H$1:H65)+1,0)</f>
        <v>0</v>
      </c>
      <c r="I66" s="103">
        <f>IF(ISNUMBER(SEARCH('Карта учёта'!#REF!,Расходка[[#This Row],[Наименование расходного материала]])),MAX($I$1:I65)+1,0)</f>
        <v>0</v>
      </c>
      <c r="J66" s="103">
        <f>IF(ISNUMBER(SEARCH('Карта учёта'!$B$16,Расходка[[#This Row],[Наименование расходного материала]])),MAX($J$1:J65)+1,0)</f>
        <v>0</v>
      </c>
      <c r="K66" s="103">
        <f>IF(ISNUMBER(SEARCH('Карта учёта'!$B$17,Расходка[[#This Row],[Наименование расходного материала]])),MAX($K$1:K65)+1,0)</f>
        <v>1</v>
      </c>
      <c r="L66" s="103">
        <f>IF(ISNUMBER(SEARCH('Карта учёта'!$B$18,Расходка[[#This Row],[Наименование расходного материала]])),MAX($L$1:L65)+1,0)</f>
        <v>0</v>
      </c>
      <c r="M66" s="103">
        <f>IF(ISNUMBER(SEARCH('Карта учёта'!$B$19,Расходка[[#This Row],[Наименование расходного материала]])),MAX($M$1:M65)+1,0)</f>
        <v>65</v>
      </c>
      <c r="N66" s="103">
        <f>IF(ISNUMBER(SEARCH('Карта учёта'!$B$20,Расходка[[#This Row],[Наименование расходного материала]])),MAX($N$1:N65)+1,0)</f>
        <v>65</v>
      </c>
      <c r="O66" s="103">
        <f>IF(ISNUMBER(SEARCH('Карта учёта'!$B$21,Расходка[[#This Row],[Наименование расходного материала]])),MAX($O$1:O65)+1,0)</f>
        <v>65</v>
      </c>
      <c r="P66" s="103">
        <f>IF(ISNUMBER(SEARCH('Карта учёта'!$B$22,Расходка[[#This Row],[Наименование расходного материала]])),MAX($P$1:P65)+1,0)</f>
        <v>65</v>
      </c>
      <c r="Q66" s="103">
        <f>IF(ISNUMBER(SEARCH('Карта учёта'!$B$23,Расходка[[#This Row],[Наименование расходного материала]])),MAX($Q$1:Q65)+1,0)</f>
        <v>65</v>
      </c>
      <c r="R66" s="102" t="str">
        <f>IFERROR(INDEX(Расходка[Наименование расходного материала],MATCH(Расходка[[#This Row],[№]],Поиск_расходки[Индекс1],0)),"")</f>
        <v/>
      </c>
      <c r="S66" s="102" t="str">
        <f>IFERROR(INDEX(Расходка[Наименование расходного материала],MATCH(Расходка[[#This Row],[№]],Поиск_расходки[Индекс2],0)),"")</f>
        <v/>
      </c>
      <c r="T66" s="102" t="str">
        <f>IFERROR(INDEX(Расходка[Наименование расходного материала],MATCH(Расходка[[#This Row],[№]],Поиск_расходки[Индекс3],0)),"")</f>
        <v/>
      </c>
      <c r="U66" s="102" t="str">
        <f>IFERROR(INDEX(Расходка[Наименование расходного материала],MATCH(Расходка[[#This Row],[№]],Поиск_расходки[Индекс4],0)),"")</f>
        <v/>
      </c>
      <c r="V66" s="102" t="str">
        <f>IFERROR(INDEX(Расходка[Наименование расходного материала],MATCH(Расходка[[#This Row],[№]],Поиск_расходки[Индекс5],0)),"")</f>
        <v/>
      </c>
      <c r="W66" s="102" t="str">
        <f>IFERROR(INDEX(Расходка[Наименование расходного материала],MATCH(Расходка[[#This Row],[№]],Поиск_расходки[Индекс6],0)),"")</f>
        <v/>
      </c>
      <c r="X66" s="102" t="str">
        <f>IFERROR(INDEX(Расходка[Наименование расходного материала],MATCH(Расходка[[#This Row],[№]],Поиск_расходки[Индекс7],0)),"")</f>
        <v/>
      </c>
      <c r="Y66" s="102" t="str">
        <f>IFERROR(INDEX(Расходка[Наименование расходного материала],MATCH(Расходка[[#This Row],[№]],Поиск_расходки[Индекс8],0)),"")</f>
        <v/>
      </c>
      <c r="Z66" s="102" t="str">
        <f>IFERROR(INDEX(Расходка[Наименование расходного материала],MATCH(Расходка[[#This Row],[№]],Поиск_расходки[Индекс9],0)),"")</f>
        <v>Meril Metafor</v>
      </c>
      <c r="AA66" s="102" t="str">
        <f>IFERROR(INDEX(Расходка[Наименование расходного материала],MATCH(Расходка[[#This Row],[№]],Поиск_расходки[Индекс10],0)),"")</f>
        <v>Meril Metafor</v>
      </c>
      <c r="AB66" s="102" t="str">
        <f>IFERROR(INDEX(Расходка[Наименование расходного материала],MATCH(Расходка[[#This Row],[№]],Поиск_расходки[Индекс11],0)),"")</f>
        <v>Meril Metafor</v>
      </c>
      <c r="AC66" s="102" t="str">
        <f>IFERROR(INDEX(Расходка[Наименование расходного материала],MATCH(Расходка[[#This Row],[№]],Поиск_расходки[Индекс12],0)),"")</f>
        <v>Meril Metafor</v>
      </c>
      <c r="AD66" s="102" t="str">
        <f>IFERROR(INDEX(Расходка[Наименование расходного материала],MATCH(Расходка[[#This Row],[№]],Поиск_расходки[Индекс13],0)),"")</f>
        <v>Meril Metafor</v>
      </c>
      <c r="AF66" s="4" t="s">
        <v>6</v>
      </c>
      <c r="AG66" s="4" t="s">
        <v>457</v>
      </c>
    </row>
    <row r="67" spans="1:33">
      <c r="A67">
        <f>ROW(Расходка[[#This Row],[Тип расходного материала ]])-1</f>
        <v>66</v>
      </c>
      <c r="B67" t="s">
        <v>95</v>
      </c>
      <c r="C67" s="1" t="s">
        <v>323</v>
      </c>
      <c r="E67" s="179">
        <f>IF(ISNUMBER(SEARCH('Карта учёта'!$B$13,Расходка[[#This Row],[Наименование расходного материала]])),MAX($E$1:E66)+1,0)</f>
        <v>0</v>
      </c>
      <c r="F67" s="179">
        <f>IF(ISNUMBER(SEARCH('Карта учёта'!$B$14,Расходка[[#This Row],[Наименование расходного материала]])),MAX($F$1:F66)+1,0)</f>
        <v>0</v>
      </c>
      <c r="G67" s="179">
        <f>IF(ISNUMBER(SEARCH('Карта учёта'!$B$15,Расходка[[#This Row],[Наименование расходного материала]])),MAX($G$1:G66)+1,0)</f>
        <v>0</v>
      </c>
      <c r="H67" s="179">
        <f>IF(ISNUMBER(SEARCH('Карта учёта'!#REF!,Расходка[[#This Row],[Наименование расходного материала]])),MAX($H$1:H66)+1,0)</f>
        <v>0</v>
      </c>
      <c r="I67" s="179">
        <f>IF(ISNUMBER(SEARCH('Карта учёта'!#REF!,Расходка[[#This Row],[Наименование расходного материала]])),MAX($I$1:I66)+1,0)</f>
        <v>0</v>
      </c>
      <c r="J67" s="179">
        <f>IF(ISNUMBER(SEARCH('Карта учёта'!$B$16,Расходка[[#This Row],[Наименование расходного материала]])),MAX($J$1:J66)+1,0)</f>
        <v>0</v>
      </c>
      <c r="K67" s="179">
        <f>IF(ISNUMBER(SEARCH('Карта учёта'!$B$17,Расходка[[#This Row],[Наименование расходного материала]])),MAX($K$1:K66)+1,0)</f>
        <v>0</v>
      </c>
      <c r="L67" s="179">
        <f>IF(ISNUMBER(SEARCH('Карта учёта'!$B$18,Расходка[[#This Row],[Наименование расходного материала]])),MAX($L$1:L66)+1,0)</f>
        <v>0</v>
      </c>
      <c r="M67" s="179">
        <f>IF(ISNUMBER(SEARCH('Карта учёта'!$B$19,Расходка[[#This Row],[Наименование расходного материала]])),MAX($M$1:M66)+1,0)</f>
        <v>66</v>
      </c>
      <c r="N67" s="179">
        <f>IF(ISNUMBER(SEARCH('Карта учёта'!$B$20,Расходка[[#This Row],[Наименование расходного материала]])),MAX($N$1:N66)+1,0)</f>
        <v>66</v>
      </c>
      <c r="O67" s="179">
        <f>IF(ISNUMBER(SEARCH('Карта учёта'!$B$21,Расходка[[#This Row],[Наименование расходного материала]])),MAX($O$1:O66)+1,0)</f>
        <v>66</v>
      </c>
      <c r="P67" s="179">
        <f>IF(ISNUMBER(SEARCH('Карта учёта'!$B$22,Расходка[[#This Row],[Наименование расходного материала]])),MAX($P$1:P66)+1,0)</f>
        <v>66</v>
      </c>
      <c r="Q67" s="179">
        <f>IF(ISNUMBER(SEARCH('Карта учёта'!$B$23,Расходка[[#This Row],[Наименование расходного материала]])),MAX($Q$1:Q66)+1,0)</f>
        <v>66</v>
      </c>
      <c r="R67" s="180" t="str">
        <f>IFERROR(INDEX(Расходка[Наименование расходного материала],MATCH(Расходка[[#This Row],[№]],Поиск_расходки[Индекс1],0)),"")</f>
        <v/>
      </c>
      <c r="S67" s="180" t="str">
        <f>IFERROR(INDEX(Расходка[Наименование расходного материала],MATCH(Расходка[[#This Row],[№]],Поиск_расходки[Индекс2],0)),"")</f>
        <v/>
      </c>
      <c r="T67" s="180" t="str">
        <f>IFERROR(INDEX(Расходка[Наименование расходного материала],MATCH(Расходка[[#This Row],[№]],Поиск_расходки[Индекс3],0)),"")</f>
        <v/>
      </c>
      <c r="U67" s="180" t="str">
        <f>IFERROR(INDEX(Расходка[Наименование расходного материала],MATCH(Расходка[[#This Row],[№]],Поиск_расходки[Индекс4],0)),"")</f>
        <v/>
      </c>
      <c r="V67" s="180" t="str">
        <f>IFERROR(INDEX(Расходка[Наименование расходного материала],MATCH(Расходка[[#This Row],[№]],Поиск_расходки[Индекс5],0)),"")</f>
        <v/>
      </c>
      <c r="W67" s="180" t="str">
        <f>IFERROR(INDEX(Расходка[Наименование расходного материала],MATCH(Расходка[[#This Row],[№]],Поиск_расходки[Индекс6],0)),"")</f>
        <v/>
      </c>
      <c r="X67" s="180" t="str">
        <f>IFERROR(INDEX(Расходка[Наименование расходного материала],MATCH(Расходка[[#This Row],[№]],Поиск_расходки[Индекс7],0)),"")</f>
        <v/>
      </c>
      <c r="Y67" s="180" t="str">
        <f>IFERROR(INDEX(Расходка[Наименование расходного материала],MATCH(Расходка[[#This Row],[№]],Поиск_расходки[Индекс8],0)),"")</f>
        <v/>
      </c>
      <c r="Z67" s="180" t="str">
        <f>IFERROR(INDEX(Расходка[Наименование расходного материала],MATCH(Расходка[[#This Row],[№]],Поиск_расходки[Индекс9],0)),"")</f>
        <v>Guidezilla™ II 6F</v>
      </c>
      <c r="AA67" s="180" t="str">
        <f>IFERROR(INDEX(Расходка[Наименование расходного материала],MATCH(Расходка[[#This Row],[№]],Поиск_расходки[Индекс10],0)),"")</f>
        <v>Guidezilla™ II 6F</v>
      </c>
      <c r="AB67" s="180" t="str">
        <f>IFERROR(INDEX(Расходка[Наименование расходного материала],MATCH(Расходка[[#This Row],[№]],Поиск_расходки[Индекс11],0)),"")</f>
        <v>Guidezilla™ II 6F</v>
      </c>
      <c r="AC67" s="180" t="str">
        <f>IFERROR(INDEX(Расходка[Наименование расходного материала],MATCH(Расходка[[#This Row],[№]],Поиск_расходки[Индекс12],0)),"")</f>
        <v>Guidezilla™ II 6F</v>
      </c>
      <c r="AD67" s="180" t="str">
        <f>IFERROR(INDEX(Расходка[Наименование расходного материала],MATCH(Расходка[[#This Row],[№]],Поиск_расходки[Индекс13],0)),"")</f>
        <v>Guidezilla™ II 6F</v>
      </c>
      <c r="AF67" s="4" t="s">
        <v>6</v>
      </c>
      <c r="AG67" s="4" t="s">
        <v>458</v>
      </c>
    </row>
    <row r="68" spans="1:33">
      <c r="A68">
        <f>ROW(Расходка[[#This Row],[Тип расходного материала ]])-1</f>
        <v>67</v>
      </c>
      <c r="B68" t="s">
        <v>95</v>
      </c>
      <c r="C68" s="1" t="s">
        <v>342</v>
      </c>
      <c r="E68" s="179">
        <f>IF(ISNUMBER(SEARCH('Карта учёта'!$B$13,Расходка[[#This Row],[Наименование расходного материала]])),MAX($E$1:E67)+1,0)</f>
        <v>0</v>
      </c>
      <c r="F68" s="179">
        <f>IF(ISNUMBER(SEARCH('Карта учёта'!$B$14,Расходка[[#This Row],[Наименование расходного материала]])),MAX($F$1:F67)+1,0)</f>
        <v>0</v>
      </c>
      <c r="G68" s="179">
        <f>IF(ISNUMBER(SEARCH('Карта учёта'!$B$15,Расходка[[#This Row],[Наименование расходного материала]])),MAX($G$1:G67)+1,0)</f>
        <v>0</v>
      </c>
      <c r="H68" s="179">
        <f>IF(ISNUMBER(SEARCH('Карта учёта'!#REF!,Расходка[[#This Row],[Наименование расходного материала]])),MAX($H$1:H67)+1,0)</f>
        <v>0</v>
      </c>
      <c r="I68" s="179">
        <f>IF(ISNUMBER(SEARCH('Карта учёта'!#REF!,Расходка[[#This Row],[Наименование расходного материала]])),MAX($I$1:I67)+1,0)</f>
        <v>0</v>
      </c>
      <c r="J68" s="179">
        <f>IF(ISNUMBER(SEARCH('Карта учёта'!$B$16,Расходка[[#This Row],[Наименование расходного материала]])),MAX($J$1:J67)+1,0)</f>
        <v>0</v>
      </c>
      <c r="K68" s="179">
        <f>IF(ISNUMBER(SEARCH('Карта учёта'!$B$17,Расходка[[#This Row],[Наименование расходного материала]])),MAX($K$1:K67)+1,0)</f>
        <v>0</v>
      </c>
      <c r="L68" s="179">
        <f>IF(ISNUMBER(SEARCH('Карта учёта'!$B$18,Расходка[[#This Row],[Наименование расходного материала]])),MAX($L$1:L67)+1,0)</f>
        <v>0</v>
      </c>
      <c r="M68" s="179">
        <f>IF(ISNUMBER(SEARCH('Карта учёта'!$B$19,Расходка[[#This Row],[Наименование расходного материала]])),MAX($M$1:M67)+1,0)</f>
        <v>67</v>
      </c>
      <c r="N68" s="179">
        <f>IF(ISNUMBER(SEARCH('Карта учёта'!$B$20,Расходка[[#This Row],[Наименование расходного материала]])),MAX($N$1:N67)+1,0)</f>
        <v>67</v>
      </c>
      <c r="O68" s="179">
        <f>IF(ISNUMBER(SEARCH('Карта учёта'!$B$21,Расходка[[#This Row],[Наименование расходного материала]])),MAX($O$1:O67)+1,0)</f>
        <v>67</v>
      </c>
      <c r="P68" s="179">
        <f>IF(ISNUMBER(SEARCH('Карта учёта'!$B$22,Расходка[[#This Row],[Наименование расходного материала]])),MAX($P$1:P67)+1,0)</f>
        <v>67</v>
      </c>
      <c r="Q68" s="179">
        <f>IF(ISNUMBER(SEARCH('Карта учёта'!$B$23,Расходка[[#This Row],[Наименование расходного материала]])),MAX($Q$1:Q67)+1,0)</f>
        <v>67</v>
      </c>
      <c r="R68" s="180" t="str">
        <f>IFERROR(INDEX(Расходка[Наименование расходного материала],MATCH(Расходка[[#This Row],[№]],Поиск_расходки[Индекс1],0)),"")</f>
        <v/>
      </c>
      <c r="S68" s="180" t="str">
        <f>IFERROR(INDEX(Расходка[Наименование расходного материала],MATCH(Расходка[[#This Row],[№]],Поиск_расходки[Индекс2],0)),"")</f>
        <v/>
      </c>
      <c r="T68" s="180" t="str">
        <f>IFERROR(INDEX(Расходка[Наименование расходного материала],MATCH(Расходка[[#This Row],[№]],Поиск_расходки[Индекс3],0)),"")</f>
        <v/>
      </c>
      <c r="U68" s="180" t="str">
        <f>IFERROR(INDEX(Расходка[Наименование расходного материала],MATCH(Расходка[[#This Row],[№]],Поиск_расходки[Индекс4],0)),"")</f>
        <v/>
      </c>
      <c r="V68" s="180" t="str">
        <f>IFERROR(INDEX(Расходка[Наименование расходного материала],MATCH(Расходка[[#This Row],[№]],Поиск_расходки[Индекс5],0)),"")</f>
        <v/>
      </c>
      <c r="W68" s="180" t="str">
        <f>IFERROR(INDEX(Расходка[Наименование расходного материала],MATCH(Расходка[[#This Row],[№]],Поиск_расходки[Индекс6],0)),"")</f>
        <v/>
      </c>
      <c r="X68" s="180" t="str">
        <f>IFERROR(INDEX(Расходка[Наименование расходного материала],MATCH(Расходка[[#This Row],[№]],Поиск_расходки[Индекс7],0)),"")</f>
        <v/>
      </c>
      <c r="Y68" s="180" t="str">
        <f>IFERROR(INDEX(Расходка[Наименование расходного материала],MATCH(Расходка[[#This Row],[№]],Поиск_расходки[Индекс8],0)),"")</f>
        <v/>
      </c>
      <c r="Z68" s="180" t="str">
        <f>IFERROR(INDEX(Расходка[Наименование расходного материала],MATCH(Расходка[[#This Row],[№]],Поиск_расходки[Индекс9],0)),"")</f>
        <v>Telescope ™ II 6F</v>
      </c>
      <c r="AA68" s="180" t="str">
        <f>IFERROR(INDEX(Расходка[Наименование расходного материала],MATCH(Расходка[[#This Row],[№]],Поиск_расходки[Индекс10],0)),"")</f>
        <v>Telescope ™ II 6F</v>
      </c>
      <c r="AB68" s="180" t="str">
        <f>IFERROR(INDEX(Расходка[Наименование расходного материала],MATCH(Расходка[[#This Row],[№]],Поиск_расходки[Индекс11],0)),"")</f>
        <v>Telescope ™ II 6F</v>
      </c>
      <c r="AC68" s="180" t="str">
        <f>IFERROR(INDEX(Расходка[Наименование расходного материала],MATCH(Расходка[[#This Row],[№]],Поиск_расходки[Индекс12],0)),"")</f>
        <v>Telescope ™ II 6F</v>
      </c>
      <c r="AD68" s="180" t="str">
        <f>IFERROR(INDEX(Расходка[Наименование расходного материала],MATCH(Расходка[[#This Row],[№]],Поиск_расходки[Индекс13],0)),"")</f>
        <v>Telescope ™ II 6F</v>
      </c>
      <c r="AF68" s="4" t="s">
        <v>6</v>
      </c>
      <c r="AG68" s="4" t="s">
        <v>459</v>
      </c>
    </row>
    <row r="69" spans="1:33">
      <c r="A69">
        <f>ROW(Расходка[[#This Row],[Тип расходного материала ]])-1</f>
        <v>68</v>
      </c>
      <c r="B69" t="s">
        <v>4</v>
      </c>
      <c r="C69" t="s">
        <v>349</v>
      </c>
      <c r="E69" s="179">
        <f>IF(ISNUMBER(SEARCH('Карта учёта'!$B$13,Расходка[[#This Row],[Наименование расходного материала]])),MAX($E$1:E68)+1,0)</f>
        <v>0</v>
      </c>
      <c r="F69" s="179">
        <f>IF(ISNUMBER(SEARCH('Карта учёта'!$B$14,Расходка[[#This Row],[Наименование расходного материала]])),MAX($F$1:F68)+1,0)</f>
        <v>0</v>
      </c>
      <c r="G69" s="179">
        <f>IF(ISNUMBER(SEARCH('Карта учёта'!$B$15,Расходка[[#This Row],[Наименование расходного материала]])),MAX($G$1:G68)+1,0)</f>
        <v>0</v>
      </c>
      <c r="H69" s="179">
        <f>IF(ISNUMBER(SEARCH('Карта учёта'!#REF!,Расходка[[#This Row],[Наименование расходного материала]])),MAX($H$1:H68)+1,0)</f>
        <v>0</v>
      </c>
      <c r="I69" s="179">
        <f>IF(ISNUMBER(SEARCH('Карта учёта'!#REF!,Расходка[[#This Row],[Наименование расходного материала]])),MAX($I$1:I68)+1,0)</f>
        <v>0</v>
      </c>
      <c r="J69" s="179">
        <f>IF(ISNUMBER(SEARCH('Карта учёта'!$B$16,Расходка[[#This Row],[Наименование расходного материала]])),MAX($J$1:J68)+1,0)</f>
        <v>0</v>
      </c>
      <c r="K69" s="179">
        <f>IF(ISNUMBER(SEARCH('Карта учёта'!$B$17,Расходка[[#This Row],[Наименование расходного материала]])),MAX($K$1:K68)+1,0)</f>
        <v>0</v>
      </c>
      <c r="L69" s="179">
        <f>IF(ISNUMBER(SEARCH('Карта учёта'!$B$18,Расходка[[#This Row],[Наименование расходного материала]])),MAX($L$1:L68)+1,0)</f>
        <v>0</v>
      </c>
      <c r="M69" s="179">
        <f>IF(ISNUMBER(SEARCH('Карта учёта'!$B$19,Расходка[[#This Row],[Наименование расходного материала]])),MAX($M$1:M68)+1,0)</f>
        <v>68</v>
      </c>
      <c r="N69" s="179">
        <f>IF(ISNUMBER(SEARCH('Карта учёта'!$B$20,Расходка[[#This Row],[Наименование расходного материала]])),MAX($N$1:N68)+1,0)</f>
        <v>68</v>
      </c>
      <c r="O69" s="179">
        <f>IF(ISNUMBER(SEARCH('Карта учёта'!$B$21,Расходка[[#This Row],[Наименование расходного материала]])),MAX($O$1:O68)+1,0)</f>
        <v>68</v>
      </c>
      <c r="P69" s="179">
        <f>IF(ISNUMBER(SEARCH('Карта учёта'!$B$22,Расходка[[#This Row],[Наименование расходного материала]])),MAX($P$1:P68)+1,0)</f>
        <v>68</v>
      </c>
      <c r="Q69" s="179">
        <f>IF(ISNUMBER(SEARCH('Карта учёта'!$B$23,Расходка[[#This Row],[Наименование расходного материала]])),MAX($Q$1:Q68)+1,0)</f>
        <v>68</v>
      </c>
      <c r="R69" s="180" t="str">
        <f>IFERROR(INDEX(Расходка[Наименование расходного материала],MATCH(Расходка[[#This Row],[№]],Поиск_расходки[Индекс1],0)),"")</f>
        <v/>
      </c>
      <c r="S69" s="180" t="str">
        <f>IFERROR(INDEX(Расходка[Наименование расходного материала],MATCH(Расходка[[#This Row],[№]],Поиск_расходки[Индекс2],0)),"")</f>
        <v/>
      </c>
      <c r="T69" s="180" t="str">
        <f>IFERROR(INDEX(Расходка[Наименование расходного материала],MATCH(Расходка[[#This Row],[№]],Поиск_расходки[Индекс3],0)),"")</f>
        <v/>
      </c>
      <c r="U69" s="180" t="str">
        <f>IFERROR(INDEX(Расходка[Наименование расходного материала],MATCH(Расходка[[#This Row],[№]],Поиск_расходки[Индекс4],0)),"")</f>
        <v/>
      </c>
      <c r="V69" s="180" t="str">
        <f>IFERROR(INDEX(Расходка[Наименование расходного материала],MATCH(Расходка[[#This Row],[№]],Поиск_расходки[Индекс5],0)),"")</f>
        <v/>
      </c>
      <c r="W69" s="180" t="str">
        <f>IFERROR(INDEX(Расходка[Наименование расходного материала],MATCH(Расходка[[#This Row],[№]],Поиск_расходки[Индекс6],0)),"")</f>
        <v/>
      </c>
      <c r="X69" s="180" t="str">
        <f>IFERROR(INDEX(Расходка[Наименование расходного материала],MATCH(Расходка[[#This Row],[№]],Поиск_расходки[Индекс7],0)),"")</f>
        <v/>
      </c>
      <c r="Y69" s="180" t="str">
        <f>IFERROR(INDEX(Расходка[Наименование расходного материала],MATCH(Расходка[[#This Row],[№]],Поиск_расходки[Индекс8],0)),"")</f>
        <v/>
      </c>
      <c r="Z69" s="180" t="str">
        <f>IFERROR(INDEX(Расходка[Наименование расходного материала],MATCH(Расходка[[#This Row],[№]],Поиск_расходки[Индекс9],0)),"")</f>
        <v>Launcher 6F AL 1</v>
      </c>
      <c r="AA69" s="180" t="str">
        <f>IFERROR(INDEX(Расходка[Наименование расходного материала],MATCH(Расходка[[#This Row],[№]],Поиск_расходки[Индекс10],0)),"")</f>
        <v>Launcher 6F AL 1</v>
      </c>
      <c r="AB69" s="180" t="str">
        <f>IFERROR(INDEX(Расходка[Наименование расходного материала],MATCH(Расходка[[#This Row],[№]],Поиск_расходки[Индекс11],0)),"")</f>
        <v>Launcher 6F AL 1</v>
      </c>
      <c r="AC69" s="180" t="str">
        <f>IFERROR(INDEX(Расходка[Наименование расходного материала],MATCH(Расходка[[#This Row],[№]],Поиск_расходки[Индекс12],0)),"")</f>
        <v>Launcher 6F AL 1</v>
      </c>
      <c r="AD69" s="180" t="str">
        <f>IFERROR(INDEX(Расходка[Наименование расходного материала],MATCH(Расходка[[#This Row],[№]],Поиск_расходки[Индекс13],0)),"")</f>
        <v>Launcher 6F AL 1</v>
      </c>
      <c r="AF69" s="4" t="s">
        <v>6</v>
      </c>
      <c r="AG69" s="4" t="s">
        <v>460</v>
      </c>
    </row>
    <row r="70" spans="1:33">
      <c r="A70">
        <f>ROW(Расходка[[#This Row],[Тип расходного материала ]])-1</f>
        <v>69</v>
      </c>
      <c r="B70" t="s">
        <v>4</v>
      </c>
      <c r="C70" t="s">
        <v>350</v>
      </c>
      <c r="E70" s="179">
        <f>IF(ISNUMBER(SEARCH('Карта учёта'!$B$13,Расходка[[#This Row],[Наименование расходного материала]])),MAX($E$1:E69)+1,0)</f>
        <v>0</v>
      </c>
      <c r="F70" s="179">
        <f>IF(ISNUMBER(SEARCH('Карта учёта'!$B$14,Расходка[[#This Row],[Наименование расходного материала]])),MAX($F$1:F69)+1,0)</f>
        <v>0</v>
      </c>
      <c r="G70" s="179">
        <f>IF(ISNUMBER(SEARCH('Карта учёта'!$B$15,Расходка[[#This Row],[Наименование расходного материала]])),MAX($G$1:G69)+1,0)</f>
        <v>0</v>
      </c>
      <c r="H70" s="179">
        <f>IF(ISNUMBER(SEARCH('Карта учёта'!#REF!,Расходка[[#This Row],[Наименование расходного материала]])),MAX($H$1:H69)+1,0)</f>
        <v>0</v>
      </c>
      <c r="I70" s="179">
        <f>IF(ISNUMBER(SEARCH('Карта учёта'!#REF!,Расходка[[#This Row],[Наименование расходного материала]])),MAX($I$1:I69)+1,0)</f>
        <v>0</v>
      </c>
      <c r="J70" s="179">
        <f>IF(ISNUMBER(SEARCH('Карта учёта'!$B$16,Расходка[[#This Row],[Наименование расходного материала]])),MAX($J$1:J69)+1,0)</f>
        <v>0</v>
      </c>
      <c r="K70" s="179">
        <f>IF(ISNUMBER(SEARCH('Карта учёта'!$B$17,Расходка[[#This Row],[Наименование расходного материала]])),MAX($K$1:K69)+1,0)</f>
        <v>0</v>
      </c>
      <c r="L70" s="179">
        <f>IF(ISNUMBER(SEARCH('Карта учёта'!$B$18,Расходка[[#This Row],[Наименование расходного материала]])),MAX($L$1:L69)+1,0)</f>
        <v>0</v>
      </c>
      <c r="M70" s="179">
        <f>IF(ISNUMBER(SEARCH('Карта учёта'!$B$19,Расходка[[#This Row],[Наименование расходного материала]])),MAX($M$1:M69)+1,0)</f>
        <v>69</v>
      </c>
      <c r="N70" s="179">
        <f>IF(ISNUMBER(SEARCH('Карта учёта'!$B$20,Расходка[[#This Row],[Наименование расходного материала]])),MAX($N$1:N69)+1,0)</f>
        <v>69</v>
      </c>
      <c r="O70" s="179">
        <f>IF(ISNUMBER(SEARCH('Карта учёта'!$B$21,Расходка[[#This Row],[Наименование расходного материала]])),MAX($O$1:O69)+1,0)</f>
        <v>69</v>
      </c>
      <c r="P70" s="179">
        <f>IF(ISNUMBER(SEARCH('Карта учёта'!$B$22,Расходка[[#This Row],[Наименование расходного материала]])),MAX($P$1:P69)+1,0)</f>
        <v>69</v>
      </c>
      <c r="Q70" s="179">
        <f>IF(ISNUMBER(SEARCH('Карта учёта'!$B$23,Расходка[[#This Row],[Наименование расходного материала]])),MAX($Q$1:Q69)+1,0)</f>
        <v>69</v>
      </c>
      <c r="R70" s="180" t="str">
        <f>IFERROR(INDEX(Расходка[Наименование расходного материала],MATCH(Расходка[[#This Row],[№]],Поиск_расходки[Индекс1],0)),"")</f>
        <v/>
      </c>
      <c r="S70" s="180" t="str">
        <f>IFERROR(INDEX(Расходка[Наименование расходного материала],MATCH(Расходка[[#This Row],[№]],Поиск_расходки[Индекс2],0)),"")</f>
        <v/>
      </c>
      <c r="T70" s="180" t="str">
        <f>IFERROR(INDEX(Расходка[Наименование расходного материала],MATCH(Расходка[[#This Row],[№]],Поиск_расходки[Индекс3],0)),"")</f>
        <v/>
      </c>
      <c r="U70" s="180" t="str">
        <f>IFERROR(INDEX(Расходка[Наименование расходного материала],MATCH(Расходка[[#This Row],[№]],Поиск_расходки[Индекс4],0)),"")</f>
        <v/>
      </c>
      <c r="V70" s="180" t="str">
        <f>IFERROR(INDEX(Расходка[Наименование расходного материала],MATCH(Расходка[[#This Row],[№]],Поиск_расходки[Индекс5],0)),"")</f>
        <v/>
      </c>
      <c r="W70" s="180" t="str">
        <f>IFERROR(INDEX(Расходка[Наименование расходного материала],MATCH(Расходка[[#This Row],[№]],Поиск_расходки[Индекс6],0)),"")</f>
        <v/>
      </c>
      <c r="X70" s="180" t="str">
        <f>IFERROR(INDEX(Расходка[Наименование расходного материала],MATCH(Расходка[[#This Row],[№]],Поиск_расходки[Индекс7],0)),"")</f>
        <v/>
      </c>
      <c r="Y70" s="180" t="str">
        <f>IFERROR(INDEX(Расходка[Наименование расходного материала],MATCH(Расходка[[#This Row],[№]],Поиск_расходки[Индекс8],0)),"")</f>
        <v/>
      </c>
      <c r="Z70" s="180" t="str">
        <f>IFERROR(INDEX(Расходка[Наименование расходного материала],MATCH(Расходка[[#This Row],[№]],Поиск_расходки[Индекс9],0)),"")</f>
        <v>Launcher 6F AL 2</v>
      </c>
      <c r="AA70" s="180" t="str">
        <f>IFERROR(INDEX(Расходка[Наименование расходного материала],MATCH(Расходка[[#This Row],[№]],Поиск_расходки[Индекс10],0)),"")</f>
        <v>Launcher 6F AL 2</v>
      </c>
      <c r="AB70" s="180" t="str">
        <f>IFERROR(INDEX(Расходка[Наименование расходного материала],MATCH(Расходка[[#This Row],[№]],Поиск_расходки[Индекс11],0)),"")</f>
        <v>Launcher 6F AL 2</v>
      </c>
      <c r="AC70" s="180" t="str">
        <f>IFERROR(INDEX(Расходка[Наименование расходного материала],MATCH(Расходка[[#This Row],[№]],Поиск_расходки[Индекс12],0)),"")</f>
        <v>Launcher 6F AL 2</v>
      </c>
      <c r="AD70" s="180" t="str">
        <f>IFERROR(INDEX(Расходка[Наименование расходного материала],MATCH(Расходка[[#This Row],[№]],Поиск_расходки[Индекс13],0)),"")</f>
        <v>Launcher 6F AL 2</v>
      </c>
      <c r="AF70" s="4" t="s">
        <v>6</v>
      </c>
      <c r="AG70" s="4" t="s">
        <v>461</v>
      </c>
    </row>
    <row r="71" spans="1:33">
      <c r="A71">
        <f>ROW(Расходка[[#This Row],[Тип расходного материала ]])-1</f>
        <v>70</v>
      </c>
      <c r="B71" t="s">
        <v>4</v>
      </c>
      <c r="C71" t="s">
        <v>324</v>
      </c>
      <c r="E71" s="179">
        <f>IF(ISNUMBER(SEARCH('Карта учёта'!$B$13,Расходка[[#This Row],[Наименование расходного материала]])),MAX($E$1:E70)+1,0)</f>
        <v>0</v>
      </c>
      <c r="F71" s="179">
        <f>IF(ISNUMBER(SEARCH('Карта учёта'!$B$14,Расходка[[#This Row],[Наименование расходного материала]])),MAX($F$1:F70)+1,0)</f>
        <v>0</v>
      </c>
      <c r="G71" s="179">
        <f>IF(ISNUMBER(SEARCH('Карта учёта'!$B$15,Расходка[[#This Row],[Наименование расходного материала]])),MAX($G$1:G70)+1,0)</f>
        <v>0</v>
      </c>
      <c r="H71" s="179">
        <f>IF(ISNUMBER(SEARCH('Карта учёта'!#REF!,Расходка[[#This Row],[Наименование расходного материала]])),MAX($H$1:H70)+1,0)</f>
        <v>0</v>
      </c>
      <c r="I71" s="179">
        <f>IF(ISNUMBER(SEARCH('Карта учёта'!#REF!,Расходка[[#This Row],[Наименование расходного материала]])),MAX($I$1:I70)+1,0)</f>
        <v>0</v>
      </c>
      <c r="J71" s="179">
        <f>IF(ISNUMBER(SEARCH('Карта учёта'!$B$16,Расходка[[#This Row],[Наименование расходного материала]])),MAX($J$1:J70)+1,0)</f>
        <v>0</v>
      </c>
      <c r="K71" s="179">
        <f>IF(ISNUMBER(SEARCH('Карта учёта'!$B$17,Расходка[[#This Row],[Наименование расходного материала]])),MAX($K$1:K70)+1,0)</f>
        <v>0</v>
      </c>
      <c r="L71" s="179">
        <f>IF(ISNUMBER(SEARCH('Карта учёта'!$B$18,Расходка[[#This Row],[Наименование расходного материала]])),MAX($L$1:L70)+1,0)</f>
        <v>0</v>
      </c>
      <c r="M71" s="179">
        <f>IF(ISNUMBER(SEARCH('Карта учёта'!$B$19,Расходка[[#This Row],[Наименование расходного материала]])),MAX($M$1:M70)+1,0)</f>
        <v>70</v>
      </c>
      <c r="N71" s="179">
        <f>IF(ISNUMBER(SEARCH('Карта учёта'!$B$20,Расходка[[#This Row],[Наименование расходного материала]])),MAX($N$1:N70)+1,0)</f>
        <v>70</v>
      </c>
      <c r="O71" s="179">
        <f>IF(ISNUMBER(SEARCH('Карта учёта'!$B$21,Расходка[[#This Row],[Наименование расходного материала]])),MAX($O$1:O70)+1,0)</f>
        <v>70</v>
      </c>
      <c r="P71" s="179">
        <f>IF(ISNUMBER(SEARCH('Карта учёта'!$B$22,Расходка[[#This Row],[Наименование расходного материала]])),MAX($P$1:P70)+1,0)</f>
        <v>70</v>
      </c>
      <c r="Q71" s="179">
        <f>IF(ISNUMBER(SEARCH('Карта учёта'!$B$23,Расходка[[#This Row],[Наименование расходного материала]])),MAX($Q$1:Q70)+1,0)</f>
        <v>70</v>
      </c>
      <c r="R71" s="180" t="str">
        <f>IFERROR(INDEX(Расходка[Наименование расходного материала],MATCH(Расходка[[#This Row],[№]],Поиск_расходки[Индекс1],0)),"")</f>
        <v/>
      </c>
      <c r="S71" s="180" t="str">
        <f>IFERROR(INDEX(Расходка[Наименование расходного материала],MATCH(Расходка[[#This Row],[№]],Поиск_расходки[Индекс2],0)),"")</f>
        <v/>
      </c>
      <c r="T71" s="180" t="str">
        <f>IFERROR(INDEX(Расходка[Наименование расходного материала],MATCH(Расходка[[#This Row],[№]],Поиск_расходки[Индекс3],0)),"")</f>
        <v/>
      </c>
      <c r="U71" s="180" t="str">
        <f>IFERROR(INDEX(Расходка[Наименование расходного материала],MATCH(Расходка[[#This Row],[№]],Поиск_расходки[Индекс4],0)),"")</f>
        <v/>
      </c>
      <c r="V71" s="180" t="str">
        <f>IFERROR(INDEX(Расходка[Наименование расходного материала],MATCH(Расходка[[#This Row],[№]],Поиск_расходки[Индекс5],0)),"")</f>
        <v/>
      </c>
      <c r="W71" s="180" t="str">
        <f>IFERROR(INDEX(Расходка[Наименование расходного материала],MATCH(Расходка[[#This Row],[№]],Поиск_расходки[Индекс6],0)),"")</f>
        <v/>
      </c>
      <c r="X71" s="180" t="str">
        <f>IFERROR(INDEX(Расходка[Наименование расходного материала],MATCH(Расходка[[#This Row],[№]],Поиск_расходки[Индекс7],0)),"")</f>
        <v/>
      </c>
      <c r="Y71" s="180" t="str">
        <f>IFERROR(INDEX(Расходка[Наименование расходного материала],MATCH(Расходка[[#This Row],[№]],Поиск_расходки[Индекс8],0)),"")</f>
        <v/>
      </c>
      <c r="Z71" s="180" t="str">
        <f>IFERROR(INDEX(Расходка[Наименование расходного материала],MATCH(Расходка[[#This Row],[№]],Поиск_расходки[Индекс9],0)),"")</f>
        <v>Launcher 6F EBU 3.5</v>
      </c>
      <c r="AA71" s="180" t="str">
        <f>IFERROR(INDEX(Расходка[Наименование расходного материала],MATCH(Расходка[[#This Row],[№]],Поиск_расходки[Индекс10],0)),"")</f>
        <v>Launcher 6F EBU 3.5</v>
      </c>
      <c r="AB71" s="180" t="str">
        <f>IFERROR(INDEX(Расходка[Наименование расходного материала],MATCH(Расходка[[#This Row],[№]],Поиск_расходки[Индекс11],0)),"")</f>
        <v>Launcher 6F EBU 3.5</v>
      </c>
      <c r="AC71" s="180" t="str">
        <f>IFERROR(INDEX(Расходка[Наименование расходного материала],MATCH(Расходка[[#This Row],[№]],Поиск_расходки[Индекс12],0)),"")</f>
        <v>Launcher 6F EBU 3.5</v>
      </c>
      <c r="AD71" s="180" t="str">
        <f>IFERROR(INDEX(Расходка[Наименование расходного материала],MATCH(Расходка[[#This Row],[№]],Поиск_расходки[Индекс13],0)),"")</f>
        <v>Launcher 6F EBU 3.5</v>
      </c>
      <c r="AF71" s="4" t="s">
        <v>6</v>
      </c>
      <c r="AG71" s="4" t="s">
        <v>416</v>
      </c>
    </row>
    <row r="72" spans="1:33">
      <c r="A72">
        <f>ROW(Расходка[[#This Row],[Тип расходного материала ]])-1</f>
        <v>71</v>
      </c>
      <c r="B72" t="s">
        <v>4</v>
      </c>
      <c r="C72" t="s">
        <v>325</v>
      </c>
      <c r="E72" s="179">
        <f>IF(ISNUMBER(SEARCH('Карта учёта'!$B$13,Расходка[[#This Row],[Наименование расходного материала]])),MAX($E$1:E71)+1,0)</f>
        <v>0</v>
      </c>
      <c r="F72" s="179">
        <f>IF(ISNUMBER(SEARCH('Карта учёта'!$B$14,Расходка[[#This Row],[Наименование расходного материала]])),MAX($F$1:F71)+1,0)</f>
        <v>0</v>
      </c>
      <c r="G72" s="179">
        <f>IF(ISNUMBER(SEARCH('Карта учёта'!$B$15,Расходка[[#This Row],[Наименование расходного материала]])),MAX($G$1:G71)+1,0)</f>
        <v>0</v>
      </c>
      <c r="H72" s="179">
        <f>IF(ISNUMBER(SEARCH('Карта учёта'!#REF!,Расходка[[#This Row],[Наименование расходного материала]])),MAX($H$1:H71)+1,0)</f>
        <v>0</v>
      </c>
      <c r="I72" s="179">
        <f>IF(ISNUMBER(SEARCH('Карта учёта'!#REF!,Расходка[[#This Row],[Наименование расходного материала]])),MAX($I$1:I71)+1,0)</f>
        <v>0</v>
      </c>
      <c r="J72" s="179">
        <f>IF(ISNUMBER(SEARCH('Карта учёта'!$B$16,Расходка[[#This Row],[Наименование расходного материала]])),MAX($J$1:J71)+1,0)</f>
        <v>0</v>
      </c>
      <c r="K72" s="179">
        <f>IF(ISNUMBER(SEARCH('Карта учёта'!$B$17,Расходка[[#This Row],[Наименование расходного материала]])),MAX($K$1:K71)+1,0)</f>
        <v>0</v>
      </c>
      <c r="L72" s="179">
        <f>IF(ISNUMBER(SEARCH('Карта учёта'!$B$18,Расходка[[#This Row],[Наименование расходного материала]])),MAX($L$1:L71)+1,0)</f>
        <v>0</v>
      </c>
      <c r="M72" s="179">
        <f>IF(ISNUMBER(SEARCH('Карта учёта'!$B$19,Расходка[[#This Row],[Наименование расходного материала]])),MAX($M$1:M71)+1,0)</f>
        <v>71</v>
      </c>
      <c r="N72" s="179">
        <f>IF(ISNUMBER(SEARCH('Карта учёта'!$B$20,Расходка[[#This Row],[Наименование расходного материала]])),MAX($N$1:N71)+1,0)</f>
        <v>71</v>
      </c>
      <c r="O72" s="179">
        <f>IF(ISNUMBER(SEARCH('Карта учёта'!$B$21,Расходка[[#This Row],[Наименование расходного материала]])),MAX($O$1:O71)+1,0)</f>
        <v>71</v>
      </c>
      <c r="P72" s="179">
        <f>IF(ISNUMBER(SEARCH('Карта учёта'!$B$22,Расходка[[#This Row],[Наименование расходного материала]])),MAX($P$1:P71)+1,0)</f>
        <v>71</v>
      </c>
      <c r="Q72" s="179">
        <f>IF(ISNUMBER(SEARCH('Карта учёта'!$B$23,Расходка[[#This Row],[Наименование расходного материала]])),MAX($Q$1:Q71)+1,0)</f>
        <v>71</v>
      </c>
      <c r="R72" s="180" t="str">
        <f>IFERROR(INDEX(Расходка[Наименование расходного материала],MATCH(Расходка[[#This Row],[№]],Поиск_расходки[Индекс1],0)),"")</f>
        <v/>
      </c>
      <c r="S72" s="180" t="str">
        <f>IFERROR(INDEX(Расходка[Наименование расходного материала],MATCH(Расходка[[#This Row],[№]],Поиск_расходки[Индекс2],0)),"")</f>
        <v/>
      </c>
      <c r="T72" s="180" t="str">
        <f>IFERROR(INDEX(Расходка[Наименование расходного материала],MATCH(Расходка[[#This Row],[№]],Поиск_расходки[Индекс3],0)),"")</f>
        <v/>
      </c>
      <c r="U72" s="180" t="str">
        <f>IFERROR(INDEX(Расходка[Наименование расходного материала],MATCH(Расходка[[#This Row],[№]],Поиск_расходки[Индекс4],0)),"")</f>
        <v/>
      </c>
      <c r="V72" s="180" t="str">
        <f>IFERROR(INDEX(Расходка[Наименование расходного материала],MATCH(Расходка[[#This Row],[№]],Поиск_расходки[Индекс5],0)),"")</f>
        <v/>
      </c>
      <c r="W72" s="180" t="str">
        <f>IFERROR(INDEX(Расходка[Наименование расходного материала],MATCH(Расходка[[#This Row],[№]],Поиск_расходки[Индекс6],0)),"")</f>
        <v/>
      </c>
      <c r="X72" s="180" t="str">
        <f>IFERROR(INDEX(Расходка[Наименование расходного материала],MATCH(Расходка[[#This Row],[№]],Поиск_расходки[Индекс7],0)),"")</f>
        <v/>
      </c>
      <c r="Y72" s="180" t="str">
        <f>IFERROR(INDEX(Расходка[Наименование расходного материала],MATCH(Расходка[[#This Row],[№]],Поиск_расходки[Индекс8],0)),"")</f>
        <v/>
      </c>
      <c r="Z72" s="180" t="str">
        <f>IFERROR(INDEX(Расходка[Наименование расходного материала],MATCH(Расходка[[#This Row],[№]],Поиск_расходки[Индекс9],0)),"")</f>
        <v>Launcher 6F EBU 4.0</v>
      </c>
      <c r="AA72" s="180" t="str">
        <f>IFERROR(INDEX(Расходка[Наименование расходного материала],MATCH(Расходка[[#This Row],[№]],Поиск_расходки[Индекс10],0)),"")</f>
        <v>Launcher 6F EBU 4.0</v>
      </c>
      <c r="AB72" s="180" t="str">
        <f>IFERROR(INDEX(Расходка[Наименование расходного материала],MATCH(Расходка[[#This Row],[№]],Поиск_расходки[Индекс11],0)),"")</f>
        <v>Launcher 6F EBU 4.0</v>
      </c>
      <c r="AC72" s="180" t="str">
        <f>IFERROR(INDEX(Расходка[Наименование расходного материала],MATCH(Расходка[[#This Row],[№]],Поиск_расходки[Индекс12],0)),"")</f>
        <v>Launcher 6F EBU 4.0</v>
      </c>
      <c r="AD72" s="180" t="str">
        <f>IFERROR(INDEX(Расходка[Наименование расходного материала],MATCH(Расходка[[#This Row],[№]],Поиск_расходки[Индекс13],0)),"")</f>
        <v>Launcher 6F EBU 4.0</v>
      </c>
      <c r="AF72" s="4" t="s">
        <v>6</v>
      </c>
      <c r="AG72" s="4" t="s">
        <v>462</v>
      </c>
    </row>
    <row r="73" spans="1:33">
      <c r="A73">
        <f>ROW(Расходка[[#This Row],[Тип расходного материала ]])-1</f>
        <v>72</v>
      </c>
      <c r="B73" t="s">
        <v>4</v>
      </c>
      <c r="C73" t="s">
        <v>326</v>
      </c>
      <c r="E73" s="179">
        <f>IF(ISNUMBER(SEARCH('Карта учёта'!$B$13,Расходка[[#This Row],[Наименование расходного материала]])),MAX($E$1:E72)+1,0)</f>
        <v>0</v>
      </c>
      <c r="F73" s="179">
        <f>IF(ISNUMBER(SEARCH('Карта учёта'!$B$14,Расходка[[#This Row],[Наименование расходного материала]])),MAX($F$1:F72)+1,0)</f>
        <v>0</v>
      </c>
      <c r="G73" s="179">
        <f>IF(ISNUMBER(SEARCH('Карта учёта'!$B$15,Расходка[[#This Row],[Наименование расходного материала]])),MAX($G$1:G72)+1,0)</f>
        <v>0</v>
      </c>
      <c r="H73" s="179">
        <f>IF(ISNUMBER(SEARCH('Карта учёта'!#REF!,Расходка[[#This Row],[Наименование расходного материала]])),MAX($H$1:H72)+1,0)</f>
        <v>0</v>
      </c>
      <c r="I73" s="179">
        <f>IF(ISNUMBER(SEARCH('Карта учёта'!#REF!,Расходка[[#This Row],[Наименование расходного материала]])),MAX($I$1:I72)+1,0)</f>
        <v>0</v>
      </c>
      <c r="J73" s="179">
        <f>IF(ISNUMBER(SEARCH('Карта учёта'!$B$16,Расходка[[#This Row],[Наименование расходного материала]])),MAX($J$1:J72)+1,0)</f>
        <v>0</v>
      </c>
      <c r="K73" s="179">
        <f>IF(ISNUMBER(SEARCH('Карта учёта'!$B$17,Расходка[[#This Row],[Наименование расходного материала]])),MAX($K$1:K72)+1,0)</f>
        <v>0</v>
      </c>
      <c r="L73" s="179">
        <f>IF(ISNUMBER(SEARCH('Карта учёта'!$B$18,Расходка[[#This Row],[Наименование расходного материала]])),MAX($L$1:L72)+1,0)</f>
        <v>0</v>
      </c>
      <c r="M73" s="179">
        <f>IF(ISNUMBER(SEARCH('Карта учёта'!$B$19,Расходка[[#This Row],[Наименование расходного материала]])),MAX($M$1:M72)+1,0)</f>
        <v>72</v>
      </c>
      <c r="N73" s="179">
        <f>IF(ISNUMBER(SEARCH('Карта учёта'!$B$20,Расходка[[#This Row],[Наименование расходного материала]])),MAX($N$1:N72)+1,0)</f>
        <v>72</v>
      </c>
      <c r="O73" s="179">
        <f>IF(ISNUMBER(SEARCH('Карта учёта'!$B$21,Расходка[[#This Row],[Наименование расходного материала]])),MAX($O$1:O72)+1,0)</f>
        <v>72</v>
      </c>
      <c r="P73" s="179">
        <f>IF(ISNUMBER(SEARCH('Карта учёта'!$B$22,Расходка[[#This Row],[Наименование расходного материала]])),MAX($P$1:P72)+1,0)</f>
        <v>72</v>
      </c>
      <c r="Q73" s="179">
        <f>IF(ISNUMBER(SEARCH('Карта учёта'!$B$23,Расходка[[#This Row],[Наименование расходного материала]])),MAX($Q$1:Q72)+1,0)</f>
        <v>72</v>
      </c>
      <c r="R73" s="180" t="str">
        <f>IFERROR(INDEX(Расходка[Наименование расходного материала],MATCH(Расходка[[#This Row],[№]],Поиск_расходки[Индекс1],0)),"")</f>
        <v/>
      </c>
      <c r="S73" s="180" t="str">
        <f>IFERROR(INDEX(Расходка[Наименование расходного материала],MATCH(Расходка[[#This Row],[№]],Поиск_расходки[Индекс2],0)),"")</f>
        <v/>
      </c>
      <c r="T73" s="180" t="str">
        <f>IFERROR(INDEX(Расходка[Наименование расходного материала],MATCH(Расходка[[#This Row],[№]],Поиск_расходки[Индекс3],0)),"")</f>
        <v/>
      </c>
      <c r="U73" s="180" t="str">
        <f>IFERROR(INDEX(Расходка[Наименование расходного материала],MATCH(Расходка[[#This Row],[№]],Поиск_расходки[Индекс4],0)),"")</f>
        <v/>
      </c>
      <c r="V73" s="180" t="str">
        <f>IFERROR(INDEX(Расходка[Наименование расходного материала],MATCH(Расходка[[#This Row],[№]],Поиск_расходки[Индекс5],0)),"")</f>
        <v/>
      </c>
      <c r="W73" s="180" t="str">
        <f>IFERROR(INDEX(Расходка[Наименование расходного материала],MATCH(Расходка[[#This Row],[№]],Поиск_расходки[Индекс6],0)),"")</f>
        <v/>
      </c>
      <c r="X73" s="180" t="str">
        <f>IFERROR(INDEX(Расходка[Наименование расходного материала],MATCH(Расходка[[#This Row],[№]],Поиск_расходки[Индекс7],0)),"")</f>
        <v/>
      </c>
      <c r="Y73" s="180" t="str">
        <f>IFERROR(INDEX(Расходка[Наименование расходного материала],MATCH(Расходка[[#This Row],[№]],Поиск_расходки[Индекс8],0)),"")</f>
        <v/>
      </c>
      <c r="Z73" s="180" t="str">
        <f>IFERROR(INDEX(Расходка[Наименование расходного материала],MATCH(Расходка[[#This Row],[№]],Поиск_расходки[Индекс9],0)),"")</f>
        <v>Launcher 6F JL 3.5</v>
      </c>
      <c r="AA73" s="180" t="str">
        <f>IFERROR(INDEX(Расходка[Наименование расходного материала],MATCH(Расходка[[#This Row],[№]],Поиск_расходки[Индекс10],0)),"")</f>
        <v>Launcher 6F JL 3.5</v>
      </c>
      <c r="AB73" s="180" t="str">
        <f>IFERROR(INDEX(Расходка[Наименование расходного материала],MATCH(Расходка[[#This Row],[№]],Поиск_расходки[Индекс11],0)),"")</f>
        <v>Launcher 6F JL 3.5</v>
      </c>
      <c r="AC73" s="180" t="str">
        <f>IFERROR(INDEX(Расходка[Наименование расходного материала],MATCH(Расходка[[#This Row],[№]],Поиск_расходки[Индекс12],0)),"")</f>
        <v>Launcher 6F JL 3.5</v>
      </c>
      <c r="AD73" s="180" t="str">
        <f>IFERROR(INDEX(Расходка[Наименование расходного материала],MATCH(Расходка[[#This Row],[№]],Поиск_расходки[Индекс13],0)),"")</f>
        <v>Launcher 6F JL 3.5</v>
      </c>
      <c r="AF73" s="4" t="s">
        <v>6</v>
      </c>
      <c r="AG73" s="4" t="s">
        <v>417</v>
      </c>
    </row>
    <row r="74" spans="1:33">
      <c r="A74">
        <f>ROW(Расходка[[#This Row],[Тип расходного материала ]])-1</f>
        <v>73</v>
      </c>
      <c r="B74" t="s">
        <v>4</v>
      </c>
      <c r="C74" t="s">
        <v>327</v>
      </c>
      <c r="E74" s="179">
        <f>IF(ISNUMBER(SEARCH('Карта учёта'!$B$13,Расходка[[#This Row],[Наименование расходного материала]])),MAX($E$1:E73)+1,0)</f>
        <v>0</v>
      </c>
      <c r="F74" s="179">
        <f>IF(ISNUMBER(SEARCH('Карта учёта'!$B$14,Расходка[[#This Row],[Наименование расходного материала]])),MAX($F$1:F73)+1,0)</f>
        <v>0</v>
      </c>
      <c r="G74" s="179">
        <f>IF(ISNUMBER(SEARCH('Карта учёта'!$B$15,Расходка[[#This Row],[Наименование расходного материала]])),MAX($G$1:G73)+1,0)</f>
        <v>0</v>
      </c>
      <c r="H74" s="179">
        <f>IF(ISNUMBER(SEARCH('Карта учёта'!#REF!,Расходка[[#This Row],[Наименование расходного материала]])),MAX($H$1:H73)+1,0)</f>
        <v>0</v>
      </c>
      <c r="I74" s="179">
        <f>IF(ISNUMBER(SEARCH('Карта учёта'!#REF!,Расходка[[#This Row],[Наименование расходного материала]])),MAX($I$1:I73)+1,0)</f>
        <v>0</v>
      </c>
      <c r="J74" s="179">
        <f>IF(ISNUMBER(SEARCH('Карта учёта'!$B$16,Расходка[[#This Row],[Наименование расходного материала]])),MAX($J$1:J73)+1,0)</f>
        <v>0</v>
      </c>
      <c r="K74" s="179">
        <f>IF(ISNUMBER(SEARCH('Карта учёта'!$B$17,Расходка[[#This Row],[Наименование расходного материала]])),MAX($K$1:K73)+1,0)</f>
        <v>0</v>
      </c>
      <c r="L74" s="179">
        <f>IF(ISNUMBER(SEARCH('Карта учёта'!$B$18,Расходка[[#This Row],[Наименование расходного материала]])),MAX($L$1:L73)+1,0)</f>
        <v>0</v>
      </c>
      <c r="M74" s="179">
        <f>IF(ISNUMBER(SEARCH('Карта учёта'!$B$19,Расходка[[#This Row],[Наименование расходного материала]])),MAX($M$1:M73)+1,0)</f>
        <v>73</v>
      </c>
      <c r="N74" s="179">
        <f>IF(ISNUMBER(SEARCH('Карта учёта'!$B$20,Расходка[[#This Row],[Наименование расходного материала]])),MAX($N$1:N73)+1,0)</f>
        <v>73</v>
      </c>
      <c r="O74" s="179">
        <f>IF(ISNUMBER(SEARCH('Карта учёта'!$B$21,Расходка[[#This Row],[Наименование расходного материала]])),MAX($O$1:O73)+1,0)</f>
        <v>73</v>
      </c>
      <c r="P74" s="179">
        <f>IF(ISNUMBER(SEARCH('Карта учёта'!$B$22,Расходка[[#This Row],[Наименование расходного материала]])),MAX($P$1:P73)+1,0)</f>
        <v>73</v>
      </c>
      <c r="Q74" s="179">
        <f>IF(ISNUMBER(SEARCH('Карта учёта'!$B$23,Расходка[[#This Row],[Наименование расходного материала]])),MAX($Q$1:Q73)+1,0)</f>
        <v>73</v>
      </c>
      <c r="R74" s="180" t="str">
        <f>IFERROR(INDEX(Расходка[Наименование расходного материала],MATCH(Расходка[[#This Row],[№]],Поиск_расходки[Индекс1],0)),"")</f>
        <v/>
      </c>
      <c r="S74" s="180" t="str">
        <f>IFERROR(INDEX(Расходка[Наименование расходного материала],MATCH(Расходка[[#This Row],[№]],Поиск_расходки[Индекс2],0)),"")</f>
        <v/>
      </c>
      <c r="T74" s="180" t="str">
        <f>IFERROR(INDEX(Расходка[Наименование расходного материала],MATCH(Расходка[[#This Row],[№]],Поиск_расходки[Индекс3],0)),"")</f>
        <v/>
      </c>
      <c r="U74" s="180" t="str">
        <f>IFERROR(INDEX(Расходка[Наименование расходного материала],MATCH(Расходка[[#This Row],[№]],Поиск_расходки[Индекс4],0)),"")</f>
        <v/>
      </c>
      <c r="V74" s="180" t="str">
        <f>IFERROR(INDEX(Расходка[Наименование расходного материала],MATCH(Расходка[[#This Row],[№]],Поиск_расходки[Индекс5],0)),"")</f>
        <v/>
      </c>
      <c r="W74" s="180" t="str">
        <f>IFERROR(INDEX(Расходка[Наименование расходного материала],MATCH(Расходка[[#This Row],[№]],Поиск_расходки[Индекс6],0)),"")</f>
        <v/>
      </c>
      <c r="X74" s="180" t="str">
        <f>IFERROR(INDEX(Расходка[Наименование расходного материала],MATCH(Расходка[[#This Row],[№]],Поиск_расходки[Индекс7],0)),"")</f>
        <v/>
      </c>
      <c r="Y74" s="180" t="str">
        <f>IFERROR(INDEX(Расходка[Наименование расходного материала],MATCH(Расходка[[#This Row],[№]],Поиск_расходки[Индекс8],0)),"")</f>
        <v/>
      </c>
      <c r="Z74" s="180" t="str">
        <f>IFERROR(INDEX(Расходка[Наименование расходного материала],MATCH(Расходка[[#This Row],[№]],Поиск_расходки[Индекс9],0)),"")</f>
        <v>Launcher 6F JL 4.0</v>
      </c>
      <c r="AA74" s="180" t="str">
        <f>IFERROR(INDEX(Расходка[Наименование расходного материала],MATCH(Расходка[[#This Row],[№]],Поиск_расходки[Индекс10],0)),"")</f>
        <v>Launcher 6F JL 4.0</v>
      </c>
      <c r="AB74" s="180" t="str">
        <f>IFERROR(INDEX(Расходка[Наименование расходного материала],MATCH(Расходка[[#This Row],[№]],Поиск_расходки[Индекс11],0)),"")</f>
        <v>Launcher 6F JL 4.0</v>
      </c>
      <c r="AC74" s="180" t="str">
        <f>IFERROR(INDEX(Расходка[Наименование расходного материала],MATCH(Расходка[[#This Row],[№]],Поиск_расходки[Индекс12],0)),"")</f>
        <v>Launcher 6F JL 4.0</v>
      </c>
      <c r="AD74" s="180" t="str">
        <f>IFERROR(INDEX(Расходка[Наименование расходного материала],MATCH(Расходка[[#This Row],[№]],Поиск_расходки[Индекс13],0)),"")</f>
        <v>Launcher 6F JL 4.0</v>
      </c>
      <c r="AF74" s="4" t="s">
        <v>6</v>
      </c>
      <c r="AG74" s="4" t="s">
        <v>463</v>
      </c>
    </row>
    <row r="75" spans="1:33">
      <c r="A75">
        <f>ROW(Расходка[[#This Row],[Тип расходного материала ]])-1</f>
        <v>74</v>
      </c>
      <c r="B75" t="s">
        <v>4</v>
      </c>
      <c r="C75" t="s">
        <v>333</v>
      </c>
      <c r="E75" s="179">
        <f>IF(ISNUMBER(SEARCH('Карта учёта'!$B$13,Расходка[[#This Row],[Наименование расходного материала]])),MAX($E$1:E74)+1,0)</f>
        <v>0</v>
      </c>
      <c r="F75" s="179">
        <f>IF(ISNUMBER(SEARCH('Карта учёта'!$B$14,Расходка[[#This Row],[Наименование расходного материала]])),MAX($F$1:F74)+1,0)</f>
        <v>0</v>
      </c>
      <c r="G75" s="179">
        <f>IF(ISNUMBER(SEARCH('Карта учёта'!$B$15,Расходка[[#This Row],[Наименование расходного материала]])),MAX($G$1:G74)+1,0)</f>
        <v>0</v>
      </c>
      <c r="H75" s="179">
        <f>IF(ISNUMBER(SEARCH('Карта учёта'!#REF!,Расходка[[#This Row],[Наименование расходного материала]])),MAX($H$1:H74)+1,0)</f>
        <v>0</v>
      </c>
      <c r="I75" s="179">
        <f>IF(ISNUMBER(SEARCH('Карта учёта'!#REF!,Расходка[[#This Row],[Наименование расходного материала]])),MAX($I$1:I74)+1,0)</f>
        <v>0</v>
      </c>
      <c r="J75" s="179">
        <f>IF(ISNUMBER(SEARCH('Карта учёта'!$B$16,Расходка[[#This Row],[Наименование расходного материала]])),MAX($J$1:J74)+1,0)</f>
        <v>0</v>
      </c>
      <c r="K75" s="179">
        <f>IF(ISNUMBER(SEARCH('Карта учёта'!$B$17,Расходка[[#This Row],[Наименование расходного материала]])),MAX($K$1:K74)+1,0)</f>
        <v>0</v>
      </c>
      <c r="L75" s="179">
        <f>IF(ISNUMBER(SEARCH('Карта учёта'!$B$18,Расходка[[#This Row],[Наименование расходного материала]])),MAX($L$1:L74)+1,0)</f>
        <v>0</v>
      </c>
      <c r="M75" s="179">
        <f>IF(ISNUMBER(SEARCH('Карта учёта'!$B$19,Расходка[[#This Row],[Наименование расходного материала]])),MAX($M$1:M74)+1,0)</f>
        <v>74</v>
      </c>
      <c r="N75" s="179">
        <f>IF(ISNUMBER(SEARCH('Карта учёта'!$B$20,Расходка[[#This Row],[Наименование расходного материала]])),MAX($N$1:N74)+1,0)</f>
        <v>74</v>
      </c>
      <c r="O75" s="179">
        <f>IF(ISNUMBER(SEARCH('Карта учёта'!$B$21,Расходка[[#This Row],[Наименование расходного материала]])),MAX($O$1:O74)+1,0)</f>
        <v>74</v>
      </c>
      <c r="P75" s="179">
        <f>IF(ISNUMBER(SEARCH('Карта учёта'!$B$22,Расходка[[#This Row],[Наименование расходного материала]])),MAX($P$1:P74)+1,0)</f>
        <v>74</v>
      </c>
      <c r="Q75" s="179">
        <f>IF(ISNUMBER(SEARCH('Карта учёта'!$B$23,Расходка[[#This Row],[Наименование расходного материала]])),MAX($Q$1:Q74)+1,0)</f>
        <v>74</v>
      </c>
      <c r="R75" s="180" t="str">
        <f>IFERROR(INDEX(Расходка[Наименование расходного материала],MATCH(Расходка[[#This Row],[№]],Поиск_расходки[Индекс1],0)),"")</f>
        <v/>
      </c>
      <c r="S75" s="180" t="str">
        <f>IFERROR(INDEX(Расходка[Наименование расходного материала],MATCH(Расходка[[#This Row],[№]],Поиск_расходки[Индекс2],0)),"")</f>
        <v/>
      </c>
      <c r="T75" s="180" t="str">
        <f>IFERROR(INDEX(Расходка[Наименование расходного материала],MATCH(Расходка[[#This Row],[№]],Поиск_расходки[Индекс3],0)),"")</f>
        <v/>
      </c>
      <c r="U75" s="180" t="str">
        <f>IFERROR(INDEX(Расходка[Наименование расходного материала],MATCH(Расходка[[#This Row],[№]],Поиск_расходки[Индекс4],0)),"")</f>
        <v/>
      </c>
      <c r="V75" s="180" t="str">
        <f>IFERROR(INDEX(Расходка[Наименование расходного материала],MATCH(Расходка[[#This Row],[№]],Поиск_расходки[Индекс5],0)),"")</f>
        <v/>
      </c>
      <c r="W75" s="180" t="str">
        <f>IFERROR(INDEX(Расходка[Наименование расходного материала],MATCH(Расходка[[#This Row],[№]],Поиск_расходки[Индекс6],0)),"")</f>
        <v/>
      </c>
      <c r="X75" s="180" t="str">
        <f>IFERROR(INDEX(Расходка[Наименование расходного материала],MATCH(Расходка[[#This Row],[№]],Поиск_расходки[Индекс7],0)),"")</f>
        <v/>
      </c>
      <c r="Y75" s="180" t="str">
        <f>IFERROR(INDEX(Расходка[Наименование расходного материала],MATCH(Расходка[[#This Row],[№]],Поиск_расходки[Индекс8],0)),"")</f>
        <v/>
      </c>
      <c r="Z75" s="180" t="str">
        <f>IFERROR(INDEX(Расходка[Наименование расходного материала],MATCH(Расходка[[#This Row],[№]],Поиск_расходки[Индекс9],0)),"")</f>
        <v>Launcher 6F JL 4.5</v>
      </c>
      <c r="AA75" s="180" t="str">
        <f>IFERROR(INDEX(Расходка[Наименование расходного материала],MATCH(Расходка[[#This Row],[№]],Поиск_расходки[Индекс10],0)),"")</f>
        <v>Launcher 6F JL 4.5</v>
      </c>
      <c r="AB75" s="180" t="str">
        <f>IFERROR(INDEX(Расходка[Наименование расходного материала],MATCH(Расходка[[#This Row],[№]],Поиск_расходки[Индекс11],0)),"")</f>
        <v>Launcher 6F JL 4.5</v>
      </c>
      <c r="AC75" s="180" t="str">
        <f>IFERROR(INDEX(Расходка[Наименование расходного материала],MATCH(Расходка[[#This Row],[№]],Поиск_расходки[Индекс12],0)),"")</f>
        <v>Launcher 6F JL 4.5</v>
      </c>
      <c r="AD75" s="180" t="str">
        <f>IFERROR(INDEX(Расходка[Наименование расходного материала],MATCH(Расходка[[#This Row],[№]],Поиск_расходки[Индекс13],0)),"")</f>
        <v>Launcher 6F JL 4.5</v>
      </c>
      <c r="AF75" s="4" t="s">
        <v>6</v>
      </c>
      <c r="AG75" s="4" t="s">
        <v>464</v>
      </c>
    </row>
    <row r="76" spans="1:33">
      <c r="A76">
        <f>ROW(Расходка[[#This Row],[Тип расходного материала ]])-1</f>
        <v>75</v>
      </c>
      <c r="B76" t="s">
        <v>4</v>
      </c>
      <c r="C76" t="s">
        <v>328</v>
      </c>
      <c r="E76" s="179">
        <f>IF(ISNUMBER(SEARCH('Карта учёта'!$B$13,Расходка[[#This Row],[Наименование расходного материала]])),MAX($E$1:E75)+1,0)</f>
        <v>0</v>
      </c>
      <c r="F76" s="179">
        <f>IF(ISNUMBER(SEARCH('Карта учёта'!$B$14,Расходка[[#This Row],[Наименование расходного материала]])),MAX($F$1:F75)+1,0)</f>
        <v>1</v>
      </c>
      <c r="G76" s="179">
        <f>IF(ISNUMBER(SEARCH('Карта учёта'!$B$15,Расходка[[#This Row],[Наименование расходного материала]])),MAX($G$1:G75)+1,0)</f>
        <v>0</v>
      </c>
      <c r="H76" s="179">
        <f>IF(ISNUMBER(SEARCH('Карта учёта'!#REF!,Расходка[[#This Row],[Наименование расходного материала]])),MAX($H$1:H75)+1,0)</f>
        <v>0</v>
      </c>
      <c r="I76" s="179">
        <f>IF(ISNUMBER(SEARCH('Карта учёта'!#REF!,Расходка[[#This Row],[Наименование расходного материала]])),MAX($I$1:I75)+1,0)</f>
        <v>0</v>
      </c>
      <c r="J76" s="179">
        <f>IF(ISNUMBER(SEARCH('Карта учёта'!$B$16,Расходка[[#This Row],[Наименование расходного материала]])),MAX($J$1:J75)+1,0)</f>
        <v>0</v>
      </c>
      <c r="K76" s="179">
        <f>IF(ISNUMBER(SEARCH('Карта учёта'!$B$17,Расходка[[#This Row],[Наименование расходного материала]])),MAX($K$1:K75)+1,0)</f>
        <v>0</v>
      </c>
      <c r="L76" s="179">
        <f>IF(ISNUMBER(SEARCH('Карта учёта'!$B$18,Расходка[[#This Row],[Наименование расходного материала]])),MAX($L$1:L75)+1,0)</f>
        <v>0</v>
      </c>
      <c r="M76" s="179">
        <f>IF(ISNUMBER(SEARCH('Карта учёта'!$B$19,Расходка[[#This Row],[Наименование расходного материала]])),MAX($M$1:M75)+1,0)</f>
        <v>75</v>
      </c>
      <c r="N76" s="179">
        <f>IF(ISNUMBER(SEARCH('Карта учёта'!$B$20,Расходка[[#This Row],[Наименование расходного материала]])),MAX($N$1:N75)+1,0)</f>
        <v>75</v>
      </c>
      <c r="O76" s="179">
        <f>IF(ISNUMBER(SEARCH('Карта учёта'!$B$21,Расходка[[#This Row],[Наименование расходного материала]])),MAX($O$1:O75)+1,0)</f>
        <v>75</v>
      </c>
      <c r="P76" s="179">
        <f>IF(ISNUMBER(SEARCH('Карта учёта'!$B$22,Расходка[[#This Row],[Наименование расходного материала]])),MAX($P$1:P75)+1,0)</f>
        <v>75</v>
      </c>
      <c r="Q76" s="179">
        <f>IF(ISNUMBER(SEARCH('Карта учёта'!$B$23,Расходка[[#This Row],[Наименование расходного материала]])),MAX($Q$1:Q75)+1,0)</f>
        <v>75</v>
      </c>
      <c r="R76" s="180" t="str">
        <f>IFERROR(INDEX(Расходка[Наименование расходного материала],MATCH(Расходка[[#This Row],[№]],Поиск_расходки[Индекс1],0)),"")</f>
        <v/>
      </c>
      <c r="S76" s="180" t="str">
        <f>IFERROR(INDEX(Расходка[Наименование расходного материала],MATCH(Расходка[[#This Row],[№]],Поиск_расходки[Индекс2],0)),"")</f>
        <v/>
      </c>
      <c r="T76" s="180" t="str">
        <f>IFERROR(INDEX(Расходка[Наименование расходного материала],MATCH(Расходка[[#This Row],[№]],Поиск_расходки[Индекс3],0)),"")</f>
        <v/>
      </c>
      <c r="U76" s="180" t="str">
        <f>IFERROR(INDEX(Расходка[Наименование расходного материала],MATCH(Расходка[[#This Row],[№]],Поиск_расходки[Индекс4],0)),"")</f>
        <v/>
      </c>
      <c r="V76" s="180" t="str">
        <f>IFERROR(INDEX(Расходка[Наименование расходного материала],MATCH(Расходка[[#This Row],[№]],Поиск_расходки[Индекс5],0)),"")</f>
        <v/>
      </c>
      <c r="W76" s="180" t="str">
        <f>IFERROR(INDEX(Расходка[Наименование расходного материала],MATCH(Расходка[[#This Row],[№]],Поиск_расходки[Индекс6],0)),"")</f>
        <v/>
      </c>
      <c r="X76" s="180" t="str">
        <f>IFERROR(INDEX(Расходка[Наименование расходного материала],MATCH(Расходка[[#This Row],[№]],Поиск_расходки[Индекс7],0)),"")</f>
        <v/>
      </c>
      <c r="Y76" s="180" t="str">
        <f>IFERROR(INDEX(Расходка[Наименование расходного материала],MATCH(Расходка[[#This Row],[№]],Поиск_расходки[Индекс8],0)),"")</f>
        <v/>
      </c>
      <c r="Z76" s="180" t="str">
        <f>IFERROR(INDEX(Расходка[Наименование расходного материала],MATCH(Расходка[[#This Row],[№]],Поиск_расходки[Индекс9],0)),"")</f>
        <v>Launcher 6F JR 3.5</v>
      </c>
      <c r="AA76" s="180" t="str">
        <f>IFERROR(INDEX(Расходка[Наименование расходного материала],MATCH(Расходка[[#This Row],[№]],Поиск_расходки[Индекс10],0)),"")</f>
        <v>Launcher 6F JR 3.5</v>
      </c>
      <c r="AB76" s="180" t="str">
        <f>IFERROR(INDEX(Расходка[Наименование расходного материала],MATCH(Расходка[[#This Row],[№]],Поиск_расходки[Индекс11],0)),"")</f>
        <v>Launcher 6F JR 3.5</v>
      </c>
      <c r="AC76" s="180" t="str">
        <f>IFERROR(INDEX(Расходка[Наименование расходного материала],MATCH(Расходка[[#This Row],[№]],Поиск_расходки[Индекс12],0)),"")</f>
        <v>Launcher 6F JR 3.5</v>
      </c>
      <c r="AD76" s="180" t="str">
        <f>IFERROR(INDEX(Расходка[Наименование расходного материала],MATCH(Расходка[[#This Row],[№]],Поиск_расходки[Индекс13],0)),"")</f>
        <v>Launcher 6F JR 3.5</v>
      </c>
      <c r="AF76" s="4" t="s">
        <v>6</v>
      </c>
      <c r="AG76" s="4" t="s">
        <v>465</v>
      </c>
    </row>
    <row r="77" spans="1:33">
      <c r="A77">
        <f>ROW(Расходка[[#This Row],[Тип расходного материала ]])-1</f>
        <v>76</v>
      </c>
      <c r="B77" t="s">
        <v>4</v>
      </c>
      <c r="C77" t="s">
        <v>329</v>
      </c>
      <c r="E77" s="179">
        <f>IF(ISNUMBER(SEARCH('Карта учёта'!$B$13,Расходка[[#This Row],[Наименование расходного материала]])),MAX($E$1:E76)+1,0)</f>
        <v>0</v>
      </c>
      <c r="F77" s="179">
        <f>IF(ISNUMBER(SEARCH('Карта учёта'!$B$14,Расходка[[#This Row],[Наименование расходного материала]])),MAX($F$1:F76)+1,0)</f>
        <v>0</v>
      </c>
      <c r="G77" s="179">
        <f>IF(ISNUMBER(SEARCH('Карта учёта'!$B$15,Расходка[[#This Row],[Наименование расходного материала]])),MAX($G$1:G76)+1,0)</f>
        <v>0</v>
      </c>
      <c r="H77" s="179">
        <f>IF(ISNUMBER(SEARCH('Карта учёта'!#REF!,Расходка[[#This Row],[Наименование расходного материала]])),MAX($H$1:H76)+1,0)</f>
        <v>0</v>
      </c>
      <c r="I77" s="179">
        <f>IF(ISNUMBER(SEARCH('Карта учёта'!#REF!,Расходка[[#This Row],[Наименование расходного материала]])),MAX($I$1:I76)+1,0)</f>
        <v>0</v>
      </c>
      <c r="J77" s="179">
        <f>IF(ISNUMBER(SEARCH('Карта учёта'!$B$16,Расходка[[#This Row],[Наименование расходного материала]])),MAX($J$1:J76)+1,0)</f>
        <v>0</v>
      </c>
      <c r="K77" s="179">
        <f>IF(ISNUMBER(SEARCH('Карта учёта'!$B$17,Расходка[[#This Row],[Наименование расходного материала]])),MAX($K$1:K76)+1,0)</f>
        <v>0</v>
      </c>
      <c r="L77" s="179">
        <f>IF(ISNUMBER(SEARCH('Карта учёта'!$B$18,Расходка[[#This Row],[Наименование расходного материала]])),MAX($L$1:L76)+1,0)</f>
        <v>0</v>
      </c>
      <c r="M77" s="179">
        <f>IF(ISNUMBER(SEARCH('Карта учёта'!$B$19,Расходка[[#This Row],[Наименование расходного материала]])),MAX($M$1:M76)+1,0)</f>
        <v>76</v>
      </c>
      <c r="N77" s="179">
        <f>IF(ISNUMBER(SEARCH('Карта учёта'!$B$20,Расходка[[#This Row],[Наименование расходного материала]])),MAX($N$1:N76)+1,0)</f>
        <v>76</v>
      </c>
      <c r="O77" s="179">
        <f>IF(ISNUMBER(SEARCH('Карта учёта'!$B$21,Расходка[[#This Row],[Наименование расходного материала]])),MAX($O$1:O76)+1,0)</f>
        <v>76</v>
      </c>
      <c r="P77" s="179">
        <f>IF(ISNUMBER(SEARCH('Карта учёта'!$B$22,Расходка[[#This Row],[Наименование расходного материала]])),MAX($P$1:P76)+1,0)</f>
        <v>76</v>
      </c>
      <c r="Q77" s="179">
        <f>IF(ISNUMBER(SEARCH('Карта учёта'!$B$23,Расходка[[#This Row],[Наименование расходного материала]])),MAX($Q$1:Q76)+1,0)</f>
        <v>76</v>
      </c>
      <c r="R77" s="180" t="str">
        <f>IFERROR(INDEX(Расходка[Наименование расходного материала],MATCH(Расходка[[#This Row],[№]],Поиск_расходки[Индекс1],0)),"")</f>
        <v/>
      </c>
      <c r="S77" s="180" t="str">
        <f>IFERROR(INDEX(Расходка[Наименование расходного материала],MATCH(Расходка[[#This Row],[№]],Поиск_расходки[Индекс2],0)),"")</f>
        <v/>
      </c>
      <c r="T77" s="180" t="str">
        <f>IFERROR(INDEX(Расходка[Наименование расходного материала],MATCH(Расходка[[#This Row],[№]],Поиск_расходки[Индекс3],0)),"")</f>
        <v/>
      </c>
      <c r="U77" s="180" t="str">
        <f>IFERROR(INDEX(Расходка[Наименование расходного материала],MATCH(Расходка[[#This Row],[№]],Поиск_расходки[Индекс4],0)),"")</f>
        <v/>
      </c>
      <c r="V77" s="180" t="str">
        <f>IFERROR(INDEX(Расходка[Наименование расходного материала],MATCH(Расходка[[#This Row],[№]],Поиск_расходки[Индекс5],0)),"")</f>
        <v/>
      </c>
      <c r="W77" s="180" t="str">
        <f>IFERROR(INDEX(Расходка[Наименование расходного материала],MATCH(Расходка[[#This Row],[№]],Поиск_расходки[Индекс6],0)),"")</f>
        <v/>
      </c>
      <c r="X77" s="180" t="str">
        <f>IFERROR(INDEX(Расходка[Наименование расходного материала],MATCH(Расходка[[#This Row],[№]],Поиск_расходки[Индекс7],0)),"")</f>
        <v/>
      </c>
      <c r="Y77" s="180" t="str">
        <f>IFERROR(INDEX(Расходка[Наименование расходного материала],MATCH(Расходка[[#This Row],[№]],Поиск_расходки[Индекс8],0)),"")</f>
        <v/>
      </c>
      <c r="Z77" s="180" t="str">
        <f>IFERROR(INDEX(Расходка[Наименование расходного материала],MATCH(Расходка[[#This Row],[№]],Поиск_расходки[Индекс9],0)),"")</f>
        <v>Launcher 6F JR 4.0</v>
      </c>
      <c r="AA77" s="180" t="str">
        <f>IFERROR(INDEX(Расходка[Наименование расходного материала],MATCH(Расходка[[#This Row],[№]],Поиск_расходки[Индекс10],0)),"")</f>
        <v>Launcher 6F JR 4.0</v>
      </c>
      <c r="AB77" s="180" t="str">
        <f>IFERROR(INDEX(Расходка[Наименование расходного материала],MATCH(Расходка[[#This Row],[№]],Поиск_расходки[Индекс11],0)),"")</f>
        <v>Launcher 6F JR 4.0</v>
      </c>
      <c r="AC77" s="180" t="str">
        <f>IFERROR(INDEX(Расходка[Наименование расходного материала],MATCH(Расходка[[#This Row],[№]],Поиск_расходки[Индекс12],0)),"")</f>
        <v>Launcher 6F JR 4.0</v>
      </c>
      <c r="AD77" s="180" t="str">
        <f>IFERROR(INDEX(Расходка[Наименование расходного материала],MATCH(Расходка[[#This Row],[№]],Поиск_расходки[Индекс13],0)),"")</f>
        <v>Launcher 6F JR 4.0</v>
      </c>
      <c r="AF77" s="4" t="s">
        <v>6</v>
      </c>
      <c r="AG77" s="4" t="s">
        <v>466</v>
      </c>
    </row>
    <row r="78" spans="1:33">
      <c r="A78">
        <f>ROW(Расходка[[#This Row],[Тип расходного материала ]])-1</f>
        <v>77</v>
      </c>
      <c r="B78" t="s">
        <v>4</v>
      </c>
      <c r="C78" t="s">
        <v>339</v>
      </c>
      <c r="E78" s="179">
        <f>IF(ISNUMBER(SEARCH('Карта учёта'!$B$13,Расходка[[#This Row],[Наименование расходного материала]])),MAX($E$1:E77)+1,0)</f>
        <v>0</v>
      </c>
      <c r="F78" s="179">
        <f>IF(ISNUMBER(SEARCH('Карта учёта'!$B$14,Расходка[[#This Row],[Наименование расходного материала]])),MAX($F$1:F77)+1,0)</f>
        <v>0</v>
      </c>
      <c r="G78" s="179">
        <f>IF(ISNUMBER(SEARCH('Карта учёта'!$B$15,Расходка[[#This Row],[Наименование расходного материала]])),MAX($G$1:G77)+1,0)</f>
        <v>0</v>
      </c>
      <c r="H78" s="179">
        <f>IF(ISNUMBER(SEARCH('Карта учёта'!#REF!,Расходка[[#This Row],[Наименование расходного материала]])),MAX($H$1:H77)+1,0)</f>
        <v>0</v>
      </c>
      <c r="I78" s="179">
        <f>IF(ISNUMBER(SEARCH('Карта учёта'!#REF!,Расходка[[#This Row],[Наименование расходного материала]])),MAX($I$1:I77)+1,0)</f>
        <v>0</v>
      </c>
      <c r="J78" s="179">
        <f>IF(ISNUMBER(SEARCH('Карта учёта'!$B$16,Расходка[[#This Row],[Наименование расходного материала]])),MAX($J$1:J77)+1,0)</f>
        <v>0</v>
      </c>
      <c r="K78" s="179">
        <f>IF(ISNUMBER(SEARCH('Карта учёта'!$B$17,Расходка[[#This Row],[Наименование расходного материала]])),MAX($K$1:K77)+1,0)</f>
        <v>0</v>
      </c>
      <c r="L78" s="179">
        <f>IF(ISNUMBER(SEARCH('Карта учёта'!$B$18,Расходка[[#This Row],[Наименование расходного материала]])),MAX($L$1:L77)+1,0)</f>
        <v>0</v>
      </c>
      <c r="M78" s="179">
        <f>IF(ISNUMBER(SEARCH('Карта учёта'!$B$19,Расходка[[#This Row],[Наименование расходного материала]])),MAX($M$1:M77)+1,0)</f>
        <v>77</v>
      </c>
      <c r="N78" s="179">
        <f>IF(ISNUMBER(SEARCH('Карта учёта'!$B$20,Расходка[[#This Row],[Наименование расходного материала]])),MAX($N$1:N77)+1,0)</f>
        <v>77</v>
      </c>
      <c r="O78" s="179">
        <f>IF(ISNUMBER(SEARCH('Карта учёта'!$B$21,Расходка[[#This Row],[Наименование расходного материала]])),MAX($O$1:O77)+1,0)</f>
        <v>77</v>
      </c>
      <c r="P78" s="179">
        <f>IF(ISNUMBER(SEARCH('Карта учёта'!$B$22,Расходка[[#This Row],[Наименование расходного материала]])),MAX($P$1:P77)+1,0)</f>
        <v>77</v>
      </c>
      <c r="Q78" s="179">
        <f>IF(ISNUMBER(SEARCH('Карта учёта'!$B$23,Расходка[[#This Row],[Наименование расходного материала]])),MAX($Q$1:Q77)+1,0)</f>
        <v>77</v>
      </c>
      <c r="R78" s="180" t="str">
        <f>IFERROR(INDEX(Расходка[Наименование расходного материала],MATCH(Расходка[[#This Row],[№]],Поиск_расходки[Индекс1],0)),"")</f>
        <v/>
      </c>
      <c r="S78" s="180" t="str">
        <f>IFERROR(INDEX(Расходка[Наименование расходного материала],MATCH(Расходка[[#This Row],[№]],Поиск_расходки[Индекс2],0)),"")</f>
        <v/>
      </c>
      <c r="T78" s="180" t="str">
        <f>IFERROR(INDEX(Расходка[Наименование расходного материала],MATCH(Расходка[[#This Row],[№]],Поиск_расходки[Индекс3],0)),"")</f>
        <v/>
      </c>
      <c r="U78" s="180" t="str">
        <f>IFERROR(INDEX(Расходка[Наименование расходного материала],MATCH(Расходка[[#This Row],[№]],Поиск_расходки[Индекс4],0)),"")</f>
        <v/>
      </c>
      <c r="V78" s="180" t="str">
        <f>IFERROR(INDEX(Расходка[Наименование расходного материала],MATCH(Расходка[[#This Row],[№]],Поиск_расходки[Индекс5],0)),"")</f>
        <v/>
      </c>
      <c r="W78" s="180" t="str">
        <f>IFERROR(INDEX(Расходка[Наименование расходного материала],MATCH(Расходка[[#This Row],[№]],Поиск_расходки[Индекс6],0)),"")</f>
        <v/>
      </c>
      <c r="X78" s="180" t="str">
        <f>IFERROR(INDEX(Расходка[Наименование расходного материала],MATCH(Расходка[[#This Row],[№]],Поиск_расходки[Индекс7],0)),"")</f>
        <v/>
      </c>
      <c r="Y78" s="180" t="str">
        <f>IFERROR(INDEX(Расходка[Наименование расходного материала],MATCH(Расходка[[#This Row],[№]],Поиск_расходки[Индекс8],0)),"")</f>
        <v/>
      </c>
      <c r="Z78" s="180" t="str">
        <f>IFERROR(INDEX(Расходка[Наименование расходного материала],MATCH(Расходка[[#This Row],[№]],Поиск_расходки[Индекс9],0)),"")</f>
        <v>Launcher 7F JL 3.5</v>
      </c>
      <c r="AA78" s="180" t="str">
        <f>IFERROR(INDEX(Расходка[Наименование расходного материала],MATCH(Расходка[[#This Row],[№]],Поиск_расходки[Индекс10],0)),"")</f>
        <v>Launcher 7F JL 3.5</v>
      </c>
      <c r="AB78" s="180" t="str">
        <f>IFERROR(INDEX(Расходка[Наименование расходного материала],MATCH(Расходка[[#This Row],[№]],Поиск_расходки[Индекс11],0)),"")</f>
        <v>Launcher 7F JL 3.5</v>
      </c>
      <c r="AC78" s="180" t="str">
        <f>IFERROR(INDEX(Расходка[Наименование расходного материала],MATCH(Расходка[[#This Row],[№]],Поиск_расходки[Индекс12],0)),"")</f>
        <v>Launcher 7F JL 3.5</v>
      </c>
      <c r="AD78" s="180" t="str">
        <f>IFERROR(INDEX(Расходка[Наименование расходного материала],MATCH(Расходка[[#This Row],[№]],Поиск_расходки[Индекс13],0)),"")</f>
        <v>Launcher 7F JL 3.5</v>
      </c>
      <c r="AF78" s="4" t="s">
        <v>6</v>
      </c>
      <c r="AG78" s="4" t="s">
        <v>467</v>
      </c>
    </row>
    <row r="79" spans="1:33">
      <c r="A79">
        <f>ROW(Расходка[[#This Row],[Тип расходного материала ]])-1</f>
        <v>78</v>
      </c>
      <c r="B79" t="s">
        <v>4</v>
      </c>
      <c r="C79" t="s">
        <v>338</v>
      </c>
      <c r="E79" s="179">
        <f>IF(ISNUMBER(SEARCH('Карта учёта'!$B$13,Расходка[[#This Row],[Наименование расходного материала]])),MAX($E$1:E78)+1,0)</f>
        <v>0</v>
      </c>
      <c r="F79" s="179">
        <f>IF(ISNUMBER(SEARCH('Карта учёта'!$B$14,Расходка[[#This Row],[Наименование расходного материала]])),MAX($F$1:F78)+1,0)</f>
        <v>0</v>
      </c>
      <c r="G79" s="179">
        <f>IF(ISNUMBER(SEARCH('Карта учёта'!$B$15,Расходка[[#This Row],[Наименование расходного материала]])),MAX($G$1:G78)+1,0)</f>
        <v>0</v>
      </c>
      <c r="H79" s="179">
        <f>IF(ISNUMBER(SEARCH('Карта учёта'!#REF!,Расходка[[#This Row],[Наименование расходного материала]])),MAX($H$1:H78)+1,0)</f>
        <v>0</v>
      </c>
      <c r="I79" s="179">
        <f>IF(ISNUMBER(SEARCH('Карта учёта'!#REF!,Расходка[[#This Row],[Наименование расходного материала]])),MAX($I$1:I78)+1,0)</f>
        <v>0</v>
      </c>
      <c r="J79" s="179">
        <f>IF(ISNUMBER(SEARCH('Карта учёта'!$B$16,Расходка[[#This Row],[Наименование расходного материала]])),MAX($J$1:J78)+1,0)</f>
        <v>0</v>
      </c>
      <c r="K79" s="179">
        <f>IF(ISNUMBER(SEARCH('Карта учёта'!$B$17,Расходка[[#This Row],[Наименование расходного материала]])),MAX($K$1:K78)+1,0)</f>
        <v>0</v>
      </c>
      <c r="L79" s="179">
        <f>IF(ISNUMBER(SEARCH('Карта учёта'!$B$18,Расходка[[#This Row],[Наименование расходного материала]])),MAX($L$1:L78)+1,0)</f>
        <v>0</v>
      </c>
      <c r="M79" s="179">
        <f>IF(ISNUMBER(SEARCH('Карта учёта'!$B$19,Расходка[[#This Row],[Наименование расходного материала]])),MAX($M$1:M78)+1,0)</f>
        <v>78</v>
      </c>
      <c r="N79" s="179">
        <f>IF(ISNUMBER(SEARCH('Карта учёта'!$B$20,Расходка[[#This Row],[Наименование расходного материала]])),MAX($N$1:N78)+1,0)</f>
        <v>78</v>
      </c>
      <c r="O79" s="179">
        <f>IF(ISNUMBER(SEARCH('Карта учёта'!$B$21,Расходка[[#This Row],[Наименование расходного материала]])),MAX($O$1:O78)+1,0)</f>
        <v>78</v>
      </c>
      <c r="P79" s="179">
        <f>IF(ISNUMBER(SEARCH('Карта учёта'!$B$22,Расходка[[#This Row],[Наименование расходного материала]])),MAX($P$1:P78)+1,0)</f>
        <v>78</v>
      </c>
      <c r="Q79" s="179">
        <f>IF(ISNUMBER(SEARCH('Карта учёта'!$B$23,Расходка[[#This Row],[Наименование расходного материала]])),MAX($Q$1:Q78)+1,0)</f>
        <v>78</v>
      </c>
      <c r="R79" s="180" t="str">
        <f>IFERROR(INDEX(Расходка[Наименование расходного материала],MATCH(Расходка[[#This Row],[№]],Поиск_расходки[Индекс1],0)),"")</f>
        <v/>
      </c>
      <c r="S79" s="180" t="str">
        <f>IFERROR(INDEX(Расходка[Наименование расходного материала],MATCH(Расходка[[#This Row],[№]],Поиск_расходки[Индекс2],0)),"")</f>
        <v/>
      </c>
      <c r="T79" s="180" t="str">
        <f>IFERROR(INDEX(Расходка[Наименование расходного материала],MATCH(Расходка[[#This Row],[№]],Поиск_расходки[Индекс3],0)),"")</f>
        <v/>
      </c>
      <c r="U79" s="180" t="str">
        <f>IFERROR(INDEX(Расходка[Наименование расходного материала],MATCH(Расходка[[#This Row],[№]],Поиск_расходки[Индекс4],0)),"")</f>
        <v/>
      </c>
      <c r="V79" s="180" t="str">
        <f>IFERROR(INDEX(Расходка[Наименование расходного материала],MATCH(Расходка[[#This Row],[№]],Поиск_расходки[Индекс5],0)),"")</f>
        <v/>
      </c>
      <c r="W79" s="180" t="str">
        <f>IFERROR(INDEX(Расходка[Наименование расходного материала],MATCH(Расходка[[#This Row],[№]],Поиск_расходки[Индекс6],0)),"")</f>
        <v/>
      </c>
      <c r="X79" s="180" t="str">
        <f>IFERROR(INDEX(Расходка[Наименование расходного материала],MATCH(Расходка[[#This Row],[№]],Поиск_расходки[Индекс7],0)),"")</f>
        <v/>
      </c>
      <c r="Y79" s="180" t="str">
        <f>IFERROR(INDEX(Расходка[Наименование расходного материала],MATCH(Расходка[[#This Row],[№]],Поиск_расходки[Индекс8],0)),"")</f>
        <v/>
      </c>
      <c r="Z79" s="180" t="str">
        <f>IFERROR(INDEX(Расходка[Наименование расходного материала],MATCH(Расходка[[#This Row],[№]],Поиск_расходки[Индекс9],0)),"")</f>
        <v>Launcher 7F JL 4.0</v>
      </c>
      <c r="AA79" s="180" t="str">
        <f>IFERROR(INDEX(Расходка[Наименование расходного материала],MATCH(Расходка[[#This Row],[№]],Поиск_расходки[Индекс10],0)),"")</f>
        <v>Launcher 7F JL 4.0</v>
      </c>
      <c r="AB79" s="180" t="str">
        <f>IFERROR(INDEX(Расходка[Наименование расходного материала],MATCH(Расходка[[#This Row],[№]],Поиск_расходки[Индекс11],0)),"")</f>
        <v>Launcher 7F JL 4.0</v>
      </c>
      <c r="AC79" s="180" t="str">
        <f>IFERROR(INDEX(Расходка[Наименование расходного материала],MATCH(Расходка[[#This Row],[№]],Поиск_расходки[Индекс12],0)),"")</f>
        <v>Launcher 7F JL 4.0</v>
      </c>
      <c r="AD79" s="180" t="str">
        <f>IFERROR(INDEX(Расходка[Наименование расходного материала],MATCH(Расходка[[#This Row],[№]],Поиск_расходки[Индекс13],0)),"")</f>
        <v>Launcher 7F JL 4.0</v>
      </c>
      <c r="AF79" s="4" t="s">
        <v>6</v>
      </c>
      <c r="AG79" s="4" t="s">
        <v>468</v>
      </c>
    </row>
    <row r="80" spans="1:33">
      <c r="A80">
        <f>ROW(Расходка[[#This Row],[Тип расходного материала ]])-1</f>
        <v>79</v>
      </c>
      <c r="B80" t="s">
        <v>301</v>
      </c>
      <c r="C80" s="1" t="s">
        <v>330</v>
      </c>
      <c r="E80" s="179">
        <f>IF(ISNUMBER(SEARCH('Карта учёта'!$B$13,Расходка[[#This Row],[Наименование расходного материала]])),MAX($E$1:E79)+1,0)</f>
        <v>0</v>
      </c>
      <c r="F80" s="179">
        <f>IF(ISNUMBER(SEARCH('Карта учёта'!$B$14,Расходка[[#This Row],[Наименование расходного материала]])),MAX($F$1:F79)+1,0)</f>
        <v>0</v>
      </c>
      <c r="G80" s="179">
        <f>IF(ISNUMBER(SEARCH('Карта учёта'!$B$15,Расходка[[#This Row],[Наименование расходного материала]])),MAX($G$1:G79)+1,0)</f>
        <v>0</v>
      </c>
      <c r="H80" s="179">
        <f>IF(ISNUMBER(SEARCH('Карта учёта'!#REF!,Расходка[[#This Row],[Наименование расходного материала]])),MAX($H$1:H79)+1,0)</f>
        <v>0</v>
      </c>
      <c r="I80" s="179">
        <f>IF(ISNUMBER(SEARCH('Карта учёта'!#REF!,Расходка[[#This Row],[Наименование расходного материала]])),MAX($I$1:I79)+1,0)</f>
        <v>0</v>
      </c>
      <c r="J80" s="179">
        <f>IF(ISNUMBER(SEARCH('Карта учёта'!$B$16,Расходка[[#This Row],[Наименование расходного материала]])),MAX($J$1:J79)+1,0)</f>
        <v>0</v>
      </c>
      <c r="K80" s="179">
        <f>IF(ISNUMBER(SEARCH('Карта учёта'!$B$17,Расходка[[#This Row],[Наименование расходного материала]])),MAX($K$1:K79)+1,0)</f>
        <v>0</v>
      </c>
      <c r="L80" s="179">
        <f>IF(ISNUMBER(SEARCH('Карта учёта'!$B$18,Расходка[[#This Row],[Наименование расходного материала]])),MAX($L$1:L79)+1,0)</f>
        <v>1</v>
      </c>
      <c r="M80" s="179">
        <f>IF(ISNUMBER(SEARCH('Карта учёта'!$B$19,Расходка[[#This Row],[Наименование расходного материала]])),MAX($M$1:M79)+1,0)</f>
        <v>79</v>
      </c>
      <c r="N80" s="179">
        <f>IF(ISNUMBER(SEARCH('Карта учёта'!$B$20,Расходка[[#This Row],[Наименование расходного материала]])),MAX($N$1:N79)+1,0)</f>
        <v>79</v>
      </c>
      <c r="O80" s="179">
        <f>IF(ISNUMBER(SEARCH('Карта учёта'!$B$21,Расходка[[#This Row],[Наименование расходного материала]])),MAX($O$1:O79)+1,0)</f>
        <v>79</v>
      </c>
      <c r="P80" s="179">
        <f>IF(ISNUMBER(SEARCH('Карта учёта'!$B$22,Расходка[[#This Row],[Наименование расходного материала]])),MAX($P$1:P79)+1,0)</f>
        <v>79</v>
      </c>
      <c r="Q80" s="179">
        <f>IF(ISNUMBER(SEARCH('Карта учёта'!$B$23,Расходка[[#This Row],[Наименование расходного материала]])),MAX($Q$1:Q79)+1,0)</f>
        <v>79</v>
      </c>
      <c r="R80" s="180" t="str">
        <f>IFERROR(INDEX(Расходка[Наименование расходного материала],MATCH(Расходка[[#This Row],[№]],Поиск_расходки[Индекс1],0)),"")</f>
        <v/>
      </c>
      <c r="S80" s="180" t="str">
        <f>IFERROR(INDEX(Расходка[Наименование расходного материала],MATCH(Расходка[[#This Row],[№]],Поиск_расходки[Индекс2],0)),"")</f>
        <v/>
      </c>
      <c r="T80" s="180" t="str">
        <f>IFERROR(INDEX(Расходка[Наименование расходного материала],MATCH(Расходка[[#This Row],[№]],Поиск_расходки[Индекс3],0)),"")</f>
        <v/>
      </c>
      <c r="U80" s="180" t="str">
        <f>IFERROR(INDEX(Расходка[Наименование расходного материала],MATCH(Расходка[[#This Row],[№]],Поиск_расходки[Индекс4],0)),"")</f>
        <v/>
      </c>
      <c r="V80" s="180" t="str">
        <f>IFERROR(INDEX(Расходка[Наименование расходного материала],MATCH(Расходка[[#This Row],[№]],Поиск_расходки[Индекс5],0)),"")</f>
        <v/>
      </c>
      <c r="W80" s="180" t="str">
        <f>IFERROR(INDEX(Расходка[Наименование расходного материала],MATCH(Расходка[[#This Row],[№]],Поиск_расходки[Индекс6],0)),"")</f>
        <v/>
      </c>
      <c r="X80" s="180" t="str">
        <f>IFERROR(INDEX(Расходка[Наименование расходного материала],MATCH(Расходка[[#This Row],[№]],Поиск_расходки[Индекс7],0)),"")</f>
        <v/>
      </c>
      <c r="Y80" s="180" t="str">
        <f>IFERROR(INDEX(Расходка[Наименование расходного материала],MATCH(Расходка[[#This Row],[№]],Поиск_расходки[Индекс8],0)),"")</f>
        <v/>
      </c>
      <c r="Z80" s="180" t="str">
        <f>IFERROR(INDEX(Расходка[Наименование расходного материала],MATCH(Расходка[[#This Row],[№]],Поиск_расходки[Индекс9],0)),"")</f>
        <v>Angio-Seal™ VIP</v>
      </c>
      <c r="AA80" s="180" t="str">
        <f>IFERROR(INDEX(Расходка[Наименование расходного материала],MATCH(Расходка[[#This Row],[№]],Поиск_расходки[Индекс10],0)),"")</f>
        <v>Angio-Seal™ VIP</v>
      </c>
      <c r="AB80" s="180" t="str">
        <f>IFERROR(INDEX(Расходка[Наименование расходного материала],MATCH(Расходка[[#This Row],[№]],Поиск_расходки[Индекс11],0)),"")</f>
        <v>Angio-Seal™ VIP</v>
      </c>
      <c r="AC80" s="180" t="str">
        <f>IFERROR(INDEX(Расходка[Наименование расходного материала],MATCH(Расходка[[#This Row],[№]],Поиск_расходки[Индекс12],0)),"")</f>
        <v>Angio-Seal™ VIP</v>
      </c>
      <c r="AD80" s="180" t="str">
        <f>IFERROR(INDEX(Расходка[Наименование расходного материала],MATCH(Расходка[[#This Row],[№]],Поиск_расходки[Индекс13],0)),"")</f>
        <v>Angio-Seal™ VIP</v>
      </c>
      <c r="AF80" s="4" t="s">
        <v>6</v>
      </c>
      <c r="AG80" s="4" t="s">
        <v>469</v>
      </c>
    </row>
    <row r="81" spans="5:33">
      <c r="E81" s="179">
        <f>IF(ISNUMBER(SEARCH('Карта учёта'!$B$13,Расходка[[#This Row],[Наименование расходного материала]])),MAX($E$1:E80)+1,0)</f>
        <v>0</v>
      </c>
      <c r="F81" s="179">
        <f>IF(ISNUMBER(SEARCH('Карта учёта'!$B$14,Расходка[[#This Row],[Наименование расходного материала]])),MAX($F$1:F80)+1,0)</f>
        <v>0</v>
      </c>
      <c r="G81" s="179">
        <f>IF(ISNUMBER(SEARCH('Карта учёта'!$B$15,Расходка[[#This Row],[Наименование расходного материала]])),MAX($G$1:G80)+1,0)</f>
        <v>0</v>
      </c>
      <c r="H81" s="179">
        <f>IF(ISNUMBER(SEARCH('Карта учёта'!#REF!,Расходка[[#This Row],[Наименование расходного материала]])),MAX($H$1:H80)+1,0)</f>
        <v>0</v>
      </c>
      <c r="I81" s="179">
        <f>IF(ISNUMBER(SEARCH('Карта учёта'!#REF!,Расходка[[#This Row],[Наименование расходного материала]])),MAX($I$1:I80)+1,0)</f>
        <v>0</v>
      </c>
      <c r="J81" s="179">
        <f>IF(ISNUMBER(SEARCH('Карта учёта'!$B$16,Расходка[[#This Row],[Наименование расходного материала]])),MAX($J$1:J80)+1,0)</f>
        <v>0</v>
      </c>
      <c r="K81" s="179">
        <f>IF(ISNUMBER(SEARCH('Карта учёта'!$B$17,Расходка[[#This Row],[Наименование расходного материала]])),MAX($K$1:K80)+1,0)</f>
        <v>0</v>
      </c>
      <c r="L81" s="179">
        <f>IF(ISNUMBER(SEARCH('Карта учёта'!$B$18,Расходка[[#This Row],[Наименование расходного материала]])),MAX($L$1:L80)+1,0)</f>
        <v>0</v>
      </c>
      <c r="M81" s="179">
        <f>IF(ISNUMBER(SEARCH('Карта учёта'!$B$19,Расходка[[#This Row],[Наименование расходного материала]])),MAX($M$1:M80)+1,0)</f>
        <v>0</v>
      </c>
      <c r="N81" s="179">
        <f>IF(ISNUMBER(SEARCH('Карта учёта'!$B$20,Расходка[[#This Row],[Наименование расходного материала]])),MAX($N$1:N80)+1,0)</f>
        <v>0</v>
      </c>
      <c r="O81" s="179">
        <f>IF(ISNUMBER(SEARCH('Карта учёта'!$B$21,Расходка[[#This Row],[Наименование расходного материала]])),MAX($O$1:O80)+1,0)</f>
        <v>0</v>
      </c>
      <c r="P81" s="179">
        <f>IF(ISNUMBER(SEARCH('Карта учёта'!$B$22,Расходка[[#This Row],[Наименование расходного материала]])),MAX($P$1:P80)+1,0)</f>
        <v>0</v>
      </c>
      <c r="Q81" s="179">
        <f>IF(ISNUMBER(SEARCH('Карта учёта'!$B$23,Расходка[[#This Row],[Наименование расходного материала]])),MAX($Q$1:Q80)+1,0)</f>
        <v>0</v>
      </c>
      <c r="R81" s="180" t="str">
        <f>IFERROR(INDEX(Расходка[Наименование расходного материала],MATCH(Расходка[[#This Row],[№]],Поиск_расходки[Индекс1],0)),"")</f>
        <v/>
      </c>
      <c r="S81" s="180" t="str">
        <f>IFERROR(INDEX(Расходка[Наименование расходного материала],MATCH(Расходка[[#This Row],[№]],Поиск_расходки[Индекс2],0)),"")</f>
        <v/>
      </c>
      <c r="T81" s="180" t="str">
        <f>IFERROR(INDEX(Расходка[Наименование расходного материала],MATCH(Расходка[[#This Row],[№]],Поиск_расходки[Индекс3],0)),"")</f>
        <v/>
      </c>
      <c r="U81" s="180" t="str">
        <f>IFERROR(INDEX(Расходка[Наименование расходного материала],MATCH(Расходка[[#This Row],[№]],Поиск_расходки[Индекс4],0)),"")</f>
        <v/>
      </c>
      <c r="V81" s="180" t="str">
        <f>IFERROR(INDEX(Расходка[Наименование расходного материала],MATCH(Расходка[[#This Row],[№]],Поиск_расходки[Индекс5],0)),"")</f>
        <v/>
      </c>
      <c r="W81" s="180" t="str">
        <f>IFERROR(INDEX(Расходка[Наименование расходного материала],MATCH(Расходка[[#This Row],[№]],Поиск_расходки[Индекс6],0)),"")</f>
        <v/>
      </c>
      <c r="X81" s="180" t="str">
        <f>IFERROR(INDEX(Расходка[Наименование расходного материала],MATCH(Расходка[[#This Row],[№]],Поиск_расходки[Индекс7],0)),"")</f>
        <v/>
      </c>
      <c r="Y81" s="180" t="str">
        <f>IFERROR(INDEX(Расходка[Наименование расходного материала],MATCH(Расходка[[#This Row],[№]],Поиск_расходки[Индекс8],0)),"")</f>
        <v/>
      </c>
      <c r="Z81" s="180" t="str">
        <f>IFERROR(INDEX(Расходка[Наименование расходного материала],MATCH(Расходка[[#This Row],[№]],Поиск_расходки[Индекс9],0)),"")</f>
        <v/>
      </c>
      <c r="AA81" s="180" t="str">
        <f>IFERROR(INDEX(Расходка[Наименование расходного материала],MATCH(Расходка[[#This Row],[№]],Поиск_расходки[Индекс10],0)),"")</f>
        <v/>
      </c>
      <c r="AB81" s="180" t="str">
        <f>IFERROR(INDEX(Расходка[Наименование расходного материала],MATCH(Расходка[[#This Row],[№]],Поиск_расходки[Индекс11],0)),"")</f>
        <v/>
      </c>
      <c r="AC81" s="180" t="str">
        <f>IFERROR(INDEX(Расходка[Наименование расходного материала],MATCH(Расходка[[#This Row],[№]],Поиск_расходки[Индекс12],0)),"")</f>
        <v/>
      </c>
      <c r="AD81" s="180" t="str">
        <f>IFERROR(INDEX(Расходка[Наименование расходного материала],MATCH(Расходка[[#This Row],[№]],Поиск_расходки[Индекс13],0)),"")</f>
        <v/>
      </c>
      <c r="AF81" s="4" t="s">
        <v>6</v>
      </c>
      <c r="AG81" s="4" t="s">
        <v>470</v>
      </c>
    </row>
    <row r="82" spans="5:33">
      <c r="E82" s="179">
        <f>IF(ISNUMBER(SEARCH('Карта учёта'!$B$13,Расходка[[#This Row],[Наименование расходного материала]])),MAX($E$1:E81)+1,0)</f>
        <v>0</v>
      </c>
      <c r="F82" s="179">
        <f>IF(ISNUMBER(SEARCH('Карта учёта'!$B$14,Расходка[[#This Row],[Наименование расходного материала]])),MAX($F$1:F81)+1,0)</f>
        <v>0</v>
      </c>
      <c r="G82" s="179">
        <f>IF(ISNUMBER(SEARCH('Карта учёта'!$B$15,Расходка[[#This Row],[Наименование расходного материала]])),MAX($G$1:G81)+1,0)</f>
        <v>0</v>
      </c>
      <c r="H82" s="179">
        <f>IF(ISNUMBER(SEARCH('Карта учёта'!#REF!,Расходка[[#This Row],[Наименование расходного материала]])),MAX($H$1:H81)+1,0)</f>
        <v>0</v>
      </c>
      <c r="I82" s="179">
        <f>IF(ISNUMBER(SEARCH('Карта учёта'!#REF!,Расходка[[#This Row],[Наименование расходного материала]])),MAX($I$1:I81)+1,0)</f>
        <v>0</v>
      </c>
      <c r="J82" s="179">
        <f>IF(ISNUMBER(SEARCH('Карта учёта'!$B$16,Расходка[[#This Row],[Наименование расходного материала]])),MAX($J$1:J81)+1,0)</f>
        <v>0</v>
      </c>
      <c r="K82" s="179">
        <f>IF(ISNUMBER(SEARCH('Карта учёта'!$B$17,Расходка[[#This Row],[Наименование расходного материала]])),MAX($K$1:K81)+1,0)</f>
        <v>0</v>
      </c>
      <c r="L82" s="179">
        <f>IF(ISNUMBER(SEARCH('Карта учёта'!$B$18,Расходка[[#This Row],[Наименование расходного материала]])),MAX($L$1:L81)+1,0)</f>
        <v>0</v>
      </c>
      <c r="M82" s="179">
        <f>IF(ISNUMBER(SEARCH('Карта учёта'!$B$19,Расходка[[#This Row],[Наименование расходного материала]])),MAX($M$1:M81)+1,0)</f>
        <v>0</v>
      </c>
      <c r="N82" s="179">
        <f>IF(ISNUMBER(SEARCH('Карта учёта'!$B$20,Расходка[[#This Row],[Наименование расходного материала]])),MAX($N$1:N81)+1,0)</f>
        <v>0</v>
      </c>
      <c r="O82" s="179">
        <f>IF(ISNUMBER(SEARCH('Карта учёта'!$B$21,Расходка[[#This Row],[Наименование расходного материала]])),MAX($O$1:O81)+1,0)</f>
        <v>0</v>
      </c>
      <c r="P82" s="179">
        <f>IF(ISNUMBER(SEARCH('Карта учёта'!$B$22,Расходка[[#This Row],[Наименование расходного материала]])),MAX($P$1:P81)+1,0)</f>
        <v>0</v>
      </c>
      <c r="Q82" s="179">
        <f>IF(ISNUMBER(SEARCH('Карта учёта'!$B$23,Расходка[[#This Row],[Наименование расходного материала]])),MAX($Q$1:Q81)+1,0)</f>
        <v>0</v>
      </c>
      <c r="R82" s="180" t="str">
        <f>IFERROR(INDEX(Расходка[Наименование расходного материала],MATCH(Расходка[[#This Row],[№]],Поиск_расходки[Индекс1],0)),"")</f>
        <v/>
      </c>
      <c r="S82" s="180" t="str">
        <f>IFERROR(INDEX(Расходка[Наименование расходного материала],MATCH(Расходка[[#This Row],[№]],Поиск_расходки[Индекс2],0)),"")</f>
        <v/>
      </c>
      <c r="T82" s="180" t="str">
        <f>IFERROR(INDEX(Расходка[Наименование расходного материала],MATCH(Расходка[[#This Row],[№]],Поиск_расходки[Индекс3],0)),"")</f>
        <v/>
      </c>
      <c r="U82" s="180" t="str">
        <f>IFERROR(INDEX(Расходка[Наименование расходного материала],MATCH(Расходка[[#This Row],[№]],Поиск_расходки[Индекс4],0)),"")</f>
        <v/>
      </c>
      <c r="V82" s="180" t="str">
        <f>IFERROR(INDEX(Расходка[Наименование расходного материала],MATCH(Расходка[[#This Row],[№]],Поиск_расходки[Индекс5],0)),"")</f>
        <v/>
      </c>
      <c r="W82" s="180" t="str">
        <f>IFERROR(INDEX(Расходка[Наименование расходного материала],MATCH(Расходка[[#This Row],[№]],Поиск_расходки[Индекс6],0)),"")</f>
        <v/>
      </c>
      <c r="X82" s="180" t="str">
        <f>IFERROR(INDEX(Расходка[Наименование расходного материала],MATCH(Расходка[[#This Row],[№]],Поиск_расходки[Индекс7],0)),"")</f>
        <v/>
      </c>
      <c r="Y82" s="180" t="str">
        <f>IFERROR(INDEX(Расходка[Наименование расходного материала],MATCH(Расходка[[#This Row],[№]],Поиск_расходки[Индекс8],0)),"")</f>
        <v/>
      </c>
      <c r="Z82" s="180" t="str">
        <f>IFERROR(INDEX(Расходка[Наименование расходного материала],MATCH(Расходка[[#This Row],[№]],Поиск_расходки[Индекс9],0)),"")</f>
        <v/>
      </c>
      <c r="AA82" s="180" t="str">
        <f>IFERROR(INDEX(Расходка[Наименование расходного материала],MATCH(Расходка[[#This Row],[№]],Поиск_расходки[Индекс10],0)),"")</f>
        <v/>
      </c>
      <c r="AB82" s="180" t="str">
        <f>IFERROR(INDEX(Расходка[Наименование расходного материала],MATCH(Расходка[[#This Row],[№]],Поиск_расходки[Индекс11],0)),"")</f>
        <v/>
      </c>
      <c r="AC82" s="180" t="str">
        <f>IFERROR(INDEX(Расходка[Наименование расходного материала],MATCH(Расходка[[#This Row],[№]],Поиск_расходки[Индекс12],0)),"")</f>
        <v/>
      </c>
      <c r="AD82" s="180" t="str">
        <f>IFERROR(INDEX(Расходка[Наименование расходного материала],MATCH(Расходка[[#This Row],[№]],Поиск_расходки[Индекс13],0)),"")</f>
        <v/>
      </c>
      <c r="AF82" s="4" t="s">
        <v>6</v>
      </c>
      <c r="AG82" s="4" t="s">
        <v>471</v>
      </c>
    </row>
    <row r="83" spans="5:33">
      <c r="E83" s="179">
        <f>IF(ISNUMBER(SEARCH('Карта учёта'!$B$13,Расходка[[#This Row],[Наименование расходного материала]])),MAX($E$1:E82)+1,0)</f>
        <v>0</v>
      </c>
      <c r="F83" s="179">
        <f>IF(ISNUMBER(SEARCH('Карта учёта'!$B$14,Расходка[[#This Row],[Наименование расходного материала]])),MAX($F$1:F82)+1,0)</f>
        <v>0</v>
      </c>
      <c r="G83" s="179">
        <f>IF(ISNUMBER(SEARCH('Карта учёта'!$B$15,Расходка[[#This Row],[Наименование расходного материала]])),MAX($G$1:G82)+1,0)</f>
        <v>0</v>
      </c>
      <c r="H83" s="179">
        <f>IF(ISNUMBER(SEARCH('Карта учёта'!#REF!,Расходка[[#This Row],[Наименование расходного материала]])),MAX($H$1:H82)+1,0)</f>
        <v>0</v>
      </c>
      <c r="I83" s="179">
        <f>IF(ISNUMBER(SEARCH('Карта учёта'!#REF!,Расходка[[#This Row],[Наименование расходного материала]])),MAX($I$1:I82)+1,0)</f>
        <v>0</v>
      </c>
      <c r="J83" s="179">
        <f>IF(ISNUMBER(SEARCH('Карта учёта'!$B$16,Расходка[[#This Row],[Наименование расходного материала]])),MAX($J$1:J82)+1,0)</f>
        <v>0</v>
      </c>
      <c r="K83" s="179">
        <f>IF(ISNUMBER(SEARCH('Карта учёта'!$B$17,Расходка[[#This Row],[Наименование расходного материала]])),MAX($K$1:K82)+1,0)</f>
        <v>0</v>
      </c>
      <c r="L83" s="179">
        <f>IF(ISNUMBER(SEARCH('Карта учёта'!$B$18,Расходка[[#This Row],[Наименование расходного материала]])),MAX($L$1:L82)+1,0)</f>
        <v>0</v>
      </c>
      <c r="M83" s="179">
        <f>IF(ISNUMBER(SEARCH('Карта учёта'!$B$19,Расходка[[#This Row],[Наименование расходного материала]])),MAX($M$1:M82)+1,0)</f>
        <v>0</v>
      </c>
      <c r="N83" s="179">
        <f>IF(ISNUMBER(SEARCH('Карта учёта'!$B$20,Расходка[[#This Row],[Наименование расходного материала]])),MAX($N$1:N82)+1,0)</f>
        <v>0</v>
      </c>
      <c r="O83" s="179">
        <f>IF(ISNUMBER(SEARCH('Карта учёта'!$B$21,Расходка[[#This Row],[Наименование расходного материала]])),MAX($O$1:O82)+1,0)</f>
        <v>0</v>
      </c>
      <c r="P83" s="179">
        <f>IF(ISNUMBER(SEARCH('Карта учёта'!$B$22,Расходка[[#This Row],[Наименование расходного материала]])),MAX($P$1:P82)+1,0)</f>
        <v>0</v>
      </c>
      <c r="Q83" s="179">
        <f>IF(ISNUMBER(SEARCH('Карта учёта'!$B$23,Расходка[[#This Row],[Наименование расходного материала]])),MAX($Q$1:Q82)+1,0)</f>
        <v>0</v>
      </c>
      <c r="R83" s="180" t="str">
        <f>IFERROR(INDEX(Расходка[Наименование расходного материала],MATCH(Расходка[[#This Row],[№]],Поиск_расходки[Индекс1],0)),"")</f>
        <v/>
      </c>
      <c r="S83" s="180" t="str">
        <f>IFERROR(INDEX(Расходка[Наименование расходного материала],MATCH(Расходка[[#This Row],[№]],Поиск_расходки[Индекс2],0)),"")</f>
        <v/>
      </c>
      <c r="T83" s="180" t="str">
        <f>IFERROR(INDEX(Расходка[Наименование расходного материала],MATCH(Расходка[[#This Row],[№]],Поиск_расходки[Индекс3],0)),"")</f>
        <v/>
      </c>
      <c r="U83" s="180" t="str">
        <f>IFERROR(INDEX(Расходка[Наименование расходного материала],MATCH(Расходка[[#This Row],[№]],Поиск_расходки[Индекс4],0)),"")</f>
        <v/>
      </c>
      <c r="V83" s="180" t="str">
        <f>IFERROR(INDEX(Расходка[Наименование расходного материала],MATCH(Расходка[[#This Row],[№]],Поиск_расходки[Индекс5],0)),"")</f>
        <v/>
      </c>
      <c r="W83" s="180" t="str">
        <f>IFERROR(INDEX(Расходка[Наименование расходного материала],MATCH(Расходка[[#This Row],[№]],Поиск_расходки[Индекс6],0)),"")</f>
        <v/>
      </c>
      <c r="X83" s="180" t="str">
        <f>IFERROR(INDEX(Расходка[Наименование расходного материала],MATCH(Расходка[[#This Row],[№]],Поиск_расходки[Индекс7],0)),"")</f>
        <v/>
      </c>
      <c r="Y83" s="180" t="str">
        <f>IFERROR(INDEX(Расходка[Наименование расходного материала],MATCH(Расходка[[#This Row],[№]],Поиск_расходки[Индекс8],0)),"")</f>
        <v/>
      </c>
      <c r="Z83" s="180" t="str">
        <f>IFERROR(INDEX(Расходка[Наименование расходного материала],MATCH(Расходка[[#This Row],[№]],Поиск_расходки[Индекс9],0)),"")</f>
        <v/>
      </c>
      <c r="AA83" s="180" t="str">
        <f>IFERROR(INDEX(Расходка[Наименование расходного материала],MATCH(Расходка[[#This Row],[№]],Поиск_расходки[Индекс10],0)),"")</f>
        <v/>
      </c>
      <c r="AB83" s="180" t="str">
        <f>IFERROR(INDEX(Расходка[Наименование расходного материала],MATCH(Расходка[[#This Row],[№]],Поиск_расходки[Индекс11],0)),"")</f>
        <v/>
      </c>
      <c r="AC83" s="180" t="str">
        <f>IFERROR(INDEX(Расходка[Наименование расходного материала],MATCH(Расходка[[#This Row],[№]],Поиск_расходки[Индекс12],0)),"")</f>
        <v/>
      </c>
      <c r="AD83" s="180" t="str">
        <f>IFERROR(INDEX(Расходка[Наименование расходного материала],MATCH(Расходка[[#This Row],[№]],Поиск_расходки[Индекс13],0)),"")</f>
        <v/>
      </c>
      <c r="AF83" s="4" t="s">
        <v>6</v>
      </c>
      <c r="AG83" s="4" t="s">
        <v>472</v>
      </c>
    </row>
    <row r="84" spans="5:33">
      <c r="E84" s="179">
        <f>IF(ISNUMBER(SEARCH('Карта учёта'!$B$13,Расходка[[#This Row],[Наименование расходного материала]])),MAX($E$1:E83)+1,0)</f>
        <v>0</v>
      </c>
      <c r="F84" s="179">
        <f>IF(ISNUMBER(SEARCH('Карта учёта'!$B$14,Расходка[[#This Row],[Наименование расходного материала]])),MAX($F$1:F83)+1,0)</f>
        <v>0</v>
      </c>
      <c r="G84" s="179">
        <f>IF(ISNUMBER(SEARCH('Карта учёта'!$B$15,Расходка[[#This Row],[Наименование расходного материала]])),MAX($G$1:G83)+1,0)</f>
        <v>0</v>
      </c>
      <c r="H84" s="179">
        <f>IF(ISNUMBER(SEARCH('Карта учёта'!#REF!,Расходка[[#This Row],[Наименование расходного материала]])),MAX($H$1:H83)+1,0)</f>
        <v>0</v>
      </c>
      <c r="I84" s="179">
        <f>IF(ISNUMBER(SEARCH('Карта учёта'!#REF!,Расходка[[#This Row],[Наименование расходного материала]])),MAX($I$1:I83)+1,0)</f>
        <v>0</v>
      </c>
      <c r="J84" s="179">
        <f>IF(ISNUMBER(SEARCH('Карта учёта'!$B$16,Расходка[[#This Row],[Наименование расходного материала]])),MAX($J$1:J83)+1,0)</f>
        <v>0</v>
      </c>
      <c r="K84" s="179">
        <f>IF(ISNUMBER(SEARCH('Карта учёта'!$B$17,Расходка[[#This Row],[Наименование расходного материала]])),MAX($K$1:K83)+1,0)</f>
        <v>0</v>
      </c>
      <c r="L84" s="179">
        <f>IF(ISNUMBER(SEARCH('Карта учёта'!$B$18,Расходка[[#This Row],[Наименование расходного материала]])),MAX($L$1:L83)+1,0)</f>
        <v>0</v>
      </c>
      <c r="M84" s="179">
        <f>IF(ISNUMBER(SEARCH('Карта учёта'!$B$19,Расходка[[#This Row],[Наименование расходного материала]])),MAX($M$1:M83)+1,0)</f>
        <v>0</v>
      </c>
      <c r="N84" s="179">
        <f>IF(ISNUMBER(SEARCH('Карта учёта'!$B$20,Расходка[[#This Row],[Наименование расходного материала]])),MAX($N$1:N83)+1,0)</f>
        <v>0</v>
      </c>
      <c r="O84" s="179">
        <f>IF(ISNUMBER(SEARCH('Карта учёта'!$B$21,Расходка[[#This Row],[Наименование расходного материала]])),MAX($O$1:O83)+1,0)</f>
        <v>0</v>
      </c>
      <c r="P84" s="179">
        <f>IF(ISNUMBER(SEARCH('Карта учёта'!$B$22,Расходка[[#This Row],[Наименование расходного материала]])),MAX($P$1:P83)+1,0)</f>
        <v>0</v>
      </c>
      <c r="Q84" s="179">
        <f>IF(ISNUMBER(SEARCH('Карта учёта'!$B$23,Расходка[[#This Row],[Наименование расходного материала]])),MAX($Q$1:Q83)+1,0)</f>
        <v>0</v>
      </c>
      <c r="R84" s="180" t="str">
        <f>IFERROR(INDEX(Расходка[Наименование расходного материала],MATCH(Расходка[[#This Row],[№]],Поиск_расходки[Индекс1],0)),"")</f>
        <v/>
      </c>
      <c r="S84" s="180" t="str">
        <f>IFERROR(INDEX(Расходка[Наименование расходного материала],MATCH(Расходка[[#This Row],[№]],Поиск_расходки[Индекс2],0)),"")</f>
        <v/>
      </c>
      <c r="T84" s="180" t="str">
        <f>IFERROR(INDEX(Расходка[Наименование расходного материала],MATCH(Расходка[[#This Row],[№]],Поиск_расходки[Индекс3],0)),"")</f>
        <v/>
      </c>
      <c r="U84" s="180" t="str">
        <f>IFERROR(INDEX(Расходка[Наименование расходного материала],MATCH(Расходка[[#This Row],[№]],Поиск_расходки[Индекс4],0)),"")</f>
        <v/>
      </c>
      <c r="V84" s="180" t="str">
        <f>IFERROR(INDEX(Расходка[Наименование расходного материала],MATCH(Расходка[[#This Row],[№]],Поиск_расходки[Индекс5],0)),"")</f>
        <v/>
      </c>
      <c r="W84" s="180" t="str">
        <f>IFERROR(INDEX(Расходка[Наименование расходного материала],MATCH(Расходка[[#This Row],[№]],Поиск_расходки[Индекс6],0)),"")</f>
        <v/>
      </c>
      <c r="X84" s="180" t="str">
        <f>IFERROR(INDEX(Расходка[Наименование расходного материала],MATCH(Расходка[[#This Row],[№]],Поиск_расходки[Индекс7],0)),"")</f>
        <v/>
      </c>
      <c r="Y84" s="180" t="str">
        <f>IFERROR(INDEX(Расходка[Наименование расходного материала],MATCH(Расходка[[#This Row],[№]],Поиск_расходки[Индекс8],0)),"")</f>
        <v/>
      </c>
      <c r="Z84" s="180" t="str">
        <f>IFERROR(INDEX(Расходка[Наименование расходного материала],MATCH(Расходка[[#This Row],[№]],Поиск_расходки[Индекс9],0)),"")</f>
        <v/>
      </c>
      <c r="AA84" s="180" t="str">
        <f>IFERROR(INDEX(Расходка[Наименование расходного материала],MATCH(Расходка[[#This Row],[№]],Поиск_расходки[Индекс10],0)),"")</f>
        <v/>
      </c>
      <c r="AB84" s="180" t="str">
        <f>IFERROR(INDEX(Расходка[Наименование расходного материала],MATCH(Расходка[[#This Row],[№]],Поиск_расходки[Индекс11],0)),"")</f>
        <v/>
      </c>
      <c r="AC84" s="180" t="str">
        <f>IFERROR(INDEX(Расходка[Наименование расходного материала],MATCH(Расходка[[#This Row],[№]],Поиск_расходки[Индекс12],0)),"")</f>
        <v/>
      </c>
      <c r="AD84" s="180" t="str">
        <f>IFERROR(INDEX(Расходка[Наименование расходного материала],MATCH(Расходка[[#This Row],[№]],Поиск_расходки[Индекс13],0)),"")</f>
        <v/>
      </c>
      <c r="AF84" s="4" t="s">
        <v>6</v>
      </c>
      <c r="AG84" s="4" t="s">
        <v>423</v>
      </c>
    </row>
    <row r="85" spans="5:33">
      <c r="AF85" s="4" t="s">
        <v>6</v>
      </c>
      <c r="AG85" s="4" t="s">
        <v>424</v>
      </c>
    </row>
    <row r="86" spans="5:33">
      <c r="AF86" s="4" t="s">
        <v>6</v>
      </c>
      <c r="AG86" s="4" t="s">
        <v>473</v>
      </c>
    </row>
    <row r="87" spans="5:33">
      <c r="AF87" s="4" t="s">
        <v>6</v>
      </c>
      <c r="AG87" s="4" t="s">
        <v>474</v>
      </c>
    </row>
    <row r="88" spans="5:33">
      <c r="AF88" s="4" t="s">
        <v>6</v>
      </c>
      <c r="AG88" s="4" t="s">
        <v>475</v>
      </c>
    </row>
    <row r="89" spans="5:33">
      <c r="AF89" s="4" t="s">
        <v>6</v>
      </c>
      <c r="AG89" s="4" t="s">
        <v>476</v>
      </c>
    </row>
    <row r="90" spans="5:33">
      <c r="AF90" s="4" t="s">
        <v>6</v>
      </c>
      <c r="AG90" s="4" t="s">
        <v>477</v>
      </c>
    </row>
    <row r="91" spans="5:33">
      <c r="AF91" s="4" t="s">
        <v>6</v>
      </c>
      <c r="AG91" s="4" t="s">
        <v>478</v>
      </c>
    </row>
    <row r="92" spans="5:33">
      <c r="AF92" s="4" t="s">
        <v>6</v>
      </c>
      <c r="AG92" s="4" t="s">
        <v>479</v>
      </c>
    </row>
    <row r="93" spans="5:33">
      <c r="AF93" s="4" t="s">
        <v>6</v>
      </c>
      <c r="AG93" s="4" t="s">
        <v>480</v>
      </c>
    </row>
    <row r="94" spans="5:33">
      <c r="AF94" s="4" t="s">
        <v>6</v>
      </c>
      <c r="AG94" s="4" t="s">
        <v>427</v>
      </c>
    </row>
    <row r="95" spans="5:33">
      <c r="AF95" s="4" t="s">
        <v>6</v>
      </c>
      <c r="AG95" s="4" t="s">
        <v>428</v>
      </c>
    </row>
    <row r="96" spans="5:33">
      <c r="AF96" s="4" t="s">
        <v>6</v>
      </c>
      <c r="AG96" s="4" t="s">
        <v>481</v>
      </c>
    </row>
    <row r="97" spans="32:33">
      <c r="AF97" s="4" t="s">
        <v>6</v>
      </c>
      <c r="AG97" s="4" t="s">
        <v>482</v>
      </c>
    </row>
  </sheetData>
  <sheetProtection sheet="1" objects="1" scenarios="1" formatCells="0" formatColumns="0"/>
  <phoneticPr fontId="14" type="noConversion"/>
  <dataValidations count="1">
    <dataValidation type="list" allowBlank="1" showInputMessage="1" showErrorMessage="1" sqref="B2:B8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zoomScale="90" zoomScaleNormal="90" workbookViewId="0">
      <selection activeCell="C9" sqref="C9"/>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513</v>
      </c>
      <c r="C15" s="184" t="str">
        <f>CONCATENATE(A15,B15)</f>
        <v>Старшая мед.сетра: Н.Б. Шишкина</v>
      </c>
    </row>
    <row r="16" spans="1:5">
      <c r="A16" t="s">
        <v>120</v>
      </c>
      <c r="B16" t="s">
        <v>122</v>
      </c>
      <c r="C16" t="str">
        <f>CONCATENATE(A16,B16)</f>
        <v>Старшая мед.сетра: О.Н. Черткова</v>
      </c>
    </row>
    <row r="17" spans="1:3">
      <c r="A17" t="s">
        <v>123</v>
      </c>
      <c r="B17" t="s">
        <v>348</v>
      </c>
      <c r="C17" t="str">
        <f t="shared" si="0"/>
        <v xml:space="preserve">И/О старшей мед.сетры: А.А. Нефёдова </v>
      </c>
    </row>
    <row r="18" spans="1:3">
      <c r="A18" t="s">
        <v>123</v>
      </c>
      <c r="B18" t="s">
        <v>347</v>
      </c>
      <c r="C18" t="str">
        <f>CONCATENATE(A18,B18)</f>
        <v>И/О старшей мед.сетры: А.М. Казанцева</v>
      </c>
    </row>
    <row r="19" spans="1:3">
      <c r="C19" s="184"/>
    </row>
    <row r="20" spans="1:3">
      <c r="C20" s="184"/>
    </row>
    <row r="21" spans="1:3">
      <c r="A21" t="s">
        <v>175</v>
      </c>
      <c r="B21" t="s">
        <v>174</v>
      </c>
    </row>
    <row r="22" spans="1:3">
      <c r="A22" t="s">
        <v>170</v>
      </c>
      <c r="B22" t="s">
        <v>267</v>
      </c>
    </row>
    <row r="23" spans="1:3">
      <c r="A23" t="s">
        <v>170</v>
      </c>
      <c r="B23" t="s">
        <v>176</v>
      </c>
    </row>
    <row r="24" spans="1:3">
      <c r="A24" t="s">
        <v>170</v>
      </c>
      <c r="B24" t="s">
        <v>304</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302</v>
      </c>
    </row>
    <row r="31" spans="1:3">
      <c r="A31" t="s">
        <v>170</v>
      </c>
      <c r="B31" t="s">
        <v>254</v>
      </c>
    </row>
    <row r="32" spans="1:3">
      <c r="A32" t="s">
        <v>170</v>
      </c>
      <c r="B32" t="s">
        <v>270</v>
      </c>
    </row>
    <row r="33" spans="1:2">
      <c r="A33" t="s">
        <v>170</v>
      </c>
      <c r="B33" t="s">
        <v>351</v>
      </c>
    </row>
    <row r="34" spans="1:2">
      <c r="A34" t="s">
        <v>170</v>
      </c>
      <c r="B34" t="s">
        <v>263</v>
      </c>
    </row>
    <row r="35" spans="1:2">
      <c r="A35" t="s">
        <v>170</v>
      </c>
      <c r="B35" t="s">
        <v>249</v>
      </c>
    </row>
    <row r="36" spans="1:2">
      <c r="A36" t="s">
        <v>170</v>
      </c>
      <c r="B36" t="s">
        <v>253</v>
      </c>
    </row>
    <row r="37" spans="1:2">
      <c r="A37" t="s">
        <v>170</v>
      </c>
      <c r="B37" t="s">
        <v>248</v>
      </c>
    </row>
    <row r="38" spans="1:2">
      <c r="A38" t="s">
        <v>170</v>
      </c>
      <c r="B38" t="s">
        <v>362</v>
      </c>
    </row>
    <row r="39" spans="1:2">
      <c r="A39" t="s">
        <v>170</v>
      </c>
      <c r="B39" t="s">
        <v>504</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303</v>
      </c>
      <c r="B45" t="s">
        <v>260</v>
      </c>
    </row>
    <row r="46" spans="1:2">
      <c r="A46" t="s">
        <v>303</v>
      </c>
      <c r="B46" t="s">
        <v>261</v>
      </c>
    </row>
    <row r="47" spans="1:2">
      <c r="A47" t="s">
        <v>303</v>
      </c>
      <c r="B47" t="s">
        <v>262</v>
      </c>
    </row>
    <row r="48" spans="1:2">
      <c r="A48" t="s">
        <v>303</v>
      </c>
      <c r="B48" t="s">
        <v>178</v>
      </c>
    </row>
    <row r="49" spans="1:2">
      <c r="A49" t="s">
        <v>303</v>
      </c>
      <c r="B49" t="s">
        <v>258</v>
      </c>
    </row>
    <row r="50" spans="1:2">
      <c r="A50" t="s">
        <v>303</v>
      </c>
      <c r="B50" t="s">
        <v>269</v>
      </c>
    </row>
    <row r="51" spans="1:2">
      <c r="A51" t="s">
        <v>303</v>
      </c>
      <c r="B51" t="s">
        <v>177</v>
      </c>
    </row>
    <row r="52" spans="1:2">
      <c r="A52" t="s">
        <v>303</v>
      </c>
      <c r="B52" t="s">
        <v>502</v>
      </c>
    </row>
    <row r="53" spans="1:2">
      <c r="A53" t="s">
        <v>303</v>
      </c>
      <c r="B53" t="s">
        <v>259</v>
      </c>
    </row>
    <row r="54" spans="1:2">
      <c r="A54" t="s">
        <v>303</v>
      </c>
      <c r="B54" t="s">
        <v>367</v>
      </c>
    </row>
    <row r="55" spans="1:2">
      <c r="A55" t="s">
        <v>303</v>
      </c>
      <c r="B55" t="s">
        <v>363</v>
      </c>
    </row>
    <row r="56" spans="1:2">
      <c r="A56" t="s">
        <v>171</v>
      </c>
      <c r="B56" t="s">
        <v>144</v>
      </c>
    </row>
    <row r="57" spans="1:2">
      <c r="A57" t="s">
        <v>171</v>
      </c>
      <c r="B57" t="s">
        <v>147</v>
      </c>
    </row>
    <row r="58" spans="1:2">
      <c r="A58" t="s">
        <v>171</v>
      </c>
      <c r="B58" t="s">
        <v>150</v>
      </c>
    </row>
    <row r="59" spans="1:2">
      <c r="A59" t="s">
        <v>171</v>
      </c>
      <c r="B59" t="s">
        <v>153</v>
      </c>
    </row>
    <row r="60" spans="1:2">
      <c r="A60" t="s">
        <v>171</v>
      </c>
      <c r="B60" t="s">
        <v>156</v>
      </c>
    </row>
    <row r="61" spans="1:2">
      <c r="A61" t="s">
        <v>171</v>
      </c>
      <c r="B61" t="s">
        <v>159</v>
      </c>
    </row>
    <row r="62" spans="1:2">
      <c r="A62" t="s">
        <v>171</v>
      </c>
      <c r="B62" t="s">
        <v>164</v>
      </c>
    </row>
    <row r="63" spans="1:2">
      <c r="A63" t="s">
        <v>171</v>
      </c>
      <c r="B63" t="s">
        <v>275</v>
      </c>
    </row>
    <row r="64" spans="1:2">
      <c r="A64" t="s">
        <v>171</v>
      </c>
      <c r="B64" t="s">
        <v>166</v>
      </c>
    </row>
    <row r="65" spans="1:2">
      <c r="A65" t="s">
        <v>171</v>
      </c>
      <c r="B65" t="s">
        <v>167</v>
      </c>
    </row>
    <row r="66" spans="1:2">
      <c r="A66" t="s">
        <v>171</v>
      </c>
      <c r="B66" t="s">
        <v>168</v>
      </c>
    </row>
    <row r="67" spans="1:2">
      <c r="A67" t="s">
        <v>171</v>
      </c>
      <c r="B67" t="s">
        <v>169</v>
      </c>
    </row>
    <row r="68" spans="1:2">
      <c r="A68" t="s">
        <v>171</v>
      </c>
      <c r="B68" t="s">
        <v>141</v>
      </c>
    </row>
    <row r="69" spans="1:2">
      <c r="A69" t="s">
        <v>171</v>
      </c>
      <c r="B69" t="s">
        <v>185</v>
      </c>
    </row>
    <row r="70" spans="1:2">
      <c r="A70" t="s">
        <v>172</v>
      </c>
      <c r="B70" t="s">
        <v>340</v>
      </c>
    </row>
    <row r="71" spans="1:2">
      <c r="A71" t="s">
        <v>172</v>
      </c>
      <c r="B71" t="s">
        <v>143</v>
      </c>
    </row>
    <row r="72" spans="1:2">
      <c r="A72" t="s">
        <v>172</v>
      </c>
      <c r="B72" t="s">
        <v>365</v>
      </c>
    </row>
    <row r="73" spans="1:2">
      <c r="A73" t="s">
        <v>172</v>
      </c>
      <c r="B73" t="s">
        <v>146</v>
      </c>
    </row>
    <row r="74" spans="1:2">
      <c r="A74" t="s">
        <v>172</v>
      </c>
      <c r="B74" t="s">
        <v>140</v>
      </c>
    </row>
    <row r="75" spans="1:2">
      <c r="A75" t="s">
        <v>172</v>
      </c>
      <c r="B75" t="s">
        <v>149</v>
      </c>
    </row>
    <row r="76" spans="1:2">
      <c r="A76" t="s">
        <v>172</v>
      </c>
      <c r="B76" t="s">
        <v>152</v>
      </c>
    </row>
    <row r="77" spans="1:2">
      <c r="A77" t="s">
        <v>172</v>
      </c>
      <c r="B77" t="s">
        <v>155</v>
      </c>
    </row>
    <row r="78" spans="1:2">
      <c r="A78" t="s">
        <v>172</v>
      </c>
      <c r="B78" t="s">
        <v>158</v>
      </c>
    </row>
    <row r="79" spans="1:2">
      <c r="A79" t="s">
        <v>172</v>
      </c>
      <c r="B79" t="s">
        <v>161</v>
      </c>
    </row>
    <row r="80" spans="1:2">
      <c r="A80" t="s">
        <v>172</v>
      </c>
      <c r="B80" t="s">
        <v>163</v>
      </c>
    </row>
    <row r="81" spans="1:2">
      <c r="A81" t="s">
        <v>184</v>
      </c>
      <c r="B81" t="s">
        <v>142</v>
      </c>
    </row>
    <row r="82" spans="1:2">
      <c r="A82" t="s">
        <v>184</v>
      </c>
      <c r="B82" t="s">
        <v>274</v>
      </c>
    </row>
    <row r="83" spans="1:2">
      <c r="A83" t="s">
        <v>184</v>
      </c>
      <c r="B83" t="s">
        <v>145</v>
      </c>
    </row>
    <row r="84" spans="1:2">
      <c r="A84" t="s">
        <v>184</v>
      </c>
      <c r="B84" t="s">
        <v>148</v>
      </c>
    </row>
    <row r="85" spans="1:2">
      <c r="A85" t="s">
        <v>184</v>
      </c>
      <c r="B85" t="s">
        <v>151</v>
      </c>
    </row>
    <row r="86" spans="1:2">
      <c r="A86" t="s">
        <v>184</v>
      </c>
      <c r="B86" t="s">
        <v>154</v>
      </c>
    </row>
    <row r="87" spans="1:2">
      <c r="A87" t="s">
        <v>184</v>
      </c>
      <c r="B87" t="s">
        <v>160</v>
      </c>
    </row>
    <row r="88" spans="1:2">
      <c r="A88" t="s">
        <v>184</v>
      </c>
      <c r="B88" t="s">
        <v>157</v>
      </c>
    </row>
    <row r="89" spans="1:2">
      <c r="A89" t="s">
        <v>184</v>
      </c>
      <c r="B89" t="s">
        <v>162</v>
      </c>
    </row>
    <row r="90" spans="1:2">
      <c r="A90" t="s">
        <v>184</v>
      </c>
      <c r="B90" t="s">
        <v>165</v>
      </c>
    </row>
  </sheetData>
  <sheetProtection sheet="1" objects="1" scenarios="1"/>
  <phoneticPr fontId="14" type="noConversion"/>
  <dataValidations count="1">
    <dataValidation type="list" allowBlank="1" showInputMessage="1" showErrorMessage="1" sqref="A22:A9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73" t="s">
        <v>380</v>
      </c>
    </row>
    <row r="2" spans="1:1">
      <c r="A2" t="s">
        <v>377</v>
      </c>
    </row>
    <row r="3" spans="1:1">
      <c r="A3" t="s">
        <v>381</v>
      </c>
    </row>
    <row r="4" spans="1:1">
      <c r="A4" t="s">
        <v>382</v>
      </c>
    </row>
    <row r="5" spans="1:1">
      <c r="A5" t="s">
        <v>378</v>
      </c>
    </row>
    <row r="6" spans="1:1">
      <c r="A6" t="s">
        <v>379</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4</vt:i4>
      </vt:variant>
    </vt:vector>
  </HeadingPairs>
  <TitlesOfParts>
    <vt:vector size="12"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'КАГ to 1C'!Область_печати</vt:lpstr>
      <vt:lpstr>'Карта учёта'!Область_печати</vt:lpstr>
      <vt:lpstr>ЧКВ!Область_печати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2025-01-16T23:45:45Z</cp:lastPrinted>
  <dcterms:created xsi:type="dcterms:W3CDTF">2015-06-05T18:19:34Z</dcterms:created>
  <dcterms:modified xsi:type="dcterms:W3CDTF">2025-01-16T23:45:49Z</dcterms:modified>
</cp:coreProperties>
</file>