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E84" i="1"/>
  <c r="E85" i="1"/>
  <c r="E86" i="1"/>
  <c r="F79" i="1"/>
  <c r="F80" i="1"/>
  <c r="F81" i="1"/>
  <c r="F82" i="1"/>
  <c r="F83" i="1"/>
  <c r="F84" i="1"/>
  <c r="F85" i="1"/>
  <c r="F86" i="1"/>
  <c r="G79" i="1"/>
  <c r="G80" i="1"/>
  <c r="G81" i="1"/>
  <c r="G82" i="1"/>
  <c r="G83" i="1"/>
  <c r="G84" i="1"/>
  <c r="G85" i="1"/>
  <c r="G86" i="1"/>
  <c r="H79" i="1"/>
  <c r="H80" i="1"/>
  <c r="H81" i="1"/>
  <c r="H82" i="1"/>
  <c r="H83" i="1"/>
  <c r="H84" i="1"/>
  <c r="H85" i="1"/>
  <c r="H86" i="1"/>
  <c r="I79" i="1"/>
  <c r="I80" i="1"/>
  <c r="I81" i="1"/>
  <c r="I82" i="1"/>
  <c r="I83" i="1"/>
  <c r="I84" i="1"/>
  <c r="I85" i="1"/>
  <c r="I86" i="1"/>
  <c r="J79" i="1"/>
  <c r="J80" i="1"/>
  <c r="J81" i="1"/>
  <c r="J82" i="1"/>
  <c r="J83" i="1"/>
  <c r="J84" i="1"/>
  <c r="J85" i="1"/>
  <c r="J86" i="1"/>
  <c r="K79" i="1"/>
  <c r="K80" i="1"/>
  <c r="K81" i="1"/>
  <c r="K82" i="1"/>
  <c r="K83" i="1"/>
  <c r="K84" i="1"/>
  <c r="K85" i="1"/>
  <c r="K86" i="1"/>
  <c r="L79" i="1"/>
  <c r="L80" i="1"/>
  <c r="L81" i="1"/>
  <c r="L82" i="1"/>
  <c r="L83" i="1"/>
  <c r="L84" i="1"/>
  <c r="L85" i="1"/>
  <c r="L86" i="1"/>
  <c r="M79" i="1"/>
  <c r="M80" i="1"/>
  <c r="M81" i="1"/>
  <c r="M82" i="1"/>
  <c r="M83" i="1"/>
  <c r="M84" i="1"/>
  <c r="M85" i="1"/>
  <c r="M86" i="1"/>
  <c r="N79" i="1"/>
  <c r="N80" i="1"/>
  <c r="N81" i="1"/>
  <c r="N82" i="1"/>
  <c r="N83" i="1"/>
  <c r="N84" i="1"/>
  <c r="N85" i="1"/>
  <c r="N86" i="1"/>
  <c r="O79" i="1"/>
  <c r="O80" i="1"/>
  <c r="O81" i="1"/>
  <c r="O82" i="1"/>
  <c r="O83" i="1"/>
  <c r="O84" i="1"/>
  <c r="O85" i="1"/>
  <c r="O86" i="1"/>
  <c r="P79" i="1"/>
  <c r="P80" i="1"/>
  <c r="P81" i="1"/>
  <c r="P82" i="1"/>
  <c r="P83" i="1"/>
  <c r="P84" i="1"/>
  <c r="P85" i="1"/>
  <c r="P86" i="1"/>
  <c r="Q79" i="1"/>
  <c r="Q80" i="1"/>
  <c r="Q81" i="1"/>
  <c r="Q82" i="1"/>
  <c r="Q83" i="1"/>
  <c r="Q84" i="1"/>
  <c r="Q85" i="1"/>
  <c r="Q86" i="1"/>
  <c r="R79" i="1"/>
  <c r="R80" i="1"/>
  <c r="R81" i="1"/>
  <c r="R82" i="1"/>
  <c r="R83" i="1"/>
  <c r="R84" i="1"/>
  <c r="R85" i="1"/>
  <c r="R86" i="1"/>
  <c r="S79" i="1"/>
  <c r="S80" i="1"/>
  <c r="S81" i="1"/>
  <c r="S82" i="1"/>
  <c r="S83" i="1"/>
  <c r="S84" i="1"/>
  <c r="S85" i="1"/>
  <c r="S86" i="1"/>
  <c r="T80" i="1"/>
  <c r="T81" i="1"/>
  <c r="T82" i="1"/>
  <c r="T83" i="1"/>
  <c r="T84" i="1"/>
  <c r="T85" i="1"/>
  <c r="T86" i="1"/>
  <c r="U79" i="1"/>
  <c r="U80" i="1"/>
  <c r="U81" i="1"/>
  <c r="U82" i="1"/>
  <c r="U83" i="1"/>
  <c r="U84" i="1"/>
  <c r="U85" i="1"/>
  <c r="U86" i="1"/>
  <c r="V79" i="1"/>
  <c r="V80" i="1"/>
  <c r="V81" i="1"/>
  <c r="V82" i="1"/>
  <c r="V83" i="1"/>
  <c r="V84" i="1"/>
  <c r="V85" i="1"/>
  <c r="V86" i="1"/>
  <c r="W79" i="1"/>
  <c r="W80" i="1"/>
  <c r="W81" i="1"/>
  <c r="W82" i="1"/>
  <c r="W83" i="1"/>
  <c r="W84" i="1"/>
  <c r="W85" i="1"/>
  <c r="W86" i="1"/>
  <c r="X79" i="1"/>
  <c r="X80" i="1"/>
  <c r="X81" i="1"/>
  <c r="X82" i="1"/>
  <c r="X83" i="1"/>
  <c r="X84" i="1"/>
  <c r="X85" i="1"/>
  <c r="X86" i="1"/>
  <c r="Y79" i="1"/>
  <c r="Y80" i="1"/>
  <c r="Y81" i="1"/>
  <c r="Y82" i="1"/>
  <c r="Y83" i="1"/>
  <c r="Y84" i="1"/>
  <c r="Y85" i="1"/>
  <c r="Y86" i="1"/>
  <c r="Z79" i="1"/>
  <c r="Z80" i="1"/>
  <c r="Z81" i="1"/>
  <c r="Z82" i="1"/>
  <c r="Z83" i="1"/>
  <c r="Z84" i="1"/>
  <c r="Z85" i="1"/>
  <c r="Z86" i="1"/>
  <c r="AA79" i="1"/>
  <c r="AA80" i="1"/>
  <c r="AA81" i="1"/>
  <c r="AA82" i="1"/>
  <c r="AA83" i="1"/>
  <c r="AA84" i="1"/>
  <c r="AA85" i="1"/>
  <c r="AA86" i="1"/>
  <c r="AB79" i="1"/>
  <c r="AB80" i="1"/>
  <c r="AB81" i="1"/>
  <c r="AB82" i="1"/>
  <c r="AB83" i="1"/>
  <c r="AB84" i="1"/>
  <c r="AB85" i="1"/>
  <c r="AB86" i="1"/>
  <c r="AC79" i="1"/>
  <c r="AC80" i="1"/>
  <c r="AC81" i="1"/>
  <c r="AC82" i="1"/>
  <c r="AC83" i="1"/>
  <c r="AC84" i="1"/>
  <c r="AC85" i="1"/>
  <c r="AC86" i="1"/>
  <c r="AD79" i="1"/>
  <c r="AD80" i="1"/>
  <c r="AD81" i="1"/>
  <c r="AD82" i="1"/>
  <c r="AD83" i="1"/>
  <c r="AD84" i="1"/>
  <c r="AD85" i="1"/>
  <c r="AD86" i="1"/>
  <c r="A53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58" i="1" l="1"/>
  <c r="B13" i="9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19" i="9" l="1"/>
  <c r="H20" i="9"/>
  <c r="H21" i="9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O78" i="1" l="1"/>
  <c r="AB67" i="1" s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43" i="1" l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B46" i="1"/>
  <c r="N45" i="1"/>
  <c r="L40" i="1"/>
  <c r="M38" i="1"/>
  <c r="M39" i="1" s="1"/>
  <c r="M40" i="1" s="1"/>
  <c r="H74" i="1" l="1"/>
  <c r="F74" i="1"/>
  <c r="F75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77" i="1" l="1"/>
  <c r="S78" i="1"/>
  <c r="S2" i="1"/>
  <c r="S66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U63" i="1" s="1"/>
  <c r="U43" i="1"/>
  <c r="U71" i="1"/>
  <c r="U62" i="1"/>
  <c r="U48" i="1"/>
  <c r="U50" i="1"/>
  <c r="U65" i="1"/>
  <c r="U78" i="1"/>
  <c r="U76" i="1"/>
  <c r="U77" i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67" i="1" l="1"/>
  <c r="U49" i="1"/>
  <c r="U41" i="1"/>
  <c r="U61" i="1"/>
  <c r="U52" i="1"/>
  <c r="U44" i="1"/>
  <c r="U47" i="1"/>
  <c r="U57" i="1"/>
  <c r="U39" i="1"/>
  <c r="U45" i="1"/>
  <c r="U70" i="1"/>
  <c r="U51" i="1"/>
  <c r="U46" i="1"/>
  <c r="U66" i="1"/>
  <c r="U75" i="1"/>
  <c r="U60" i="1"/>
  <c r="U42" i="1"/>
  <c r="U73" i="1"/>
  <c r="U40" i="1"/>
  <c r="U55" i="1"/>
  <c r="U72" i="1"/>
  <c r="U58" i="1"/>
  <c r="U54" i="1"/>
  <c r="U69" i="1"/>
  <c r="U59" i="1"/>
  <c r="U56" i="1"/>
  <c r="U64" i="1"/>
  <c r="U53" i="1"/>
  <c r="U74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I77" i="1" l="1"/>
  <c r="J77" i="1"/>
  <c r="J78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I78" i="1" l="1"/>
  <c r="V50" i="1" s="1"/>
  <c r="W54" i="1"/>
  <c r="W78" i="1"/>
  <c r="V62" i="1"/>
  <c r="V78" i="1"/>
  <c r="W77" i="1"/>
  <c r="W51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V58" i="1"/>
  <c r="V55" i="1"/>
  <c r="V74" i="1"/>
  <c r="V47" i="1"/>
  <c r="V70" i="1"/>
  <c r="V65" i="1"/>
  <c r="V42" i="1"/>
  <c r="V39" i="1"/>
  <c r="V73" i="1"/>
  <c r="V68" i="1"/>
  <c r="V52" i="1"/>
  <c r="V63" i="1"/>
  <c r="V49" i="1"/>
  <c r="V45" i="1"/>
  <c r="V59" i="1"/>
  <c r="V75" i="1"/>
  <c r="V41" i="1"/>
  <c r="V51" i="1"/>
  <c r="V67" i="1"/>
  <c r="V46" i="1"/>
  <c r="V54" i="1"/>
  <c r="V72" i="1"/>
  <c r="V48" i="1"/>
  <c r="V53" i="1"/>
  <c r="V56" i="1"/>
  <c r="V40" i="1"/>
  <c r="V61" i="1"/>
  <c r="V64" i="1"/>
  <c r="V66" i="1"/>
  <c r="V43" i="1"/>
  <c r="V44" i="1"/>
  <c r="V69" i="1"/>
  <c r="V60" i="1"/>
  <c r="V57" i="1"/>
  <c r="V71" i="1"/>
  <c r="V7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77" i="1" l="1"/>
  <c r="V7" i="1"/>
  <c r="V13" i="1"/>
  <c r="V5" i="1"/>
  <c r="V17" i="1"/>
  <c r="V23" i="1"/>
  <c r="V32" i="1"/>
  <c r="V21" i="1"/>
  <c r="V24" i="1"/>
  <c r="V30" i="1"/>
  <c r="V3" i="1"/>
  <c r="V6" i="1"/>
  <c r="V25" i="1"/>
  <c r="V35" i="1"/>
  <c r="V18" i="1"/>
  <c r="V4" i="1"/>
  <c r="V12" i="1"/>
  <c r="V36" i="1"/>
  <c r="V31" i="1"/>
  <c r="V28" i="1"/>
  <c r="V9" i="1"/>
  <c r="V10" i="1"/>
  <c r="V14" i="1"/>
  <c r="V20" i="1"/>
  <c r="V27" i="1"/>
  <c r="V37" i="1"/>
  <c r="V22" i="1"/>
  <c r="V16" i="1"/>
  <c r="V33" i="1"/>
  <c r="V8" i="1"/>
  <c r="V34" i="1"/>
  <c r="V15" i="1"/>
  <c r="V29" i="1"/>
  <c r="V11" i="1"/>
  <c r="V19" i="1"/>
  <c r="V26" i="1"/>
  <c r="V38" i="1"/>
  <c r="N67" i="1"/>
  <c r="N68" i="1" s="1"/>
  <c r="K74" i="1"/>
  <c r="P38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P42" i="1" l="1"/>
  <c r="X56" i="1"/>
  <c r="X78" i="1"/>
  <c r="G73" i="1"/>
  <c r="T2" i="1"/>
  <c r="X26" i="1"/>
  <c r="X6" i="1"/>
  <c r="X42" i="1"/>
  <c r="X48" i="1"/>
  <c r="X45" i="1"/>
  <c r="X29" i="1"/>
  <c r="X67" i="1"/>
  <c r="X59" i="1"/>
  <c r="X34" i="1"/>
  <c r="X72" i="1"/>
  <c r="X10" i="1"/>
  <c r="X74" i="1"/>
  <c r="X53" i="1"/>
  <c r="X65" i="1"/>
  <c r="X73" i="1"/>
  <c r="X71" i="1"/>
  <c r="X50" i="1"/>
  <c r="X4" i="1"/>
  <c r="X41" i="1"/>
  <c r="X77" i="1"/>
  <c r="X16" i="1"/>
  <c r="X23" i="1"/>
  <c r="X37" i="1"/>
  <c r="X54" i="1"/>
  <c r="X44" i="1"/>
  <c r="X66" i="1"/>
  <c r="X24" i="1"/>
  <c r="X13" i="1"/>
  <c r="X39" i="1"/>
  <c r="X9" i="1"/>
  <c r="X43" i="1"/>
  <c r="X2" i="1"/>
  <c r="X11" i="1"/>
  <c r="X47" i="1"/>
  <c r="X38" i="1"/>
  <c r="X32" i="1"/>
  <c r="X3" i="1"/>
  <c r="X76" i="1"/>
  <c r="X20" i="1"/>
  <c r="X40" i="1"/>
  <c r="X12" i="1"/>
  <c r="X8" i="1"/>
  <c r="X17" i="1"/>
  <c r="X14" i="1"/>
  <c r="X15" i="1"/>
  <c r="X68" i="1"/>
  <c r="X61" i="1"/>
  <c r="X21" i="1"/>
  <c r="X30" i="1"/>
  <c r="X28" i="1"/>
  <c r="X62" i="1"/>
  <c r="X64" i="1"/>
  <c r="X63" i="1"/>
  <c r="X18" i="1"/>
  <c r="X35" i="1"/>
  <c r="X57" i="1"/>
  <c r="X46" i="1"/>
  <c r="X51" i="1"/>
  <c r="X22" i="1"/>
  <c r="X70" i="1"/>
  <c r="X36" i="1"/>
  <c r="X49" i="1"/>
  <c r="X60" i="1"/>
  <c r="X5" i="1"/>
  <c r="X25" i="1"/>
  <c r="X75" i="1"/>
  <c r="X69" i="1"/>
  <c r="X19" i="1"/>
  <c r="X33" i="1"/>
  <c r="X7" i="1"/>
  <c r="X27" i="1"/>
  <c r="X55" i="1"/>
  <c r="X58" i="1"/>
  <c r="X52" i="1"/>
  <c r="X31" i="1"/>
  <c r="G74" i="1"/>
  <c r="G75" i="1" s="1"/>
  <c r="N72" i="1"/>
  <c r="N73" i="1" s="1"/>
  <c r="L67" i="1"/>
  <c r="M61" i="1"/>
  <c r="P43" i="1" l="1"/>
  <c r="G76" i="1"/>
  <c r="G77" i="1" s="1"/>
  <c r="T36" i="1" s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L68" i="1"/>
  <c r="M62" i="1"/>
  <c r="Y2" i="1"/>
  <c r="T60" i="1" l="1"/>
  <c r="T20" i="1"/>
  <c r="T39" i="1"/>
  <c r="T43" i="1"/>
  <c r="T3" i="1"/>
  <c r="T79" i="1"/>
  <c r="T51" i="1"/>
  <c r="T24" i="1"/>
  <c r="T67" i="1"/>
  <c r="T57" i="1"/>
  <c r="T15" i="1"/>
  <c r="T46" i="1"/>
  <c r="T65" i="1"/>
  <c r="T48" i="1"/>
  <c r="T17" i="1"/>
  <c r="T9" i="1"/>
  <c r="T49" i="1"/>
  <c r="T68" i="1"/>
  <c r="T44" i="1"/>
  <c r="T47" i="1"/>
  <c r="T50" i="1"/>
  <c r="T64" i="1"/>
  <c r="T33" i="1"/>
  <c r="T66" i="1"/>
  <c r="T71" i="1"/>
  <c r="T73" i="1"/>
  <c r="T58" i="1"/>
  <c r="T40" i="1"/>
  <c r="T34" i="1"/>
  <c r="P44" i="1"/>
  <c r="T4" i="1"/>
  <c r="T75" i="1"/>
  <c r="T78" i="1"/>
  <c r="T74" i="1"/>
  <c r="T6" i="1"/>
  <c r="T5" i="1"/>
  <c r="T76" i="1"/>
  <c r="T77" i="1"/>
  <c r="N75" i="1"/>
  <c r="L69" i="1"/>
  <c r="M63" i="1"/>
  <c r="M64" i="1" s="1"/>
  <c r="M65" i="1" s="1"/>
  <c r="M66" i="1" s="1"/>
  <c r="P45" i="1" l="1"/>
  <c r="N76" i="1"/>
  <c r="L70" i="1"/>
  <c r="M67" i="1"/>
  <c r="P46" i="1" l="1"/>
  <c r="N77" i="1"/>
  <c r="L71" i="1"/>
  <c r="L72" i="1" s="1"/>
  <c r="L73" i="1" s="1"/>
  <c r="M68" i="1"/>
  <c r="P47" i="1" l="1"/>
  <c r="N78" i="1"/>
  <c r="AA59" i="1" s="1"/>
  <c r="L74" i="1"/>
  <c r="L75" i="1" s="1"/>
  <c r="M69" i="1"/>
  <c r="P48" i="1" l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P49" i="1" l="1"/>
  <c r="L77" i="1"/>
  <c r="M71" i="1"/>
  <c r="P50" i="1" l="1"/>
  <c r="L78" i="1"/>
  <c r="Y78" i="1" s="1"/>
  <c r="Y27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M72" i="1"/>
  <c r="P51" i="1" l="1"/>
  <c r="Y64" i="1"/>
  <c r="Y38" i="1"/>
  <c r="Y3" i="1"/>
  <c r="Y63" i="1"/>
  <c r="Y77" i="1"/>
  <c r="M73" i="1"/>
  <c r="P52" i="1" l="1"/>
  <c r="M74" i="1"/>
  <c r="M75" i="1" s="1"/>
  <c r="P53" i="1" l="1"/>
  <c r="M76" i="1"/>
  <c r="P54" i="1" l="1"/>
  <c r="M77" i="1"/>
  <c r="M78" i="1" s="1"/>
  <c r="Z78" i="1" s="1"/>
  <c r="P55" i="1" l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AC36" i="1" l="1"/>
  <c r="P69" i="1"/>
  <c r="P70" i="1" s="1"/>
  <c r="P71" i="1" s="1"/>
  <c r="P72" i="1" s="1"/>
  <c r="P73" i="1" s="1"/>
  <c r="P74" i="1" s="1"/>
  <c r="P75" i="1" s="1"/>
  <c r="P76" i="1" s="1"/>
  <c r="P77" i="1" s="1"/>
  <c r="P78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6" i="1" l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<sst xmlns="http://schemas.openxmlformats.org/spreadsheetml/2006/main" count="895" uniqueCount="543">
  <si>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</si>
  <si>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</si>
  <si>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</si>
  <si>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</si>
  <si>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</si>
  <si>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</si>
  <si>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</si>
  <si>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</si>
  <si>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</si>
  <si>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</si>
  <si>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</si>
  <si>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</si>
  <si>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</si>
  <si>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</si>
  <si>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</si>
  <si>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</si>
  <si>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</si>
  <si>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</si>
  <si>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</si>
  <si>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</si>
  <si>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</si>
  <si>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</si>
  <si>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</si>
  <si>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</si>
  <si>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</si>
  <si>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</si>
  <si>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</si>
  <si>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</si>
  <si>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</si>
  <si>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</si>
  <si>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</si>
  <si>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</si>
  <si>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</si>
  <si>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</si>
  <si>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</si>
  <si>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</si>
  <si>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</si>
  <si>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</si>
  <si>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</si>
  <si>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</si>
  <si>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</si>
  <si>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</si>
  <si>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</si>
  <si>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</si>
  <si>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</si>
  <si>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</si>
  <si>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</si>
  <si>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</si>
  <si>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</si>
  <si>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</si>
  <si>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</si>
  <si>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</si>
  <si>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</si>
  <si>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</si>
  <si>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</si>
  <si>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</si>
  <si>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</si>
  <si>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</si>
  <si>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</si>
  <si>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</si>
  <si>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</si>
  <si>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</si>
  <si>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</si>
  <si>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</si>
  <si>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</si>
  <si>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</si>
  <si>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</si>
  <si>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</si>
  <si>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</si>
  <si>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</si>
  <si>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</si>
  <si>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</si>
  <si>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</si>
  <si>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</si>
  <si>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</si>
  <si>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</si>
  <si>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</si>
  <si>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</si>
  <si>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</si>
  <si>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</si>
  <si>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</si>
  <si>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</si>
  <si>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</si>
  <si>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</si>
  <si>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</si>
  <si>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</si>
  <si>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</si>
  <si>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</si>
  <si>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</si>
  <si>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</si>
  <si>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</si>
  <si>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</si>
  <si>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</si>
  <si>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</si>
  <si>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</si>
  <si>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</si>
  <si>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</si>
  <si>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</si>
  <si>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</si>
  <si>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</si>
  <si>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</si>
  <si>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</si>
  <si>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</si>
  <si>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</si>
  <si>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</si>
  <si>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</si>
  <si>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</si>
  <si>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</si>
  <si>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</si>
  <si>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</si>
  <si>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</si>
  <si>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</si>
  <si>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</si>
  <si>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</si>
  <si>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</si>
  <si>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</si>
  <si>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</si>
  <si>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</si>
  <si>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</si>
  <si>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</si>
  <si>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</si>
  <si>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</si>
  <si>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</si>
  <si>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</si>
  <si>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</si>
  <si>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</si>
  <si>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</si>
  <si>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</si>
  <si>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</si>
  <si>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</si>
  <si>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</si>
  <si>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</si>
  <si>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</si>
  <si>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</si>
  <si>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</si>
  <si>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</si>
  <si>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</si>
  <si>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</si>
  <si>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</si>
  <si>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</si>
  <si>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</si>
  <si>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</si>
  <si>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</si>
  <si>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</si>
  <si>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</si>
  <si>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</si>
  <si>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</si>
  <si>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</si>
  <si>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</si>
  <si>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</si>
  <si>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</si>
  <si>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</si>
  <si>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</si>
  <si>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</si>
  <si>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</si>
  <si>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</si>
  <si>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</si>
  <si>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</si>
  <si>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</si>
  <si>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</si>
  <si>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</si>
  <si>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</si>
  <si>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</si>
  <si>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</si>
  <si>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</si>
  <si>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</si>
  <si>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</si>
  <si>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</si>
  <si>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</si>
  <si>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</si>
  <si>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</si>
  <si>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</si>
  <si>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</si>
  <si>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</si>
  <si>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</si>
  <si>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</si>
  <si>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</si>
  <si>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</si>
  <si>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</si>
  <si>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</si>
  <si>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</si>
  <si>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</si>
  <si>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</si>
  <si>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</si>
  <si>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</si>
  <si>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</si>
  <si>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</si>
  <si>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</si>
  <si>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</si>
  <si>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</si>
  <si>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</si>
  <si>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</si>
  <si>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</si>
  <si>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</si>
  <si>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</si>
  <si>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</si>
  <si>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</si>
  <si>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</si>
  <si>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</si>
  <si>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</si>
  <si>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</si>
  <si>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</si>
  <si>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</si>
  <si>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</si>
  <si>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</si>
  <si>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</si>
  <si>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</si>
  <si>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</si>
  <si>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</si>
  <si>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</si>
  <si>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</si>
  <si>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</si>
  <si>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</si>
  <si>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</si>
  <si>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</si>
  <si>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</si>
  <si>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</si>
  <si>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</si>
  <si>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</si>
  <si>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</si>
  <si>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</si>
  <si>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</si>
  <si>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</si>
  <si>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</si>
  <si>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</si>
  <si>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</si>
  <si>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</si>
  <si>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</si>
  <si>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</si>
  <si>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</si>
  <si>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</si>
  <si>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</si>
  <si>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</si>
  <si>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</si>
  <si>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</si>
  <si>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</si>
  <si>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</si>
  <si>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</si>
  <si>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</si>
  <si>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</si>
  <si>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</si>
  <si>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</si>
  <si>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</si>
  <si>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</si>
  <si>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</si>
  <si>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</si>
  <si>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</si>
  <si>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</si>
  <si>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</si>
  <si>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</si>
  <si>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</si>
  <si>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</si>
  <si>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</si>
  <si>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</si>
  <si>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</si>
  <si>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</si>
  <si>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</si>
  <si>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</si>
  <si>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</si>
  <si>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</si>
  <si>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</si>
  <si>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</si>
  <si>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</si>
  <si>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</si>
  <si>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</si>
  <si>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</si>
  <si>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</si>
  <si>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</si>
  <si>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</si>
  <si>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</si>
  <si>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</si>
  <si>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</si>
  <si>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</si>
  <si>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</si>
  <si>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</si>
  <si>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</si>
  <si>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</si>
  <si>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</si>
  <si>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</si>
  <si>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</si>
  <si>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</si>
  <si>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</si>
  <si>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</si>
  <si>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</si>
  <si>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</si>
  <si>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</si>
  <si>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</si>
  <si>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</si>
  <si>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</si>
  <si>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</si>
  <si>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</si>
  <si>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</si>
  <si>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</si>
  <si>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</si>
  <si>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</si>
  <si>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</si>
  <si>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</si>
  <si>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</si>
  <si>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</si>
  <si>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</si>
  <si>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</si>
  <si>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</si>
  <si>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</si>
  <si>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</si>
  <si>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</si>
  <si>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</si>
  <si>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</si>
  <si>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</si>
  <si>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</si>
  <si>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</si>
  <si>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</si>
  <si>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</si>
  <si>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</si>
  <si>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</si>
  <si>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</si>
  <si>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</si>
  <si>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</si>
  <si>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</si>
  <si>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</si>
  <si>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</si>
  <si>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</si>
  <si>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</si>
  <si>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</si>
  <si>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</si>
  <si>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</si>
  <si>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</si>
  <si>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</si>
  <si>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</si>
  <si>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</si>
  <si>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</si>
  <si>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</si>
  <si>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</si>
  <si>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</si>
  <si>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</si>
  <si>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</si>
  <si>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</si>
  <si>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</si>
  <si>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</si>
  <si>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</si>
  <si>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</si>
  <si>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</si>
  <si>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</si>
  <si>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</si>
  <si>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</si>
  <si>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</si>
  <si>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</si>
  <si>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</si>
  <si>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</si>
  <si>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</si>
  <si>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</si>
  <si>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</si>
  <si>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</si>
  <si>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</si>
  <si>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</si>
  <si>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</si>
  <si>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</si>
  <si>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</si>
  <si>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</si>
  <si>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</si>
  <si>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</si>
  <si>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</si>
  <si>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</si>
  <si>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</si>
  <si>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</si>
  <si>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</si>
  <si>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</si>
  <si>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</si>
  <si>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</si>
  <si>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</si>
  <si>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</si>
  <si>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</si>
  <si>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</si>
  <si>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</si>
  <si>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</si>
  <si>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</si>
  <si>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</si>
  <si>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</si>
  <si>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</si>
  <si>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</si>
  <si>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</si>
  <si>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</si>
  <si>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</si>
  <si>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</si>
  <si>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</si>
  <si>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</si>
  <si>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</si>
  <si>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</si>
  <si>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</si>
  <si>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</si>
  <si>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</si>
  <si>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</si>
  <si>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</si>
  <si>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</si>
  <si>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</si>
  <si>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</si>
  <si>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</si>
  <si>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</si>
  <si>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</si>
  <si>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</si>
  <si>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</si>
  <si>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</si>
  <si>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</si>
  <si>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</si>
  <si>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</si>
  <si>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</si>
  <si>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</si>
  <si>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</si>
  <si>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</si>
  <si>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</si>
  <si>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</si>
  <si>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</si>
  <si>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</si>
  <si>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</si>
  <si>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</si>
  <si>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</si>
  <si>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</si>
  <si>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</si>
  <si>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</si>
  <si>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</si>
  <si>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</si>
  <si>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</si>
  <si>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</si>
  <si>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</si>
  <si>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</si>
  <si>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</si>
  <si>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</si>
  <si>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</si>
  <si>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</si>
  <si>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</si>
  <si>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</si>
  <si>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</si>
  <si>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</si>
  <si>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</si>
  <si>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</si>
  <si>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</si>
  <si>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</si>
  <si>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</si>
  <si>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</si>
  <si>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</si>
  <si>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</si>
  <si>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</si>
  <si>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</si>
  <si>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</si>
  <si>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</si>
  <si>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</si>
  <si>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</si>
  <si>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</si>
  <si>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</si>
  <si>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</si>
  <si>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</si>
  <si>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</si>
  <si>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</si>
  <si>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</si>
  <si>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</si>
  <si>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</si>
  <si>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</si>
  <si>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</si>
  <si>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</si>
  <si>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</si>
  <si>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</si>
  <si>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</si>
  <si>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</si>
  <si>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</si>
  <si>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</si>
  <si>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</si>
  <si>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</si>
  <si>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</si>
  <si>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</si>
  <si>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</si>
  <si>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</si>
  <si>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</si>
  <si>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</si>
  <si>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</si>
  <si>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</si>
  <si>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</si>
  <si>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</si>
  <si>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</si>
  <si>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</si>
  <si>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</si>
  <si>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</si>
  <si>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</si>
  <si>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</si>
  <si>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</si>
  <si>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</si>
  <si>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</si>
  <si>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</si>
  <si>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</si>
  <si>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</si>
  <si>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</si>
  <si>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</si>
  <si>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</si>
  <si>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</si>
  <si>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</si>
  <si>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</si>
  <si>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</si>
  <si>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</si>
  <si>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</si>
  <si>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</si>
  <si>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</si>
  <si>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</si>
  <si>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</si>
  <si>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</si>
  <si>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</si>
  <si>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</si>
  <si>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</si>
  <si>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</si>
  <si>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</si>
  <si>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</si>
  <si>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</si>
  <si>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</si>
  <si>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</si>
  <si>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</si>
  <si>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</si>
  <si>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</si>
  <si>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</si>
  <si>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</si>
  <si>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</si>
  <si>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</si>
  <si>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</si>
  <si>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</si>
  <si>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</si>
  <si>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</si>
  <si>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Медведева А.Ю.</t>
  </si>
  <si>
    <t>Вольхин М.В.</t>
  </si>
  <si>
    <t>Оставлен</t>
  </si>
  <si>
    <t>Извлечён</t>
  </si>
  <si>
    <t>лучевой</t>
  </si>
  <si>
    <t xml:space="preserve">Контроль места пункции, повязка на 6 ч. </t>
  </si>
  <si>
    <t>DES, Metafor</t>
  </si>
  <si>
    <t>50 ml</t>
  </si>
  <si>
    <t>Волженцева Ю.В.</t>
  </si>
  <si>
    <t>Правый</t>
  </si>
  <si>
    <t xml:space="preserve">Совместно с д/кардиологом: с учетом клинических данных, ЭКГ и КАГ рекомендована реканализация бассейна ПКА. </t>
  </si>
  <si>
    <t>100 ml</t>
  </si>
  <si>
    <t>Ронаев А.В.</t>
  </si>
  <si>
    <t>неровность контуров, без значимых стенозов</t>
  </si>
  <si>
    <t xml:space="preserve">стеноз на границе проксимального и среднего сегмента до 50%, кровоток TIMI III. </t>
  </si>
  <si>
    <t xml:space="preserve">представлена доминантной ВТК: без значимых стенозов, кровоток TIMI III. </t>
  </si>
  <si>
    <t>6:03</t>
  </si>
  <si>
    <t>острая тромботическая окклюзия среднего сегмента TTG 2, Rentrop 0, антеградный кровоток TIMI 0.</t>
  </si>
  <si>
    <t xml:space="preserve">Устье ПКА катетеризировано проводниковым катетером Launcher JR 3.5 6Fr. Коронарный проводник Shunmei заведен в дистальный сегмент ПКА. Выполнена тромбаспирация Export Advance, получены фрагменты тромба. Реканализация в 16:32.  В зону стеноза имплантирован DES Resolute Integrity 3,5 x 18 мм, давлением 16 атм.  На контрольных съемках стент раскрыт удовлетворительно, признаков краевых диссекций, тромбоза, экстравазации контрастного вещества не выявлено, кровоток по ПКА TIMI III. Ангиографический результат удовлетворительный. Пациент в стабильном состоянии транспортируется в ПРИТ для дальнейшего наблюдения и лечения. </t>
  </si>
  <si>
    <t>Shunmei 0,6</t>
  </si>
  <si>
    <t>Shunmei 0,7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</si>
</sst>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1" fillId="0" borderId="0" xfId="0" applyFont="1"/>
    <xf numFmtId="0" fontId="69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58" fillId="0" borderId="0" xfId="0" applyFont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58" fillId="0" borderId="3" xfId="0" applyFont="1" applyBorder="1" applyAlignment="1" applyProtection="1">
      <alignment horizontal="justify" vertical="top" wrapText="1"/>
      <protection locked="0"/>
    </xf>
    <xf numFmtId="0" fontId="58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4" zoomScaleNormal="100" zoomScaleSheetLayoutView="100" zoomScalePageLayoutView="90" workbookViewId="0">
      <selection activeCell="J32" sqref="J32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45688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0.67013888888888884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0.67708333333333337</v>
      </c>
      <c r="C10" s="54"/>
      <c r="D10" s="94" t="s">
        <v>173</v>
      </c>
      <c r="E10" s="92"/>
      <c r="F10" s="92"/>
      <c r="G10" s="23" t="s">
        <v>156</v>
      </c>
      <c r="H10" s="25"/>
    </row>
    <row r="11" spans="1:8" ht="17.25" thickTop="1" thickBot="1">
      <c r="A11" s="88" t="s">
        <v>192</v>
      </c>
      <c r="B11" s="202" t="s">
        <v>534</v>
      </c>
      <c r="C11" s="8"/>
      <c r="D11" s="94" t="s">
        <v>170</v>
      </c>
      <c r="E11" s="92"/>
      <c r="F11" s="92"/>
      <c r="G11" s="23" t="s">
        <v>251</v>
      </c>
      <c r="H11" s="25"/>
    </row>
    <row r="12" spans="1:8" ht="16.5" thickTop="1">
      <c r="A12" s="80" t="s">
        <v>8</v>
      </c>
      <c r="B12" s="81">
        <v>30727</v>
      </c>
      <c r="C12" s="11"/>
      <c r="D12" s="94" t="s">
        <v>302</v>
      </c>
      <c r="E12" s="92"/>
      <c r="F12" s="92"/>
      <c r="G12" s="23" t="s">
        <v>530</v>
      </c>
      <c r="H12" s="25"/>
    </row>
    <row r="13" spans="1:8" ht="15.75">
      <c r="A13" s="14" t="s">
        <v>10</v>
      </c>
      <c r="B13" s="29">
        <f>DATEDIF(B12,B8,"y")</f>
        <v>40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2893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538</v>
      </c>
    </row>
    <row r="16" spans="1:8" ht="15.6" customHeight="1">
      <c r="A16" s="14" t="s">
        <v>106</v>
      </c>
      <c r="B16" s="18" t="s">
        <v>483</v>
      </c>
      <c r="C16"/>
      <c r="D16" s="35"/>
      <c r="E16" s="35"/>
      <c r="F16" s="35"/>
      <c r="G16" s="165" t="s">
        <v>399</v>
      </c>
      <c r="H16" s="163">
        <v>5050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9.5950000000000006</v>
      </c>
    </row>
    <row r="18" spans="1:8" ht="14.45" customHeight="1">
      <c r="A18" s="56" t="s">
        <v>188</v>
      </c>
      <c r="B18" s="86" t="s">
        <v>531</v>
      </c>
      <c r="C18"/>
      <c r="D18" s="27" t="s">
        <v>210</v>
      </c>
      <c r="E18" s="27"/>
      <c r="F18" s="27"/>
      <c r="G18" s="84" t="s">
        <v>189</v>
      </c>
      <c r="H18" s="85" t="s">
        <v>526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535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536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537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539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529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524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A6" sqref="A6:H7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242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4" t="s">
        <v>216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/>
      <c r="D9" s="244"/>
      <c r="E9" s="244"/>
      <c r="F9" s="189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1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45688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0.67708333333333337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0.70138888888888884</v>
      </c>
      <c r="C14" s="11"/>
      <c r="D14" s="94" t="s">
        <v>173</v>
      </c>
      <c r="E14" s="92"/>
      <c r="F14" s="92"/>
      <c r="G14" s="79" t="str">
        <f>КАГ!G10</f>
        <v>Мешалкина И.В.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2.4305555555555469E-2</v>
      </c>
      <c r="C15"/>
      <c r="D15" s="94" t="s">
        <v>170</v>
      </c>
      <c r="E15" s="92"/>
      <c r="F15" s="92"/>
      <c r="G15" s="79" t="str">
        <f>КАГ!G11</f>
        <v>Чесноков С.Л.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Ронаев А.В.</v>
      </c>
      <c r="C16" s="199">
        <f>LEN(КАГ!B11)</f>
        <v>11</v>
      </c>
      <c r="D16" s="94" t="s">
        <v>302</v>
      </c>
      <c r="E16" s="92"/>
      <c r="F16" s="92"/>
      <c r="G16" s="79" t="str">
        <f>КАГ!G12</f>
        <v>Волженцева Ю.В.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30727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40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2893</v>
      </c>
      <c r="C19" s="68"/>
      <c r="D19" s="68"/>
      <c r="E19" s="68"/>
      <c r="F19" s="68"/>
      <c r="G19" s="164" t="s">
        <v>397</v>
      </c>
      <c r="H19" s="179" t="str">
        <f>КАГ!H15</f>
        <v>6:03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f>КАГ!H16</f>
        <v>5050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6" t="s">
        <v>386</v>
      </c>
      <c r="H21" s="167">
        <f>КАГ!H17</f>
        <v>9.5950000000000006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>Реканализация:</v>
      </c>
      <c r="H22" s="184">
        <v>0.68888888888888899</v>
      </c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540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СТЕНТ/Ы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519</v>
      </c>
      <c r="C40" s="119"/>
      <c r="D40" s="249" t="s">
        <v>527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533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525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неровность контуров, без значимых стенозов
Бассейн ПНА:   стеноз на границе проксимального и среднего сегмента до 50%, кровоток TIMI III. 
Бассейн  ОА:   представлена доминантной ВТК: без значимых стенозов, кровоток TIMI III. 
Бассейн ПКА:   острая тромботическая окклюзия среднего сегмента TTG 2, Rentrop 0, антеградный кровоток TIMI 0.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A32" sqref="A32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45688</v>
      </c>
      <c r="C2" s="151" t="str">
        <f>IF(ЧКВ!B21=Вмешательства!F13,Вмешательства!F22,Вмешательства!F20)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Ронаев А.В.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30727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40</v>
      </c>
    </row>
    <row r="7" spans="1:4">
      <c r="A7" s="37"/>
      <c r="B7"/>
      <c r="C7" s="100" t="s">
        <v>12</v>
      </c>
      <c r="D7" s="102">
        <f>КАГ!$B$14</f>
        <v>2893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4"/>
      <c r="B10" s="30"/>
      <c r="C10" s="149" t="s">
        <v>13</v>
      </c>
      <c r="D10" s="150">
        <f>КАГ!$B$8</f>
        <v>45688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328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542</v>
      </c>
      <c r="C15" s="134"/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53" t="s">
        <v>322</v>
      </c>
      <c r="C16" s="134" t="s">
        <v>463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7" s="153" t="s">
        <v>368</v>
      </c>
      <c r="C17" s="134"/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3"/>
      <c r="C18" s="134"/>
      <c r="D18" s="139"/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3"/>
      <c r="C19" s="181"/>
      <c r="D19" s="139"/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4"/>
      <c r="C20" s="134"/>
      <c r="D20" s="139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20" zoomScaleNormal="100" workbookViewId="0">
      <selection activeCell="AM53" sqref="AM53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1</v>
      </c>
      <c r="K2" s="115">
        <f>IF(ISNUMBER(SEARCH('Карта учёта'!$B$19,Расходка[[#This Row],[Наименование расходного материала]])),MAX($K$1:K1)+1,0)</f>
        <v>1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DES, Resolute Integtity</v>
      </c>
      <c r="V2" s="114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2" s="114" t="str">
        <f>IFERROR(INDEX(Расходка[Наименование расходного материала],MATCH(Расходка[[#This Row],[№]],Поиск_расходки[Индекс6],0)),"")</f>
        <v>Hunter® 6F</v>
      </c>
      <c r="X2" s="114" t="str">
        <f>IFERROR(INDEX(Расходка[Наименование расходного материала],MATCH(Расходка[[#This Row],[№]],Поиск_расходки[Индекс7],0)),"")</f>
        <v>Hunter® 6F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1</v>
      </c>
      <c r="J3" s="115">
        <f>IF(ISNUMBER(SEARCH('Карта учёта'!$B$18,Расходка[[#This Row],[Наименование расходного материала]])),MAX($J$1:J2)+1,0)</f>
        <v>2</v>
      </c>
      <c r="K3" s="115">
        <f>IF(ISNUMBER(SEARCH('Карта учёта'!$B$19,Расходка[[#This Row],[Наименование расходного материала]])),MAX($K$1:K2)+1,0)</f>
        <v>2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4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3</v>
      </c>
      <c r="K4" s="115">
        <f>IF(ISNUMBER(SEARCH('Карта учёта'!$B$19,Расходка[[#This Row],[Наименование расходного материала]])),MAX($K$1:K3)+1,0)</f>
        <v>3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>Euphora</v>
      </c>
      <c r="X4" s="114" t="str">
        <f>IFERROR(INDEX(Расходка[Наименование расходного материала],MATCH(Расходка[[#This Row],[№]],Поиск_расходки[Индекс7],0)),"")</f>
        <v>Euphora</v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4</v>
      </c>
      <c r="K5" s="115">
        <f>IF(ISNUMBER(SEARCH('Карта учёта'!$B$19,Расходка[[#This Row],[Наименование расходного материала]])),MAX($K$1:K4)+1,0)</f>
        <v>4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>NC Accuforce</v>
      </c>
      <c r="X5" s="114" t="str">
        <f>IFERROR(INDEX(Расходка[Наименование расходного материала],MATCH(Расходка[[#This Row],[№]],Поиск_расходки[Индекс7],0)),"")</f>
        <v>NC Accuforce</v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5</v>
      </c>
      <c r="K6" s="115">
        <f>IF(ISNUMBER(SEARCH('Карта учёта'!$B$19,Расходка[[#This Row],[Наименование расходного материала]])),MAX($K$1:K5)+1,0)</f>
        <v>5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>NC Euphora</v>
      </c>
      <c r="X6" s="114" t="str">
        <f>IFERROR(INDEX(Расходка[Наименование расходного материала],MATCH(Расходка[[#This Row],[№]],Поиск_расходки[Индекс7],0)),"")</f>
        <v>NC Euphora</v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6</v>
      </c>
      <c r="K7" s="115">
        <f>IF(ISNUMBER(SEARCH('Карта учёта'!$B$19,Расходка[[#This Row],[Наименование расходного материала]])),MAX($K$1:K6)+1,0)</f>
        <v>6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>Sapphire</v>
      </c>
      <c r="X7" s="114" t="str">
        <f>IFERROR(INDEX(Расходка[Наименование расходного материала],MATCH(Расходка[[#This Row],[№]],Поиск_расходки[Индекс7],0)),"")</f>
        <v>Sapphire</v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7</v>
      </c>
      <c r="K8" s="115">
        <f>IF(ISNUMBER(SEARCH('Карта учёта'!$B$19,Расходка[[#This Row],[Наименование расходного материала]])),MAX($K$1:K7)+1,0)</f>
        <v>7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>Sprinter Legend</v>
      </c>
      <c r="X8" s="114" t="str">
        <f>IFERROR(INDEX(Расходка[Наименование расходного материала],MATCH(Расходка[[#This Row],[№]],Поиск_расходки[Индекс7],0)),"")</f>
        <v>Sprinter Legend</v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8</v>
      </c>
      <c r="K9" s="115">
        <f>IF(ISNUMBER(SEARCH('Карта учёта'!$B$19,Расходка[[#This Row],[Наименование расходного материала]])),MAX($K$1:K8)+1,0)</f>
        <v>8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4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9</v>
      </c>
      <c r="K10" s="115">
        <f>IF(ISNUMBER(SEARCH('Карта учёта'!$B$19,Расходка[[#This Row],[Наименование расходного материала]])),MAX($K$1:K9)+1,0)</f>
        <v>9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>Колибри</v>
      </c>
      <c r="X10" s="114" t="str">
        <f>IFERROR(INDEX(Расходка[Наименование расходного материала],MATCH(Расходка[[#This Row],[№]],Поиск_расходки[Индекс7],0)),"")</f>
        <v>Колибри</v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10</v>
      </c>
      <c r="K11" s="115">
        <f>IF(ISNUMBER(SEARCH('Карта учёта'!$B$19,Расходка[[#This Row],[Наименование расходного материала]])),MAX($K$1:K10)+1,0)</f>
        <v>10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4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11</v>
      </c>
      <c r="K12" s="115">
        <f>IF(ISNUMBER(SEARCH('Карта учёта'!$B$19,Расходка[[#This Row],[Наименование расходного материала]])),MAX($K$1:K11)+1,0)</f>
        <v>11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4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307</v>
      </c>
      <c r="C13" s="1" t="s">
        <v>332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12</v>
      </c>
      <c r="K13" s="115">
        <f>IF(ISNUMBER(SEARCH('Карта учёта'!$B$19,Расходка[[#This Row],[Наименование расходного материала]])),MAX($K$1:K12)+1,0)</f>
        <v>12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>Nitrex 260</v>
      </c>
      <c r="X13" s="114" t="str">
        <f>IFERROR(INDEX(Расходка[Наименование расходного материала],MATCH(Расходка[[#This Row],[№]],Поиск_расходки[Индекс7],0)),"")</f>
        <v>Nitrex 260</v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307</v>
      </c>
      <c r="C14" t="s">
        <v>364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13</v>
      </c>
      <c r="K14" s="115">
        <f>IF(ISNUMBER(SEARCH('Карта учёта'!$B$19,Расходка[[#This Row],[Наименование расходного материала]])),MAX($K$1:K13)+1,0)</f>
        <v>13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>RadiFocus</v>
      </c>
      <c r="X14" s="114" t="str">
        <f>IFERROR(INDEX(Расходка[Наименование расходного материала],MATCH(Расходка[[#This Row],[№]],Поиск_расходки[Индекс7],0)),"")</f>
        <v>RadiFocus</v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305</v>
      </c>
      <c r="C15" t="s">
        <v>331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14</v>
      </c>
      <c r="K15" s="115">
        <f>IF(ISNUMBER(SEARCH('Карта учёта'!$B$19,Расходка[[#This Row],[Наименование расходного материала]])),MAX($K$1:K14)+1,0)</f>
        <v>14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>BasixCOMPAK</v>
      </c>
      <c r="X15" s="114" t="str">
        <f>IFERROR(INDEX(Расходка[Наименование расходного материала],MATCH(Расходка[[#This Row],[№]],Поиск_расходки[Индекс7],0)),"")</f>
        <v>BasixCOMPAK</v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305</v>
      </c>
      <c r="C16" t="s">
        <v>361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15</v>
      </c>
      <c r="K16" s="115">
        <f>IF(ISNUMBER(SEARCH('Карта учёта'!$B$19,Расходка[[#This Row],[Наименование расходного материала]])),MAX($K$1:K15)+1,0)</f>
        <v>15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>BasixTOUCH</v>
      </c>
      <c r="X16" s="114" t="str">
        <f>IFERROR(INDEX(Расходка[Наименование расходного материала],MATCH(Расходка[[#This Row],[№]],Поиск_расходки[Индекс7],0)),"")</f>
        <v>BasixTOUCH</v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353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16</v>
      </c>
      <c r="K17" s="115">
        <f>IF(ISNUMBER(SEARCH('Карта учёта'!$B$19,Расходка[[#This Row],[Наименование расходного материала]])),MAX($K$1:K16)+1,0)</f>
        <v>16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>Dolphin</v>
      </c>
      <c r="X17" s="114" t="str">
        <f>IFERROR(INDEX(Расходка[Наименование расходного материала],MATCH(Расходка[[#This Row],[№]],Поиск_расходки[Индекс7],0)),"")</f>
        <v>Dolphin</v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374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17</v>
      </c>
      <c r="K18" s="115">
        <f>IF(ISNUMBER(SEARCH('Карта учёта'!$B$19,Расходка[[#This Row],[Наименование расходного материала]])),MAX($K$1:K17)+1,0)</f>
        <v>17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>Lepu Medical</v>
      </c>
      <c r="X18" s="114" t="str">
        <f>IFERROR(INDEX(Расходка[Наименование расходного материала],MATCH(Расходка[[#This Row],[№]],Поиск_расходки[Индекс7],0)),"")</f>
        <v>Lepu Medical</v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366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18</v>
      </c>
      <c r="K19" s="115">
        <f>IF(ISNUMBER(SEARCH('Карта учёта'!$B$19,Расходка[[#This Row],[Наименование расходного материала]])),MAX($K$1:K18)+1,0)</f>
        <v>18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4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503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19</v>
      </c>
      <c r="K20" s="115">
        <f>IF(ISNUMBER(SEARCH('Карта учёта'!$B$19,Расходка[[#This Row],[Наименование расходного материала]])),MAX($K$1:K19)+1,0)</f>
        <v>19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>Demax</v>
      </c>
      <c r="X20" s="114" t="str">
        <f>IFERROR(INDEX(Расходка[Наименование расходного материала],MATCH(Расходка[[#This Row],[№]],Поиск_расходки[Индекс7],0)),"")</f>
        <v>Demax</v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337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20</v>
      </c>
      <c r="K21" s="115">
        <f>IF(ISNUMBER(SEARCH('Карта учёта'!$B$19,Расходка[[#This Row],[Наименование расходного материала]])),MAX($K$1:K20)+1,0)</f>
        <v>20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>Oscor 7F</v>
      </c>
      <c r="X21" s="114" t="str">
        <f>IFERROR(INDEX(Расходка[Наименование расходного материала],MATCH(Расходка[[#This Row],[№]],Поиск_расходки[Индекс7],0)),"")</f>
        <v>Oscor 7F</v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s="1" t="s">
        <v>505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21</v>
      </c>
      <c r="K22" s="115">
        <f>IF(ISNUMBER(SEARCH('Карта учёта'!$B$19,Расходка[[#This Row],[Наименование расходного материала]])),MAX($K$1:K21)+1,0)</f>
        <v>21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4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305</v>
      </c>
      <c r="C23" s="1" t="s">
        <v>507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22</v>
      </c>
      <c r="K23" s="115">
        <f>IF(ISNUMBER(SEARCH('Карта учёта'!$B$19,Расходка[[#This Row],[Наименование расходного материала]])),MAX($K$1:K22)+1,0)</f>
        <v>22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4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305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23</v>
      </c>
      <c r="K24" s="115">
        <f>IF(ISNUMBER(SEARCH('Карта учёта'!$B$19,Расходка[[#This Row],[Наименование расходного материала]])),MAX($K$1:K23)+1,0)</f>
        <v>23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4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320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24</v>
      </c>
      <c r="K25" s="115">
        <f>IF(ISNUMBER(SEARCH('Карта учёта'!$B$19,Расходка[[#This Row],[Наименование расходного материала]])),MAX($K$1:K24)+1,0)</f>
        <v>24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4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341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25</v>
      </c>
      <c r="K26" s="115">
        <f>IF(ISNUMBER(SEARCH('Карта учёта'!$B$19,Расходка[[#This Row],[Наименование расходного материала]])),MAX($K$1:K25)+1,0)</f>
        <v>25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4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313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26</v>
      </c>
      <c r="K27" s="115">
        <f>IF(ISNUMBER(SEARCH('Карта учёта'!$B$19,Расходка[[#This Row],[Наименование расходного материала]])),MAX($K$1:K26)+1,0)</f>
        <v>26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>Fielder</v>
      </c>
      <c r="X27" s="114" t="str">
        <f>IFERROR(INDEX(Расходка[Наименование расходного материала],MATCH(Расходка[[#This Row],[№]],Поиск_расходки[Индекс7],0)),"")</f>
        <v>Fielder</v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27</v>
      </c>
      <c r="K28" s="115">
        <f>IF(ISNUMBER(SEARCH('Карта учёта'!$B$19,Расходка[[#This Row],[Наименование расходного материала]])),MAX($K$1:K27)+1,0)</f>
        <v>27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>Fielder XT-A</v>
      </c>
      <c r="X28" s="114" t="str">
        <f>IFERROR(INDEX(Расходка[Наименование расходного материала],MATCH(Расходка[[#This Row],[№]],Поиск_расходки[Индекс7],0)),"")</f>
        <v>Fielder XT-A</v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372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28</v>
      </c>
      <c r="K29" s="115">
        <f>IF(ISNUMBER(SEARCH('Карта учёта'!$B$19,Расходка[[#This Row],[Наименование расходного материала]])),MAX($K$1:K28)+1,0)</f>
        <v>28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>Fielder XT-R</v>
      </c>
      <c r="X29" s="114" t="str">
        <f>IFERROR(INDEX(Расходка[Наименование расходного материала],MATCH(Расходка[[#This Row],[№]],Поиск_расходки[Индекс7],0)),"")</f>
        <v>Fielder XT-R</v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509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29</v>
      </c>
      <c r="K30" s="115">
        <f>IF(ISNUMBER(SEARCH('Карта учёта'!$B$19,Расходка[[#This Row],[Наименование расходного материала]])),MAX($K$1:K29)+1,0)</f>
        <v>29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4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510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30</v>
      </c>
      <c r="K31" s="115">
        <f>IF(ISNUMBER(SEARCH('Карта учёта'!$B$19,Расходка[[#This Row],[Наименование расходного материала]])),MAX($K$1:K30)+1,0)</f>
        <v>30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4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511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31</v>
      </c>
      <c r="K32" s="115">
        <f>IF(ISNUMBER(SEARCH('Карта учёта'!$B$19,Расходка[[#This Row],[Наименование расходного материала]])),MAX($K$1:K31)+1,0)</f>
        <v>31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4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321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32</v>
      </c>
      <c r="K33" s="115">
        <f>IF(ISNUMBER(SEARCH('Карта учёта'!$B$19,Расходка[[#This Row],[Наименование расходного материала]])),MAX($K$1:K32)+1,0)</f>
        <v>32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>Intuition</v>
      </c>
      <c r="X33" s="114" t="str">
        <f>IFERROR(INDEX(Расходка[Наименование расходного материала],MATCH(Расходка[[#This Row],[№]],Поиск_расходки[Индекс7],0)),"")</f>
        <v>Intuition</v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317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33</v>
      </c>
      <c r="K34" s="115">
        <f>IF(ISNUMBER(SEARCH('Карта учёта'!$B$19,Расходка[[#This Row],[Наименование расходного материала]])),MAX($K$1:K33)+1,0)</f>
        <v>33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4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318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34</v>
      </c>
      <c r="K35" s="115">
        <f>IF(ISNUMBER(SEARCH('Карта учёта'!$B$19,Расходка[[#This Row],[Наименование расходного материала]])),MAX($K$1:K34)+1,0)</f>
        <v>34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4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319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35</v>
      </c>
      <c r="K36" s="115">
        <f>IF(ISNUMBER(SEARCH('Карта учёта'!$B$19,Расходка[[#This Row],[Наименование расходного материала]])),MAX($K$1:K35)+1,0)</f>
        <v>35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4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315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36</v>
      </c>
      <c r="K37" s="115">
        <f>IF(ISNUMBER(SEARCH('Карта учёта'!$B$19,Расходка[[#This Row],[Наименование расходного материала]])),MAX($K$1:K36)+1,0)</f>
        <v>36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>Rinato</v>
      </c>
      <c r="X37" s="114" t="str">
        <f>IFERROR(INDEX(Расходка[Наименование расходного материала],MATCH(Расходка[[#This Row],[№]],Поиск_расходки[Индекс7],0)),"")</f>
        <v>Rinato</v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352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37</v>
      </c>
      <c r="K38" s="115">
        <f>IF(ISNUMBER(SEARCH('Карта учёта'!$B$19,Расходка[[#This Row],[Наименование расходного материала]])),MAX($K$1:K37)+1,0)</f>
        <v>37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4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359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38</v>
      </c>
      <c r="K39" s="115">
        <f>IF(ISNUMBER(SEARCH('Карта учёта'!$B$19,Расходка[[#This Row],[Наименование расходного материала]])),MAX($K$1:K38)+1,0)</f>
        <v>38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4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358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39</v>
      </c>
      <c r="K40" s="115">
        <f>IF(ISNUMBER(SEARCH('Карта учёта'!$B$19,Расходка[[#This Row],[Наименование расходного материала]])),MAX($K$1:K39)+1,0)</f>
        <v>39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4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314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40</v>
      </c>
      <c r="K41" s="115">
        <f>IF(ISNUMBER(SEARCH('Карта учёта'!$B$19,Расходка[[#This Row],[Наименование расходного материала]])),MAX($K$1:K40)+1,0)</f>
        <v>40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>Sion</v>
      </c>
      <c r="X41" s="114" t="str">
        <f>IFERROR(INDEX(Расходка[Наименование расходного материала],MATCH(Расходка[[#This Row],[№]],Поиск_расходки[Индекс7],0)),"")</f>
        <v>Sion</v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376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41</v>
      </c>
      <c r="K42" s="115">
        <f>IF(ISNUMBER(SEARCH('Карта учёта'!$B$19,Расходка[[#This Row],[Наименование расходного материала]])),MAX($K$1:K41)+1,0)</f>
        <v>41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>Sion Black</v>
      </c>
      <c r="X42" s="114" t="str">
        <f>IFERROR(INDEX(Расходка[Наименование расходного материала],MATCH(Расходка[[#This Row],[№]],Поиск_расходки[Индекс7],0)),"")</f>
        <v>Sion Black</v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370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42</v>
      </c>
      <c r="K43" s="115">
        <f>IF(ISNUMBER(SEARCH('Карта учёта'!$B$19,Расходка[[#This Row],[Наименование расходного материала]])),MAX($K$1:K42)+1,0)</f>
        <v>42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>Sion Blue</v>
      </c>
      <c r="X43" s="114" t="str">
        <f>IFERROR(INDEX(Расходка[Наименование расходного материала],MATCH(Расходка[[#This Row],[№]],Поиск_расходки[Индекс7],0)),"")</f>
        <v>Sion Blue</v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43</v>
      </c>
      <c r="K44" s="115">
        <f>IF(ISNUMBER(SEARCH('Карта учёта'!$B$19,Расходка[[#This Row],[Наименование расходного материала]])),MAX($K$1:K43)+1,0)</f>
        <v>43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>Thunder</v>
      </c>
      <c r="X44" s="114" t="str">
        <f>IFERROR(INDEX(Расходка[Наименование расходного материала],MATCH(Расходка[[#This Row],[№]],Поиск_расходки[Индекс7],0)),"")</f>
        <v>Thunder</v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517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44</v>
      </c>
      <c r="K45" s="115">
        <f>IF(ISNUMBER(SEARCH('Карта учёта'!$B$19,Расходка[[#This Row],[Наименование расходного материала]])),MAX($K$1:K44)+1,0)</f>
        <v>44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4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518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45</v>
      </c>
      <c r="K46" s="115">
        <f>IF(ISNUMBER(SEARCH('Карта учёта'!$B$19,Расходка[[#This Row],[Наименование расходного материала]])),MAX($K$1:K45)+1,0)</f>
        <v>45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4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360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46</v>
      </c>
      <c r="K47" s="115">
        <f>IF(ISNUMBER(SEARCH('Карта учёта'!$B$19,Расходка[[#This Row],[Наименование расходного материала]])),MAX($K$1:K46)+1,0)</f>
        <v>46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>Winn 200T</v>
      </c>
      <c r="X47" s="114" t="str">
        <f>IFERROR(INDEX(Расходка[Наименование расходного материала],MATCH(Расходка[[#This Row],[№]],Поиск_расходки[Индекс7],0)),"")</f>
        <v>Winn 200T</v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345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47</v>
      </c>
      <c r="K48" s="115">
        <f>IF(ISNUMBER(SEARCH('Карта учёта'!$B$19,Расходка[[#This Row],[Наименование расходного материала]])),MAX($K$1:K47)+1,0)</f>
        <v>47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4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508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48</v>
      </c>
      <c r="K49" s="115">
        <f>IF(ISNUMBER(SEARCH('Карта учёта'!$B$19,Расходка[[#This Row],[Наименование расходного материала]])),MAX($K$1:K48)+1,0)</f>
        <v>48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4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49</v>
      </c>
      <c r="K50" s="115">
        <f>IF(ISNUMBER(SEARCH('Карта учёта'!$B$19,Расходка[[#This Row],[Наименование расходного материала]])),MAX($K$1:K49)+1,0)</f>
        <v>49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4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506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50</v>
      </c>
      <c r="K51" s="115">
        <f>IF(ISNUMBER(SEARCH('Карта учёта'!$B$19,Расходка[[#This Row],[Наименование расходного материала]])),MAX($K$1:K50)+1,0)</f>
        <v>50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4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541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51</v>
      </c>
      <c r="K52" s="115">
        <f>IF(ISNUMBER(SEARCH('Карта учёта'!$B$19,Расходка[[#This Row],[Наименование расходного материала]])),MAX($K$1:K51)+1,0)</f>
        <v>51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>Shunmei 0,6</v>
      </c>
      <c r="X52" s="114" t="str">
        <f>IFERROR(INDEX(Расходка[Наименование расходного материала],MATCH(Расходка[[#This Row],[№]],Поиск_расходки[Индекс7],0)),"")</f>
        <v>Shunmei 0,6</v>
      </c>
      <c r="Y52" s="114" t="str">
        <f>IFERROR(INDEX(Расходка[Наименование расходного материала],MATCH(Расходка[[#This Row],[№]],Поиск_расходки[Индекс8],0)),"")</f>
        <v>Shunmei 0,6</v>
      </c>
      <c r="Z52" s="114" t="str">
        <f>IFERROR(INDEX(Расходка[Наименование расходного материала],MATCH(Расходка[[#This Row],[№]],Поиск_расходки[Индекс9],0)),"")</f>
        <v>Shunmei 0,6</v>
      </c>
      <c r="AA52" s="114" t="str">
        <f>IFERROR(INDEX(Расходка[Наименование расходного материала],MATCH(Расходка[[#This Row],[№]],Поиск_расходки[Индекс10],0)),"")</f>
        <v>Shunmei 0,6</v>
      </c>
      <c r="AB52" s="114" t="str">
        <f>IFERROR(INDEX(Расходка[Наименование расходного материала],MATCH(Расходка[[#This Row],[№]],Поиск_расходки[Индекс11],0)),"")</f>
        <v>Shunmei 0,6</v>
      </c>
      <c r="AC52" s="114" t="str">
        <f>IFERROR(INDEX(Расходка[Наименование расходного материала],MATCH(Расходка[[#This Row],[№]],Поиск_расходки[Индекс12],0)),"")</f>
        <v>Shunmei 0,6</v>
      </c>
      <c r="AD52" s="114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542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1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52</v>
      </c>
      <c r="K53" s="115">
        <f>IF(ISNUMBER(SEARCH('Карта учёта'!$B$19,Расходка[[#This Row],[Наименование расходного материала]])),MAX($K$1:K52)+1,0)</f>
        <v>52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>Shunmei 0,7</v>
      </c>
      <c r="X53" s="114" t="str">
        <f>IFERROR(INDEX(Расходка[Наименование расходного материала],MATCH(Расходка[[#This Row],[№]],Поиск_расходки[Индекс7],0)),"")</f>
        <v>Shunmei 0,7</v>
      </c>
      <c r="Y53" s="114" t="str">
        <f>IFERROR(INDEX(Расходка[Наименование расходного материала],MATCH(Расходка[[#This Row],[№]],Поиск_расходки[Индекс8],0)),"")</f>
        <v>Shunmei 0,7</v>
      </c>
      <c r="Z53" s="114" t="str">
        <f>IFERROR(INDEX(Расходка[Наименование расходного материала],MATCH(Расходка[[#This Row],[№]],Поиск_расходки[Индекс9],0)),"")</f>
        <v>Shunmei 0,7</v>
      </c>
      <c r="AA53" s="114" t="str">
        <f>IFERROR(INDEX(Расходка[Наименование расходного материала],MATCH(Расходка[[#This Row],[№]],Поиск_расходки[Индекс10],0)),"")</f>
        <v>Shunmei 0,7</v>
      </c>
      <c r="AB53" s="114" t="str">
        <f>IFERROR(INDEX(Расходка[Наименование расходного материала],MATCH(Расходка[[#This Row],[№]],Поиск_расходки[Индекс11],0)),"")</f>
        <v>Shunmei 0,7</v>
      </c>
      <c r="AC53" s="114" t="str">
        <f>IFERROR(INDEX(Расходка[Наименование расходного материала],MATCH(Расходка[[#This Row],[№]],Поиск_расходки[Индекс12],0)),"")</f>
        <v>Shunmei 0,7</v>
      </c>
      <c r="AD53" s="114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520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53</v>
      </c>
      <c r="K54" s="115">
        <f>IF(ISNUMBER(SEARCH('Карта учёта'!$B$19,Расходка[[#This Row],[Наименование расходного материала]])),MAX($K$1:K53)+1,0)</f>
        <v>53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>Pilot 150, 190 cm</v>
      </c>
      <c r="X54" s="114" t="str">
        <f>IFERROR(INDEX(Расходка[Наименование расходного материала],MATCH(Расходка[[#This Row],[№]],Поиск_расходки[Индекс7],0)),"")</f>
        <v>Pilot 150, 190 cm</v>
      </c>
      <c r="Y54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521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54</v>
      </c>
      <c r="K55" s="115">
        <f>IF(ISNUMBER(SEARCH('Карта учёта'!$B$19,Расходка[[#This Row],[Наименование расходного материала]])),MAX($K$1:K54)+1,0)</f>
        <v>54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>Pilot 150, 300 cm</v>
      </c>
      <c r="X55" s="114" t="str">
        <f>IFERROR(INDEX(Расходка[Наименование расходного материала],MATCH(Расходка[[#This Row],[№]],Поиск_расходки[Индекс7],0)),"")</f>
        <v>Pilot 150, 300 cm</v>
      </c>
      <c r="Y55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55</v>
      </c>
      <c r="K56" s="115">
        <f>IF(ISNUMBER(SEARCH('Карта учёта'!$B$19,Расходка[[#This Row],[Наименование расходного материала]])),MAX($K$1:K55)+1,0)</f>
        <v>55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>BMS, Integtity</v>
      </c>
      <c r="X56" s="114" t="str">
        <f>IFERROR(INDEX(Расходка[Наименование расходного материала],MATCH(Расходка[[#This Row],[№]],Поиск_расходки[Индекс7],0)),"")</f>
        <v>BMS, Integtity</v>
      </c>
      <c r="Y56" s="114" t="str">
        <f>IFERROR(INDEX(Расходка[Наименование расходного материала],MATCH(Расходка[[#This Row],[№]],Поиск_расходки[Индекс8],0)),"")</f>
        <v>BMS, Integtity</v>
      </c>
      <c r="Z56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6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6" t="s">
        <v>344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56</v>
      </c>
      <c r="K57" s="115">
        <f>IF(ISNUMBER(SEARCH('Карта учёта'!$B$19,Расходка[[#This Row],[Наименование расходного материала]])),MAX($K$1:K56)+1,0)</f>
        <v>56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>DES, Calipso</v>
      </c>
      <c r="X57" s="114" t="str">
        <f>IFERROR(INDEX(Расходка[Наименование расходного материала],MATCH(Расходка[[#This Row],[№]],Поиск_расходки[Индекс7],0)),"")</f>
        <v>DES, Calipso</v>
      </c>
      <c r="Y57" s="114" t="str">
        <f>IFERROR(INDEX(Расходка[Наименование расходного материала],MATCH(Расходка[[#This Row],[№]],Поиск_расходки[Индекс8],0)),"")</f>
        <v>DES, Calipso</v>
      </c>
      <c r="Z57" s="114" t="str">
        <f>IFERROR(INDEX(Расходка[Наименование расходного материала],MATCH(Расходка[[#This Row],[№]],Поиск_расходки[Индекс9],0)),"")</f>
        <v>DES, Calipso</v>
      </c>
      <c r="AA57" s="114" t="str">
        <f>IFERROR(INDEX(Расходка[Наименование расходного материала],MATCH(Расходка[[#This Row],[№]],Поиск_расходки[Индекс10],0)),"")</f>
        <v>DES, Calipso</v>
      </c>
      <c r="AB57" s="114" t="str">
        <f>IFERROR(INDEX(Расходка[Наименование расходного материала],MATCH(Расходка[[#This Row],[№]],Поиск_расходки[Индекс11],0)),"")</f>
        <v>DES, Calipso</v>
      </c>
      <c r="AC57" s="114" t="str">
        <f>IFERROR(INDEX(Расходка[Наименование расходного материала],MATCH(Расходка[[#This Row],[№]],Поиск_расходки[Индекс12],0)),"")</f>
        <v>DES, Calipso</v>
      </c>
      <c r="AD57" s="114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214" t="s">
        <v>528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57</v>
      </c>
      <c r="K58" s="115">
        <f>IF(ISNUMBER(SEARCH('Карта учёта'!$B$19,Расходка[[#This Row],[Наименование расходного материала]])),MAX($K$1:K57)+1,0)</f>
        <v>57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>DES, Metafor</v>
      </c>
      <c r="X58" s="114" t="str">
        <f>IFERROR(INDEX(Расходка[Наименование расходного материала],MATCH(Расходка[[#This Row],[№]],Поиск_расходки[Индекс7],0)),"")</f>
        <v>DES, Metafor</v>
      </c>
      <c r="Y58" s="114" t="str">
        <f>IFERROR(INDEX(Расходка[Наименование расходного материала],MATCH(Расходка[[#This Row],[№]],Поиск_расходки[Индекс8],0)),"")</f>
        <v>DES, Metafor</v>
      </c>
      <c r="Z58" s="114" t="str">
        <f>IFERROR(INDEX(Расходка[Наименование расходного материала],MATCH(Расходка[[#This Row],[№]],Поиск_расходки[Индекс9],0)),"")</f>
        <v>DES, Metafor</v>
      </c>
      <c r="AA58" s="114" t="str">
        <f>IFERROR(INDEX(Расходка[Наименование расходного материала],MATCH(Расходка[[#This Row],[№]],Поиск_расходки[Индекс10],0)),"")</f>
        <v>DES, Metafor</v>
      </c>
      <c r="AB58" s="114" t="str">
        <f>IFERROR(INDEX(Расходка[Наименование расходного материала],MATCH(Расходка[[#This Row],[№]],Поиск_расходки[Индекс11],0)),"")</f>
        <v>DES, Metafor</v>
      </c>
      <c r="AC58" s="114" t="str">
        <f>IFERROR(INDEX(Расходка[Наименование расходного материала],MATCH(Расходка[[#This Row],[№]],Поиск_расходки[Индекс12],0)),"")</f>
        <v>DES, Metafor</v>
      </c>
      <c r="AD58" s="114" t="str">
        <f>IFERROR(INDEX(Расходка[Наименование расходного материала],MATCH(Расходка[[#This Row],[№]],Поиск_расходки[Индекс13],0)),"")</f>
        <v>DES, Metafor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343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58</v>
      </c>
      <c r="K59" s="115">
        <f>IF(ISNUMBER(SEARCH('Карта учёта'!$B$19,Расходка[[#This Row],[Наименование расходного материала]])),MAX($K$1:K58)+1,0)</f>
        <v>58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>DES, NanoMed</v>
      </c>
      <c r="X59" s="114" t="str">
        <f>IFERROR(INDEX(Расходка[Наименование расходного материала],MATCH(Расходка[[#This Row],[№]],Поиск_расходки[Индекс7],0)),"")</f>
        <v>DES, NanoMed</v>
      </c>
      <c r="Y59" s="114" t="str">
        <f>IFERROR(INDEX(Расходка[Наименование расходного материала],MATCH(Расходка[[#This Row],[№]],Поиск_расходки[Индекс8],0)),"")</f>
        <v>DES, NanoMed</v>
      </c>
      <c r="Z59" s="114" t="str">
        <f>IFERROR(INDEX(Расходка[Наименование расходного материала],MATCH(Расходка[[#This Row],[№]],Поиск_расходки[Индекс9],0)),"")</f>
        <v>DES, NanoMed</v>
      </c>
      <c r="AA59" s="114" t="str">
        <f>IFERROR(INDEX(Расходка[Наименование расходного материала],MATCH(Расходка[[#This Row],[№]],Поиск_расходки[Индекс10],0)),"")</f>
        <v>DES, NanoMed</v>
      </c>
      <c r="AB59" s="114" t="str">
        <f>IFERROR(INDEX(Расходка[Наименование расходного материала],MATCH(Расходка[[#This Row],[№]],Поиск_расходки[Индекс11],0)),"")</f>
        <v>DES, NanoMed</v>
      </c>
      <c r="AC59" s="114" t="str">
        <f>IFERROR(INDEX(Расходка[Наименование расходного материала],MATCH(Расходка[[#This Row],[№]],Поиск_расходки[Индекс12],0)),"")</f>
        <v>DES, NanoMed</v>
      </c>
      <c r="AD59" s="114" t="str">
        <f>IFERROR(INDEX(Расходка[Наименование расходного материала],MATCH(Расходка[[#This Row],[№]],Поиск_расходки[Индекс13],0)),"")</f>
        <v>DES, NanoMed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129" t="s">
        <v>322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1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59</v>
      </c>
      <c r="K60" s="115">
        <f>IF(ISNUMBER(SEARCH('Карта учёта'!$B$19,Расходка[[#This Row],[Наименование расходного материала]])),MAX($K$1:K59)+1,0)</f>
        <v>59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60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60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60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0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0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0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0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356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60</v>
      </c>
      <c r="K61" s="115">
        <f>IF(ISNUMBER(SEARCH('Карта учёта'!$B$19,Расходка[[#This Row],[Наименование расходного материала]])),MAX($K$1:K60)+1,0)</f>
        <v>60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>DES, Yukon Chrome PC</v>
      </c>
      <c r="X61" s="114" t="str">
        <f>IFERROR(INDEX(Расходка[Наименование расходного материала],MATCH(Расходка[[#This Row],[№]],Поиск_расходки[Индекс7],0)),"")</f>
        <v>DES, Yukon Chrome PC</v>
      </c>
      <c r="Y61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61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1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1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1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1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60" t="s">
        <v>384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61</v>
      </c>
      <c r="K62" s="115">
        <f>IF(ISNUMBER(SEARCH('Карта учёта'!$B$19,Расходка[[#This Row],[Наименование расходного материала]])),MAX($K$1:K61)+1,0)</f>
        <v>61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>DES, Firehawk</v>
      </c>
      <c r="X62" s="114" t="str">
        <f>IFERROR(INDEX(Расходка[Наименование расходного материала],MATCH(Расходка[[#This Row],[№]],Поиск_расходки[Индекс7],0)),"")</f>
        <v>DES, Firehawk</v>
      </c>
      <c r="Y62" s="114" t="str">
        <f>IFERROR(INDEX(Расходка[Наименование расходного материала],MATCH(Расходка[[#This Row],[№]],Поиск_расходки[Индекс8],0)),"")</f>
        <v>DES, Firehawk</v>
      </c>
      <c r="Z62" s="114" t="str">
        <f>IFERROR(INDEX(Расходка[Наименование расходного материала],MATCH(Расходка[[#This Row],[№]],Поиск_расходки[Индекс9],0)),"")</f>
        <v>DES, Firehawk</v>
      </c>
      <c r="AA62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2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2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2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383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62</v>
      </c>
      <c r="K63" s="115">
        <f>IF(ISNUMBER(SEARCH('Карта учёта'!$B$19,Расходка[[#This Row],[Наименование расходного материала]])),MAX($K$1:K62)+1,0)</f>
        <v>62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>DES, Resolute Onyx</v>
      </c>
      <c r="X63" s="114" t="str">
        <f>IFERROR(INDEX(Расходка[Наименование расходного материала],MATCH(Расходка[[#This Row],[№]],Поиск_расходки[Индекс7],0)),"")</f>
        <v>DES, Resolute Onyx</v>
      </c>
      <c r="Y63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3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3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3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3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3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515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63</v>
      </c>
      <c r="K64" s="115">
        <f>IF(ISNUMBER(SEARCH('Карта учёта'!$B$19,Расходка[[#This Row],[Наименование расходного материала]])),MAX($K$1:K63)+1,0)</f>
        <v>63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>DES, Калипсо</v>
      </c>
      <c r="X64" s="114" t="str">
        <f>IFERROR(INDEX(Расходка[Наименование расходного материала],MATCH(Расходка[[#This Row],[№]],Поиск_расходки[Индекс7],0)),"")</f>
        <v>DES, Калипсо</v>
      </c>
      <c r="Y64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4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4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4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4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4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516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64</v>
      </c>
      <c r="K65" s="115">
        <f>IF(ISNUMBER(SEARCH('Карта учёта'!$B$19,Расходка[[#This Row],[Наименование расходного материала]])),MAX($K$1:K64)+1,0)</f>
        <v>64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>Meril Evermine50™</v>
      </c>
      <c r="X65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65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5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5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5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5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5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323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65</v>
      </c>
      <c r="K66" s="115">
        <f>IF(ISNUMBER(SEARCH('Карта учёта'!$B$19,Расходка[[#This Row],[Наименование расходного материала]])),MAX($K$1:K65)+1,0)</f>
        <v>65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>Guidezilla™ II 6F</v>
      </c>
      <c r="X66" s="114" t="str">
        <f>IFERROR(INDEX(Расходка[Наименование расходного материала],MATCH(Расходка[[#This Row],[№]],Поиск_расходки[Индекс7],0)),"")</f>
        <v>Guidezilla™ II 6F</v>
      </c>
      <c r="Y66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6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342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66</v>
      </c>
      <c r="K67" s="196">
        <f>IF(ISNUMBER(SEARCH('Карта учёта'!$B$19,Расходка[[#This Row],[Наименование расходного материала]])),MAX($K$1:K66)+1,0)</f>
        <v>66</v>
      </c>
      <c r="L67" s="196">
        <f>IF(ISNUMBER(SEARCH('Карта учёта'!$B$20,Расходка[[#This Row],[Наименование расходного материала]])),MAX($L$1:L66)+1,0)</f>
        <v>66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>Telescope ™ II 6F</v>
      </c>
      <c r="X67" s="197" t="str">
        <f>IFERROR(INDEX(Расходка[Наименование расходного материала],MATCH(Расходка[[#This Row],[№]],Поиск_расходки[Индекс7],0)),"")</f>
        <v>Telescope ™ II 6F</v>
      </c>
      <c r="Y67" s="197" t="str">
        <f>IFERROR(INDEX(Расходка[Наименование расходного материала],MATCH(Расходка[[#This Row],[№]],Поиск_расходки[Индекс8],0)),"")</f>
        <v>Telescope ™ II 6F</v>
      </c>
      <c r="Z67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349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67</v>
      </c>
      <c r="K68" s="196">
        <f>IF(ISNUMBER(SEARCH('Карта учёта'!$B$19,Расходка[[#This Row],[Наименование расходного материала]])),MAX($K$1:K67)+1,0)</f>
        <v>67</v>
      </c>
      <c r="L68" s="196">
        <f>IF(ISNUMBER(SEARCH('Карта учёта'!$B$20,Расходка[[#This Row],[Наименование расходного материала]])),MAX($L$1:L67)+1,0)</f>
        <v>67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>Launcher 6F AL 1</v>
      </c>
      <c r="X68" s="197" t="str">
        <f>IFERROR(INDEX(Расходка[Наименование расходного материала],MATCH(Расходка[[#This Row],[№]],Поиск_расходки[Индекс7],0)),"")</f>
        <v>Launcher 6F AL 1</v>
      </c>
      <c r="Y68" s="197" t="str">
        <f>IFERROR(INDEX(Расходка[Наименование расходного материала],MATCH(Расходка[[#This Row],[№]],Поиск_расходки[Индекс8],0)),"")</f>
        <v>Launcher 6F AL 1</v>
      </c>
      <c r="Z68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350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68</v>
      </c>
      <c r="K69" s="196">
        <f>IF(ISNUMBER(SEARCH('Карта учёта'!$B$19,Расходка[[#This Row],[Наименование расходного материала]])),MAX($K$1:K68)+1,0)</f>
        <v>68</v>
      </c>
      <c r="L69" s="196">
        <f>IF(ISNUMBER(SEARCH('Карта учёта'!$B$20,Расходка[[#This Row],[Наименование расходного материала]])),MAX($L$1:L68)+1,0)</f>
        <v>68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>Launcher 6F AL 2</v>
      </c>
      <c r="X69" s="197" t="str">
        <f>IFERROR(INDEX(Расходка[Наименование расходного материала],MATCH(Расходка[[#This Row],[№]],Поиск_расходки[Индекс7],0)),"")</f>
        <v>Launcher 6F AL 2</v>
      </c>
      <c r="Y69" s="197" t="str">
        <f>IFERROR(INDEX(Расходка[Наименование расходного материала],MATCH(Расходка[[#This Row],[№]],Поиск_расходки[Индекс8],0)),"")</f>
        <v>Launcher 6F AL 2</v>
      </c>
      <c r="Z69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324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69</v>
      </c>
      <c r="K70" s="196">
        <f>IF(ISNUMBER(SEARCH('Карта учёта'!$B$19,Расходка[[#This Row],[Наименование расходного материала]])),MAX($K$1:K69)+1,0)</f>
        <v>69</v>
      </c>
      <c r="L70" s="196">
        <f>IF(ISNUMBER(SEARCH('Карта учёта'!$B$20,Расходка[[#This Row],[Наименование расходного материала]])),MAX($L$1:L69)+1,0)</f>
        <v>69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>Launcher 6F EBU 3.5</v>
      </c>
      <c r="X70" s="197" t="str">
        <f>IFERROR(INDEX(Расходка[Наименование расходного материала],MATCH(Расходка[[#This Row],[№]],Поиск_расходки[Индекс7],0)),"")</f>
        <v>Launcher 6F EBU 3.5</v>
      </c>
      <c r="Y70" s="197" t="str">
        <f>IFERROR(INDEX(Расходка[Наименование расходного материала],MATCH(Расходка[[#This Row],[№]],Поиск_расходки[Индекс8],0)),"")</f>
        <v>Launcher 6F EBU 3.5</v>
      </c>
      <c r="Z70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325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70</v>
      </c>
      <c r="K71" s="196">
        <f>IF(ISNUMBER(SEARCH('Карта учёта'!$B$19,Расходка[[#This Row],[Наименование расходного материала]])),MAX($K$1:K70)+1,0)</f>
        <v>70</v>
      </c>
      <c r="L71" s="196">
        <f>IF(ISNUMBER(SEARCH('Карта учёта'!$B$20,Расходка[[#This Row],[Наименование расходного материала]])),MAX($L$1:L70)+1,0)</f>
        <v>70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>Launcher 6F EBU 4.0</v>
      </c>
      <c r="X71" s="197" t="str">
        <f>IFERROR(INDEX(Расходка[Наименование расходного материала],MATCH(Расходка[[#This Row],[№]],Поиск_расходки[Индекс7],0)),"")</f>
        <v>Launcher 6F EBU 4.0</v>
      </c>
      <c r="Y71" s="197" t="str">
        <f>IFERROR(INDEX(Расходка[Наименование расходного материала],MATCH(Расходка[[#This Row],[№]],Поиск_расходки[Индекс8],0)),"")</f>
        <v>Launcher 6F EBU 4.0</v>
      </c>
      <c r="Z71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326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0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71</v>
      </c>
      <c r="K72" s="196">
        <f>IF(ISNUMBER(SEARCH('Карта учёта'!$B$19,Расходка[[#This Row],[Наименование расходного материала]])),MAX($K$1:K71)+1,0)</f>
        <v>71</v>
      </c>
      <c r="L72" s="196">
        <f>IF(ISNUMBER(SEARCH('Карта учёта'!$B$20,Расходка[[#This Row],[Наименование расходного материала]])),MAX($L$1:L71)+1,0)</f>
        <v>71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>Launcher 6F JL 3.5</v>
      </c>
      <c r="X72" s="197" t="str">
        <f>IFERROR(INDEX(Расходка[Наименование расходного материала],MATCH(Расходка[[#This Row],[№]],Поиск_расходки[Индекс7],0)),"")</f>
        <v>Launcher 6F JL 3.5</v>
      </c>
      <c r="Y72" s="197" t="str">
        <f>IFERROR(INDEX(Расходка[Наименование расходного материала],MATCH(Расходка[[#This Row],[№]],Поиск_расходки[Индекс8],0)),"")</f>
        <v>Launcher 6F JL 3.5</v>
      </c>
      <c r="Z72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327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72</v>
      </c>
      <c r="K73" s="196">
        <f>IF(ISNUMBER(SEARCH('Карта учёта'!$B$19,Расходка[[#This Row],[Наименование расходного материала]])),MAX($K$1:K72)+1,0)</f>
        <v>72</v>
      </c>
      <c r="L73" s="196">
        <f>IF(ISNUMBER(SEARCH('Карта учёта'!$B$20,Расходка[[#This Row],[Наименование расходного материала]])),MAX($L$1:L72)+1,0)</f>
        <v>72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>Launcher 6F JL 4.0</v>
      </c>
      <c r="X73" s="197" t="str">
        <f>IFERROR(INDEX(Расходка[Наименование расходного материала],MATCH(Расходка[[#This Row],[№]],Поиск_расходки[Индекс7],0)),"")</f>
        <v>Launcher 6F JL 4.0</v>
      </c>
      <c r="Y73" s="197" t="str">
        <f>IFERROR(INDEX(Расходка[Наименование расходного материала],MATCH(Расходка[[#This Row],[№]],Поиск_расходки[Индекс8],0)),"")</f>
        <v>Launcher 6F JL 4.0</v>
      </c>
      <c r="Z73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333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73</v>
      </c>
      <c r="K74" s="196">
        <f>IF(ISNUMBER(SEARCH('Карта учёта'!$B$19,Расходка[[#This Row],[Наименование расходного материала]])),MAX($K$1:K73)+1,0)</f>
        <v>73</v>
      </c>
      <c r="L74" s="196">
        <f>IF(ISNUMBER(SEARCH('Карта учёта'!$B$20,Расходка[[#This Row],[Наименование расходного материала]])),MAX($L$1:L73)+1,0)</f>
        <v>73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>Launcher 6F JL 4.5</v>
      </c>
      <c r="X74" s="197" t="str">
        <f>IFERROR(INDEX(Расходка[Наименование расходного материала],MATCH(Расходка[[#This Row],[№]],Поиск_расходки[Индекс7],0)),"")</f>
        <v>Launcher 6F JL 4.5</v>
      </c>
      <c r="Y74" s="197" t="str">
        <f>IFERROR(INDEX(Расходка[Наименование расходного материала],MATCH(Расходка[[#This Row],[№]],Поиск_расходки[Индекс8],0)),"")</f>
        <v>Launcher 6F JL 4.5</v>
      </c>
      <c r="Z74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328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1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74</v>
      </c>
      <c r="K75" s="196">
        <f>IF(ISNUMBER(SEARCH('Карта учёта'!$B$19,Расходка[[#This Row],[Наименование расходного материала]])),MAX($K$1:K74)+1,0)</f>
        <v>74</v>
      </c>
      <c r="L75" s="196">
        <f>IF(ISNUMBER(SEARCH('Карта учёта'!$B$20,Расходка[[#This Row],[Наименование расходного материала]])),MAX($L$1:L74)+1,0)</f>
        <v>74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>Launcher 6F JR 3.5</v>
      </c>
      <c r="X75" s="197" t="str">
        <f>IFERROR(INDEX(Расходка[Наименование расходного материала],MATCH(Расходка[[#This Row],[№]],Поиск_расходки[Индекс7],0)),"")</f>
        <v>Launcher 6F JR 3.5</v>
      </c>
      <c r="Y75" s="197" t="str">
        <f>IFERROR(INDEX(Расходка[Наименование расходного материала],MATCH(Расходка[[#This Row],[№]],Поиск_расходки[Индекс8],0)),"")</f>
        <v>Launcher 6F JR 3.5</v>
      </c>
      <c r="Z75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329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75</v>
      </c>
      <c r="K76" s="196">
        <f>IF(ISNUMBER(SEARCH('Карта учёта'!$B$19,Расходка[[#This Row],[Наименование расходного материала]])),MAX($K$1:K75)+1,0)</f>
        <v>75</v>
      </c>
      <c r="L76" s="196">
        <f>IF(ISNUMBER(SEARCH('Карта учёта'!$B$20,Расходка[[#This Row],[Наименование расходного материала]])),MAX($L$1:L75)+1,0)</f>
        <v>75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>Launcher 6F JR 4.0</v>
      </c>
      <c r="X76" s="197" t="str">
        <f>IFERROR(INDEX(Расходка[Наименование расходного материала],MATCH(Расходка[[#This Row],[№]],Поиск_расходки[Индекс7],0)),"")</f>
        <v>Launcher 6F JR 4.0</v>
      </c>
      <c r="Y76" s="197" t="str">
        <f>IFERROR(INDEX(Расходка[Наименование расходного материала],MATCH(Расходка[[#This Row],[№]],Поиск_расходки[Индекс8],0)),"")</f>
        <v>Launcher 6F JR 4.0</v>
      </c>
      <c r="Z76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339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76</v>
      </c>
      <c r="K77" s="196">
        <f>IF(ISNUMBER(SEARCH('Карта учёта'!$B$19,Расходка[[#This Row],[Наименование расходного материала]])),MAX($K$1:K76)+1,0)</f>
        <v>76</v>
      </c>
      <c r="L77" s="196">
        <f>IF(ISNUMBER(SEARCH('Карта учёта'!$B$20,Расходка[[#This Row],[Наименование расходного материала]])),MAX($L$1:L76)+1,0)</f>
        <v>76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>Launcher 7F JL 3.5</v>
      </c>
      <c r="X77" s="197" t="str">
        <f>IFERROR(INDEX(Расходка[Наименование расходного материала],MATCH(Расходка[[#This Row],[№]],Поиск_расходки[Индекс7],0)),"")</f>
        <v>Launcher 7F JL 3.5</v>
      </c>
      <c r="Y77" s="197" t="str">
        <f>IFERROR(INDEX(Расходка[Наименование расходного материала],MATCH(Расходка[[#This Row],[№]],Поиск_расходки[Индекс8],0)),"")</f>
        <v>Launcher 7F JL 3.5</v>
      </c>
      <c r="Z77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338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77</v>
      </c>
      <c r="K78" s="196">
        <f>IF(ISNUMBER(SEARCH('Карта учёта'!$B$19,Расходка[[#This Row],[Наименование расходного материала]])),MAX($K$1:K77)+1,0)</f>
        <v>77</v>
      </c>
      <c r="L78" s="196">
        <f>IF(ISNUMBER(SEARCH('Карта учёта'!$B$20,Расходка[[#This Row],[Наименование расходного материала]])),MAX($L$1:L77)+1,0)</f>
        <v>77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>Launcher 7F JL 4.0</v>
      </c>
      <c r="X78" s="197" t="str">
        <f>IFERROR(INDEX(Расходка[Наименование расходного материала],MATCH(Расходка[[#This Row],[№]],Поиск_расходки[Индекс7],0)),"")</f>
        <v>Launcher 7F JL 4.0</v>
      </c>
      <c r="Y78" s="197" t="str">
        <f>IFERROR(INDEX(Расходка[Наименование расходного материала],MATCH(Расходка[[#This Row],[№]],Поиск_расходки[Индекс8],0)),"")</f>
        <v>Launcher 7F JL 4.0</v>
      </c>
      <c r="Z78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330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78</v>
      </c>
      <c r="K79" s="196">
        <f>IF(ISNUMBER(SEARCH('Карта учёта'!$B$19,Расходка[[#This Row],[Наименование расходного материала]])),MAX($K$1:K78)+1,0)</f>
        <v>78</v>
      </c>
      <c r="L79" s="196">
        <f>IF(ISNUMBER(SEARCH('Карта учёта'!$B$20,Расходка[[#This Row],[Наименование расходного материала]])),MAX($L$1:L78)+1,0)</f>
        <v>78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>Angio-Seal™ VIP</v>
      </c>
      <c r="X79" s="197" t="str">
        <f>IFERROR(INDEX(Расходка[Наименование расходного материала],MATCH(Расходка[[#This Row],[№]],Поиск_расходки[Индекс7],0)),"")</f>
        <v>Angio-Seal™ VIP</v>
      </c>
      <c r="Y79" s="197" t="str">
        <f>IFERROR(INDEX(Расходка[Наименование расходного материала],MATCH(Расходка[[#This Row],[№]],Поиск_расходки[Индекс8],0)),"")</f>
        <v>Angio-Seal™ VIP</v>
      </c>
      <c r="Z79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468</v>
      </c>
    </row>
    <row r="80" spans="1:33"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0</v>
      </c>
      <c r="N80" s="196">
        <f>IF(ISNUMBER(SEARCH('Карта учёта'!$B$22,Расходка[[#This Row],[Наименование расходного материала]])),MAX($N$1:N79)+1,0)</f>
        <v>0</v>
      </c>
      <c r="O80" s="196">
        <f>IF(ISNUMBER(SEARCH('Карта учёта'!$B$23,Расходка[[#This Row],[Наименование расходного материала]])),MAX($O$1:O79)+1,0)</f>
        <v>0</v>
      </c>
      <c r="P80" s="196">
        <f>IF(ISNUMBER(SEARCH('Карта учёта'!$B$24,Расходка[[#This Row],[Наименование расходного материала]])),MAX($P$1:P79)+1,0)</f>
        <v>0</v>
      </c>
      <c r="Q80" s="196">
        <f>IF(ISNUMBER(SEARCH('Карта учёта'!$B$25,Расходка[[#This Row],[Наименование расходного материала]])),MAX($Q$1:Q79)+1,0)</f>
        <v>0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/>
      </c>
      <c r="AA80" s="197" t="str">
        <f>IFERROR(INDEX(Расходка[Наименование расходного материала],MATCH(Расходка[[#This Row],[№]],Поиск_расходки[Индекс10],0)),"")</f>
        <v/>
      </c>
      <c r="AB80" s="197" t="str">
        <f>IFERROR(INDEX(Расходка[Наименование расходного материала],MATCH(Расходка[[#This Row],[№]],Поиск_расходки[Индекс11],0)),"")</f>
        <v/>
      </c>
      <c r="AC80" s="197" t="str">
        <f>IFERROR(INDEX(Расходка[Наименование расходного материала],MATCH(Расходка[[#This Row],[№]],Поиск_расходки[Индекс12],0)),"")</f>
        <v/>
      </c>
      <c r="AD80" s="197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469</v>
      </c>
    </row>
    <row r="81" spans="5:33"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0</v>
      </c>
      <c r="N81" s="196">
        <f>IF(ISNUMBER(SEARCH('Карта учёта'!$B$22,Расходка[[#This Row],[Наименование расходного материала]])),MAX($N$1:N80)+1,0)</f>
        <v>0</v>
      </c>
      <c r="O81" s="196">
        <f>IF(ISNUMBER(SEARCH('Карта учёта'!$B$23,Расходка[[#This Row],[Наименование расходного материала]])),MAX($O$1:O80)+1,0)</f>
        <v>0</v>
      </c>
      <c r="P81" s="196">
        <f>IF(ISNUMBER(SEARCH('Карта учёта'!$B$24,Расходка[[#This Row],[Наименование расходного материала]])),MAX($P$1:P80)+1,0)</f>
        <v>0</v>
      </c>
      <c r="Q81" s="196">
        <f>IF(ISNUMBER(SEARCH('Карта учёта'!$B$25,Расходка[[#This Row],[Наименование расходного материала]])),MAX($Q$1:Q80)+1,0)</f>
        <v>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/>
      </c>
      <c r="AA81" s="197" t="str">
        <f>IFERROR(INDEX(Расходка[Наименование расходного материала],MATCH(Расходка[[#This Row],[№]],Поиск_расходки[Индекс10],0)),"")</f>
        <v/>
      </c>
      <c r="AB81" s="197" t="str">
        <f>IFERROR(INDEX(Расходка[Наименование расходного материала],MATCH(Расходка[[#This Row],[№]],Поиск_расходки[Индекс11],0)),"")</f>
        <v/>
      </c>
      <c r="AC81" s="197" t="str">
        <f>IFERROR(INDEX(Расходка[Наименование расходного материала],MATCH(Расходка[[#This Row],[№]],Поиск_расходки[Индекс12],0)),"")</f>
        <v/>
      </c>
      <c r="AD81" s="197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470</v>
      </c>
    </row>
    <row r="82" spans="5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5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5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5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5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5:33">
      <c r="AF87" s="4" t="s">
        <v>6</v>
      </c>
      <c r="AG87" s="4" t="s">
        <v>474</v>
      </c>
    </row>
    <row r="88" spans="5:33">
      <c r="AF88" s="4" t="s">
        <v>6</v>
      </c>
      <c r="AG88" s="4" t="s">
        <v>475</v>
      </c>
    </row>
    <row r="89" spans="5:33">
      <c r="AF89" s="4" t="s">
        <v>6</v>
      </c>
      <c r="AG89" s="4" t="s">
        <v>476</v>
      </c>
    </row>
    <row r="90" spans="5:33">
      <c r="AF90" s="4" t="s">
        <v>6</v>
      </c>
      <c r="AG90" s="4" t="s">
        <v>477</v>
      </c>
    </row>
    <row r="91" spans="5:33">
      <c r="AF91" s="4" t="s">
        <v>6</v>
      </c>
      <c r="AG91" s="4" t="s">
        <v>478</v>
      </c>
    </row>
    <row r="92" spans="5:33">
      <c r="AF92" s="4" t="s">
        <v>6</v>
      </c>
      <c r="AG92" s="4" t="s">
        <v>479</v>
      </c>
    </row>
    <row r="93" spans="5:33">
      <c r="AF93" s="4" t="s">
        <v>6</v>
      </c>
      <c r="AG93" s="4" t="s">
        <v>480</v>
      </c>
    </row>
    <row r="94" spans="5:33">
      <c r="AF94" s="4" t="s">
        <v>6</v>
      </c>
      <c r="AG94" s="4" t="s">
        <v>427</v>
      </c>
    </row>
    <row r="95" spans="5:33">
      <c r="AF95" s="4" t="s">
        <v>6</v>
      </c>
      <c r="AG95" s="4" t="s">
        <v>428</v>
      </c>
    </row>
    <row r="96" spans="5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523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2025-01-31T14:01:42Z</cp:lastPrinted>
  <dcterms:created xsi:type="dcterms:W3CDTF">2015-06-05T18:19:34Z</dcterms:created>
  <dcterms:modified xsi:type="dcterms:W3CDTF">2025-01-31T17:25:07Z</dcterms:modified>
</cp:coreProperties>
</file>