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A19" i="3" l="1"/>
  <c r="A54" i="1" l="1"/>
  <c r="A56" i="1" l="1"/>
  <c r="A5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8" i="1"/>
  <c r="A49" i="1"/>
  <c r="A50" i="1"/>
  <c r="A51" i="1"/>
  <c r="A52" i="1"/>
  <c r="A53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O16" i="1" s="1"/>
  <c r="O17" i="1" s="1"/>
  <c r="O18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5" i="1" l="1"/>
  <c r="U38" i="1"/>
  <c r="U8" i="1"/>
  <c r="U15" i="1"/>
  <c r="U28" i="1"/>
  <c r="U18" i="1"/>
  <c r="U6" i="1"/>
  <c r="U32" i="1"/>
  <c r="U17" i="1"/>
  <c r="U13" i="1"/>
  <c r="U7" i="1"/>
  <c r="U20" i="1"/>
  <c r="U24" i="1"/>
  <c r="U30" i="1"/>
  <c r="U12" i="1"/>
  <c r="U31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76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2" i="1" l="1"/>
  <c r="V72" i="1"/>
  <c r="V68" i="1"/>
  <c r="V51" i="1"/>
  <c r="V53" i="1"/>
  <c r="V9" i="1"/>
  <c r="V45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28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63" i="1" l="1"/>
  <c r="X22" i="1"/>
  <c r="X35" i="1"/>
  <c r="X49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2" i="1" l="1"/>
  <c r="T77" i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<sst xmlns="http://schemas.openxmlformats.org/spreadsheetml/2006/main" count="894" uniqueCount="543">
  <si>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</si>
  <si>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</si>
  <si>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</si>
  <si>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</si>
  <si>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</si>
  <si>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</si>
  <si>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</si>
  <si>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</si>
  <si>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</si>
  <si>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</si>
  <si>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</si>
  <si>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</si>
  <si>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</si>
  <si>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</si>
  <si>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</si>
  <si>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</si>
  <si>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</si>
  <si>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</si>
  <si>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</si>
  <si>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</si>
  <si>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</si>
  <si>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</si>
  <si>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</si>
  <si>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</si>
  <si>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</si>
  <si>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</si>
  <si>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</si>
  <si>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</si>
  <si>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</si>
  <si>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</si>
  <si>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</si>
  <si>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</si>
  <si>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</si>
  <si>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</si>
  <si>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</si>
  <si>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</si>
  <si>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</si>
  <si>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</si>
  <si>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</si>
  <si>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</si>
  <si>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</si>
  <si>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</si>
  <si>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</si>
  <si>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</si>
  <si>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</si>
  <si>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</si>
  <si>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</si>
  <si>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</si>
  <si>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</si>
  <si>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</si>
  <si>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</si>
  <si>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</si>
  <si>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</si>
  <si>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</si>
  <si>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</si>
  <si>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</si>
  <si>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</si>
  <si>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</si>
  <si>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</si>
  <si>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</si>
  <si>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</si>
  <si>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</si>
  <si>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</si>
  <si>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</si>
  <si>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</si>
  <si>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</si>
  <si>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</si>
  <si>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</si>
  <si>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</si>
  <si>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</si>
  <si>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</si>
  <si>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</si>
  <si>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</si>
  <si>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</si>
  <si>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</si>
  <si>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</si>
  <si>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</si>
  <si>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</si>
  <si>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</si>
  <si>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</si>
  <si>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</si>
  <si>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</si>
  <si>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</si>
  <si>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</si>
  <si>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</si>
  <si>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</si>
  <si>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</si>
  <si>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</si>
  <si>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</si>
  <si>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</si>
  <si>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</si>
  <si>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</si>
  <si>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</si>
  <si>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</si>
  <si>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</si>
  <si>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</si>
  <si>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</si>
  <si>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</si>
  <si>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</si>
  <si>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</si>
  <si>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</si>
  <si>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</si>
  <si>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</si>
  <si>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</si>
  <si>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</si>
  <si>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</si>
  <si>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</si>
  <si>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</si>
  <si>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</si>
  <si>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</si>
  <si>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</si>
  <si>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</si>
  <si>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</si>
  <si>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</si>
  <si>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</si>
  <si>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</si>
  <si>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</si>
  <si>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</si>
  <si>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</si>
  <si>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</si>
  <si>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</si>
  <si>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</si>
  <si>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</si>
  <si>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</si>
  <si>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</si>
  <si>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</si>
  <si>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</si>
  <si>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</si>
  <si>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</si>
  <si>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</si>
  <si>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</si>
  <si>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</si>
  <si>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</si>
  <si>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</si>
  <si>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</si>
  <si>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</si>
  <si>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</si>
  <si>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</si>
  <si>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</si>
  <si>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</si>
  <si>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</si>
  <si>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</si>
  <si>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</si>
  <si>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</si>
  <si>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</si>
  <si>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</si>
  <si>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</si>
  <si>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</si>
  <si>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</si>
  <si>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</si>
  <si>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</si>
  <si>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</si>
  <si>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</si>
  <si>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</si>
  <si>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</si>
  <si>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</si>
  <si>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</si>
  <si>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</si>
  <si>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</si>
  <si>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</si>
  <si>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</si>
  <si>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</si>
  <si>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</si>
  <si>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</si>
  <si>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</si>
  <si>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</si>
  <si>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</si>
  <si>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</si>
  <si>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</si>
  <si>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</si>
  <si>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</si>
  <si>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</si>
  <si>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</si>
  <si>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</si>
  <si>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</si>
  <si>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</si>
  <si>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</si>
  <si>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</si>
  <si>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</si>
  <si>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</si>
  <si>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</si>
  <si>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</si>
  <si>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</si>
  <si>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</si>
  <si>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</si>
  <si>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</si>
  <si>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</si>
  <si>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</si>
  <si>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</si>
  <si>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</si>
  <si>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</si>
  <si>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</si>
  <si>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</si>
  <si>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</si>
  <si>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</si>
  <si>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</si>
  <si>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</si>
  <si>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</si>
  <si>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</si>
  <si>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</si>
  <si>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</si>
  <si>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</si>
  <si>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</si>
  <si>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</si>
  <si>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</si>
  <si>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</si>
  <si>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</si>
  <si>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</si>
  <si>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</si>
  <si>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</si>
  <si>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</si>
  <si>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</si>
  <si>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</si>
  <si>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</si>
  <si>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</si>
  <si>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</si>
  <si>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</si>
  <si>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</si>
  <si>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</si>
  <si>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</si>
  <si>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</si>
  <si>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</si>
  <si>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</si>
  <si>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</si>
  <si>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</si>
  <si>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</si>
  <si>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</si>
  <si>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</si>
  <si>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</si>
  <si>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</si>
  <si>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</si>
  <si>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</si>
  <si>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</si>
  <si>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</si>
  <si>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</si>
  <si>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</si>
  <si>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</si>
  <si>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</si>
  <si>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</si>
  <si>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</si>
  <si>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</si>
  <si>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</si>
  <si>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</si>
  <si>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</si>
  <si>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</si>
  <si>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</si>
  <si>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</si>
  <si>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</si>
  <si>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</si>
  <si>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</si>
  <si>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</si>
  <si>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</si>
  <si>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</si>
  <si>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</si>
  <si>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</si>
  <si>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</si>
  <si>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</si>
  <si>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</si>
  <si>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</si>
  <si>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</si>
  <si>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</si>
  <si>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</si>
  <si>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</si>
  <si>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</si>
  <si>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</si>
  <si>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</si>
  <si>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</si>
  <si>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</si>
  <si>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</si>
  <si>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</si>
  <si>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</si>
  <si>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</si>
  <si>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</si>
  <si>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</si>
  <si>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</si>
  <si>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</si>
  <si>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</si>
  <si>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</si>
  <si>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</si>
  <si>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</si>
  <si>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</si>
  <si>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</si>
  <si>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</si>
  <si>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</si>
  <si>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</si>
  <si>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</si>
  <si>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</si>
  <si>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</si>
  <si>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</si>
  <si>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</si>
  <si>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</si>
  <si>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</si>
  <si>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</si>
  <si>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</si>
  <si>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</si>
  <si>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</si>
  <si>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</si>
  <si>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</si>
  <si>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</si>
  <si>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</si>
  <si>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</si>
  <si>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</si>
  <si>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</si>
  <si>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</si>
  <si>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</si>
  <si>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</si>
  <si>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</si>
  <si>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</si>
  <si>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</si>
  <si>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</si>
  <si>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</si>
  <si>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</si>
  <si>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</si>
  <si>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</si>
  <si>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</si>
  <si>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</si>
  <si>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</si>
  <si>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</si>
  <si>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</si>
  <si>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</si>
  <si>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</si>
  <si>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</si>
  <si>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</si>
  <si>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</si>
  <si>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</si>
  <si>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</si>
  <si>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</si>
  <si>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</si>
  <si>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</si>
  <si>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</si>
  <si>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</si>
  <si>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</si>
  <si>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</si>
  <si>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</si>
  <si>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</si>
  <si>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</si>
  <si>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</si>
  <si>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</si>
  <si>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</si>
  <si>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</si>
  <si>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</si>
  <si>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</si>
  <si>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</si>
  <si>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</si>
  <si>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</si>
  <si>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</si>
  <si>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</si>
  <si>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</si>
  <si>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</si>
  <si>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</si>
  <si>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</si>
  <si>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</si>
  <si>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</si>
  <si>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</si>
  <si>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</si>
  <si>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</si>
  <si>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</si>
  <si>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</si>
  <si>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</si>
  <si>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</si>
  <si>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</si>
  <si>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</si>
  <si>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</si>
  <si>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</si>
  <si>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</si>
  <si>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</si>
  <si>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</si>
  <si>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</si>
  <si>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</si>
  <si>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</si>
  <si>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</si>
  <si>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</si>
  <si>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</si>
  <si>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</si>
  <si>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</si>
  <si>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</si>
  <si>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</si>
  <si>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</si>
  <si>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</si>
  <si>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</si>
  <si>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</si>
  <si>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</si>
  <si>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</si>
  <si>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</si>
  <si>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</si>
  <si>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</si>
  <si>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</si>
  <si>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</si>
  <si>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</si>
  <si>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</si>
  <si>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</si>
  <si>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</si>
  <si>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</si>
  <si>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</si>
  <si>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</si>
  <si>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</si>
  <si>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</si>
  <si>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</si>
  <si>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</si>
  <si>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</si>
  <si>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</si>
  <si>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</si>
  <si>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</si>
  <si>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</si>
  <si>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</si>
  <si>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</si>
  <si>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</si>
  <si>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</si>
  <si>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</si>
  <si>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</si>
  <si>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</si>
  <si>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</si>
  <si>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</si>
  <si>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</si>
  <si>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</si>
  <si>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</si>
  <si>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</si>
  <si>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</si>
  <si>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</si>
  <si>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</si>
  <si>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</si>
  <si>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</si>
  <si>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</si>
  <si>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</si>
  <si>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</si>
  <si>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</si>
  <si>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</si>
  <si>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</si>
  <si>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</si>
  <si>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</si>
  <si>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</si>
  <si>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</si>
  <si>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</si>
  <si>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</si>
  <si>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</si>
  <si>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</si>
  <si>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</si>
  <si>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</si>
  <si>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</si>
  <si>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</si>
  <si>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</si>
  <si>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</si>
  <si>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</si>
  <si>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</si>
  <si>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</si>
  <si>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</si>
  <si>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</si>
  <si>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</si>
  <si>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</si>
  <si>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</si>
  <si>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</si>
  <si>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</si>
  <si>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</si>
  <si>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</si>
  <si>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</si>
  <si>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</si>
  <si>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</si>
  <si>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</si>
  <si>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</si>
  <si>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</si>
  <si>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</si>
  <si>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</si>
  <si>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</si>
  <si>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</si>
  <si>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</si>
  <si>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</si>
  <si>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</si>
  <si>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</si>
  <si>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</si>
  <si>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</si>
  <si>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</si>
  <si>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</si>
  <si>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</si>
  <si>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</si>
  <si>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</si>
  <si>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</si>
  <si>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</si>
  <si>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</si>
  <si>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</si>
  <si>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</si>
  <si>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</si>
  <si>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</si>
  <si>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</si>
  <si>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</si>
  <si>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</si>
  <si>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</si>
  <si>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</si>
  <si>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</si>
  <si>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</si>
  <si>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</si>
  <si>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</si>
  <si>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</si>
  <si>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</si>
  <si>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</si>
  <si>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</si>
  <si>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</si>
  <si>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</si>
  <si>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</si>
  <si>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</si>
  <si>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</si>
  <si>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</si>
  <si>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</si>
  <si>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</si>
  <si>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</si>
  <si>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</si>
  <si>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</si>
  <si>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</si>
  <si>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</si>
  <si>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</si>
  <si>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</si>
  <si>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</si>
  <si>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</si>
  <si>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</si>
  <si>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</si>
  <si>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</si>
  <si>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</si>
  <si>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</si>
  <si>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</si>
  <si>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</si>
  <si>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</si>
  <si>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</si>
  <si>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</si>
  <si>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</si>
  <si>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</si>
  <si>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</si>
  <si>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</si>
  <si>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</si>
  <si>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</si>
  <si>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</si>
  <si>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</si>
  <si>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</si>
  <si>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200 ml</t>
  </si>
  <si>
    <t>Balance middleweight universal II (BMU II)</t>
  </si>
  <si>
    <t>кальциноз, неровности контуров.</t>
  </si>
  <si>
    <t>19:30</t>
  </si>
  <si>
    <t>8920</t>
  </si>
  <si>
    <t>Сулимов Ф.Ф.</t>
  </si>
  <si>
    <t>Правый</t>
  </si>
  <si>
    <t>кальциноз проксимального сегмента, стеноз проксимального сегмента 50%, миокардиальный мостик среднего сегмента с компрессией в систолу до 70%. ДВ1 диффузно изменена со стенозами до 70%.  Антеградный кровоток TIIMI III.</t>
  </si>
  <si>
    <t>угловая деформация проксимального сегмента (90гр) со стенозом 60%,  неровности контуров среднего сегмента. Стеноз устья ВТК до 50%. Антеградный кровоток TIIMI III.</t>
  </si>
  <si>
    <t xml:space="preserve">1. Совместно с д/кардиологом: с учетом клинических данных, ЭКГ и КАГ рекомендована реваскуляризация бассейна ПКА. </t>
  </si>
  <si>
    <t xml:space="preserve">пролонгированный стеноз среднего сегмента 30%, тромб? in stent дистального сегмента (на этапе диагностики нельзя было исключить), наиболее вероятно определяется  частично реканализованный значимый рестеноз, стенозы средней трети ЗМЖВ до 50%. Антеградный кровоток пропульсивный ослабленный - TIIMI II.   </t>
  </si>
  <si>
    <t>Устье ПКА катетеризировано проводниковым катетером Launcher JR 4,0 6Fr. Коронарный проводник shunmei 0/7  провести в дистальный сегмент не удаось. Удалось провести коронарный проводник sion  в дистальный сегмент ПКА. Нельзя было исключить наличие тромба в стенте ПКА, принято решение о ведении эптифибатида - 1 фл. Сложное и длительное проведение  баллонного катетера в зону частично реканализованного рестеноза. Выполнена успешная ангиопластика  ПКА БК Колибри 3.0-15, давлением до 16 атм. На контрольных съёмках результат ангиоплластики оптимальный, признаков диссекции, тромбоза и резидуального стеноза нет. С учётом оптимального результата ангиопластики стент DES Res.Int 3.5-30 мм не имплантирован. Ангиографический результат удовлетворительный. Антеградный кровоток в ПКА - TIMI III, полностью востановлен. Пациент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</si>
</sst>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  <xf numFmtId="0" fontId="67" fillId="10" borderId="0" xfId="0" applyFont="1" applyFill="1" applyAlignment="1">
      <alignment horizontal="left"/>
    </xf>
    <xf numFmtId="0" fontId="67" fillId="10" borderId="0" xfId="0" applyFont="1" applyFill="1" applyAlignment="1">
      <alignment horizontal="center"/>
    </xf>
    <xf numFmtId="0" fontId="67" fillId="10" borderId="0" xfId="0" applyFont="1" applyFill="1"/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1" zoomScaleNormal="100" zoomScaleSheetLayoutView="100" zoomScalePageLayoutView="90" workbookViewId="0">
      <selection activeCell="I32" sqref="I32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8" t="s">
        <v>213</v>
      </c>
      <c r="B6" s="229"/>
      <c r="C6" s="229"/>
      <c r="D6" s="229"/>
      <c r="E6" s="229"/>
      <c r="F6" s="229"/>
      <c r="G6" s="229"/>
      <c r="H6" s="230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45677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0.86805555555555547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0.875</v>
      </c>
      <c r="C10" s="51"/>
      <c r="D10" s="83" t="s">
        <v>173</v>
      </c>
      <c r="E10" s="81"/>
      <c r="F10" s="81"/>
      <c r="G10" s="22" t="s">
        <v>185</v>
      </c>
      <c r="H10" s="24"/>
    </row>
    <row r="11" spans="1:8" ht="17.25" thickTop="1" thickBot="1">
      <c r="A11" s="77" t="s">
        <v>192</v>
      </c>
      <c r="B11" s="185" t="s">
        <v>536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19438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71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1641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534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535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16.948</v>
      </c>
    </row>
    <row r="18" spans="1:8" ht="14.45" customHeight="1">
      <c r="A18" s="198" t="s">
        <v>188</v>
      </c>
      <c r="B18" s="199" t="s">
        <v>537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6" t="s">
        <v>533</v>
      </c>
      <c r="C20" s="231"/>
      <c r="D20" s="231"/>
      <c r="E20" s="231"/>
      <c r="F20" s="231"/>
      <c r="G20" s="231"/>
      <c r="H20" s="232"/>
    </row>
    <row r="21" spans="1:8" ht="15.75">
      <c r="A21" s="210"/>
      <c r="B21" s="233"/>
      <c r="C21" s="233"/>
      <c r="D21" s="233"/>
      <c r="E21" s="233"/>
      <c r="F21" s="233"/>
      <c r="G21" s="233"/>
      <c r="H21" s="234"/>
    </row>
    <row r="22" spans="1:8" ht="15.6" customHeight="1">
      <c r="A22" s="203" t="s">
        <v>271</v>
      </c>
      <c r="B22" s="235" t="s">
        <v>538</v>
      </c>
      <c r="C22" s="235"/>
      <c r="D22" s="235"/>
      <c r="E22" s="235"/>
      <c r="F22" s="235"/>
      <c r="G22" s="235"/>
      <c r="H22" s="236"/>
    </row>
    <row r="23" spans="1:8" ht="14.45" customHeight="1">
      <c r="A23" s="211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12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11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06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203" t="s">
        <v>272</v>
      </c>
      <c r="B27" s="235" t="s">
        <v>539</v>
      </c>
      <c r="C27" s="235"/>
      <c r="D27" s="235"/>
      <c r="E27" s="235"/>
      <c r="F27" s="235"/>
      <c r="G27" s="235"/>
      <c r="H27" s="236"/>
    </row>
    <row r="28" spans="1:8" ht="15.6" customHeight="1">
      <c r="A28" s="211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11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12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10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203" t="s">
        <v>273</v>
      </c>
      <c r="B32" s="235" t="s">
        <v>541</v>
      </c>
      <c r="C32" s="235"/>
      <c r="D32" s="235"/>
      <c r="E32" s="235"/>
      <c r="F32" s="235"/>
      <c r="G32" s="235"/>
      <c r="H32" s="236"/>
    </row>
    <row r="33" spans="1:8" ht="14.45" customHeight="1">
      <c r="A33" s="211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211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11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211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4"/>
      <c r="B37"/>
      <c r="C37"/>
      <c r="D37" s="225" t="str">
        <f>IF($A$6=Вмешательства!$D$3,Вмешательства!$F$18,"")</f>
        <v/>
      </c>
      <c r="E37" s="225"/>
      <c r="F37" s="106"/>
      <c r="G37" s="106"/>
      <c r="H37" s="109"/>
    </row>
    <row r="38" spans="1:8" ht="14.45" customHeight="1">
      <c r="A38" s="34"/>
      <c r="B38"/>
      <c r="C38" s="110"/>
      <c r="D38" s="226"/>
      <c r="E38" s="226"/>
      <c r="F38" s="226"/>
      <c r="G38" s="226"/>
      <c r="H38" s="227"/>
    </row>
    <row r="39" spans="1:8" ht="14.45" customHeight="1">
      <c r="A39" s="31"/>
      <c r="B39" s="106"/>
      <c r="C39" s="110"/>
      <c r="D39" s="226"/>
      <c r="E39" s="226"/>
      <c r="F39" s="226"/>
      <c r="G39" s="226"/>
      <c r="H39" s="227"/>
    </row>
    <row r="40" spans="1:8" ht="14.45" customHeight="1">
      <c r="A40" s="31"/>
      <c r="B40" s="106"/>
      <c r="C40" s="110"/>
      <c r="D40" s="226"/>
      <c r="E40" s="226"/>
      <c r="F40" s="226"/>
      <c r="G40" s="226"/>
      <c r="H40" s="227"/>
    </row>
    <row r="41" spans="1:8" ht="14.45" customHeight="1">
      <c r="A41" s="31"/>
      <c r="B41" s="106"/>
      <c r="C41" s="110"/>
      <c r="D41" s="226"/>
      <c r="E41" s="226"/>
      <c r="F41" s="226"/>
      <c r="G41" s="226"/>
      <c r="H41" s="227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2" t="s">
        <v>540</v>
      </c>
      <c r="E43" s="223"/>
      <c r="F43" s="223"/>
      <c r="G43" s="223"/>
      <c r="H43" s="224"/>
    </row>
    <row r="44" spans="1:8" ht="14.45" customHeight="1">
      <c r="A44" s="31"/>
      <c r="B44" s="106"/>
      <c r="C44" s="112"/>
      <c r="D44" s="223"/>
      <c r="E44" s="223"/>
      <c r="F44" s="223"/>
      <c r="G44" s="223"/>
      <c r="H44" s="224"/>
    </row>
    <row r="45" spans="1:8" ht="14.45" customHeight="1">
      <c r="A45" s="31"/>
      <c r="B45" s="106"/>
      <c r="C45" s="112"/>
      <c r="D45" s="223"/>
      <c r="E45" s="223"/>
      <c r="F45" s="223"/>
      <c r="G45" s="223"/>
      <c r="H45" s="224"/>
    </row>
    <row r="46" spans="1:8">
      <c r="A46" s="31"/>
      <c r="B46" s="106"/>
      <c r="C46" s="112"/>
      <c r="D46" s="223"/>
      <c r="E46" s="223"/>
      <c r="F46" s="223"/>
      <c r="G46" s="223"/>
      <c r="H46" s="224"/>
    </row>
    <row r="47" spans="1:8">
      <c r="A47" s="34"/>
      <c r="B47"/>
      <c r="C47" s="112"/>
      <c r="D47" s="223"/>
      <c r="E47" s="223"/>
      <c r="F47" s="223"/>
      <c r="G47" s="223"/>
      <c r="H47" s="224"/>
    </row>
    <row r="48" spans="1:8">
      <c r="A48" s="34"/>
      <c r="B48"/>
      <c r="C48" s="112"/>
      <c r="D48" s="223"/>
      <c r="E48" s="223"/>
      <c r="F48" s="223"/>
      <c r="G48" s="223"/>
      <c r="H48" s="224"/>
    </row>
    <row r="49" spans="1:13">
      <c r="A49" s="34"/>
      <c r="B49" s="187"/>
      <c r="C49" s="188"/>
      <c r="D49" s="223"/>
      <c r="E49" s="223"/>
      <c r="F49" s="223"/>
      <c r="G49" s="223"/>
      <c r="H49" s="224"/>
    </row>
    <row r="50" spans="1:13">
      <c r="A50" s="34"/>
      <c r="B50"/>
      <c r="C50"/>
      <c r="D50" s="223"/>
      <c r="E50" s="223"/>
      <c r="F50" s="223"/>
      <c r="G50" s="223"/>
      <c r="H50" s="224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J23" sqref="J23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9" t="s">
        <v>400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8" t="s">
        <v>216</v>
      </c>
      <c r="D8" s="248"/>
      <c r="E8" s="248"/>
      <c r="F8" s="172"/>
      <c r="G8" s="105"/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52"/>
      <c r="D9" s="252"/>
      <c r="E9" s="252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71"/>
      <c r="C10" s="253"/>
      <c r="D10" s="253"/>
      <c r="E10" s="253"/>
      <c r="F10" s="175"/>
      <c r="G10" s="105"/>
      <c r="H10" s="35"/>
    </row>
    <row r="11" spans="1:8">
      <c r="A11" s="174"/>
      <c r="B11" s="178"/>
      <c r="C11" s="181">
        <f>SUM(F8:F10)</f>
        <v>0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45677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0.875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0.90972222222222221</v>
      </c>
      <c r="C14" s="11"/>
      <c r="D14" s="83" t="s">
        <v>173</v>
      </c>
      <c r="E14" s="81"/>
      <c r="F14" s="81"/>
      <c r="G14" s="71" t="str">
        <f>КАГ!G10</f>
        <v>Щербакова С.М.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3.472222222222221E-2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Сулимов Ф.Ф.</v>
      </c>
      <c r="C16" s="182">
        <f>LEN(КАГ!B11)</f>
        <v>12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19438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71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1641</v>
      </c>
      <c r="C19" s="61"/>
      <c r="D19" s="61"/>
      <c r="E19" s="61"/>
      <c r="F19" s="61"/>
      <c r="G19" s="150" t="s">
        <v>399</v>
      </c>
      <c r="H19" s="164" t="str">
        <f>КАГ!H15</f>
        <v>19:30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8920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16.948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20">
        <v>9.0277777777777787E-3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7" t="s">
        <v>542</v>
      </c>
      <c r="B25" s="258"/>
      <c r="C25" s="258"/>
      <c r="D25" s="258"/>
      <c r="E25" s="258"/>
      <c r="F25" s="258"/>
      <c r="G25" s="258"/>
      <c r="H25" s="259"/>
    </row>
    <row r="26" spans="1:8" ht="14.45" customHeight="1">
      <c r="A26" s="260"/>
      <c r="B26" s="258"/>
      <c r="C26" s="258"/>
      <c r="D26" s="258"/>
      <c r="E26" s="258"/>
      <c r="F26" s="258"/>
      <c r="G26" s="258"/>
      <c r="H26" s="259"/>
    </row>
    <row r="27" spans="1:8" ht="14.45" customHeight="1">
      <c r="A27" s="260"/>
      <c r="B27" s="258"/>
      <c r="C27" s="258"/>
      <c r="D27" s="258"/>
      <c r="E27" s="258"/>
      <c r="F27" s="258"/>
      <c r="G27" s="258"/>
      <c r="H27" s="259"/>
    </row>
    <row r="28" spans="1:8" ht="14.45" customHeight="1">
      <c r="A28" s="260"/>
      <c r="B28" s="258"/>
      <c r="C28" s="258"/>
      <c r="D28" s="258"/>
      <c r="E28" s="258"/>
      <c r="F28" s="258"/>
      <c r="G28" s="258"/>
      <c r="H28" s="259"/>
    </row>
    <row r="29" spans="1:8" ht="14.45" customHeight="1">
      <c r="A29" s="260"/>
      <c r="B29" s="258"/>
      <c r="C29" s="258"/>
      <c r="D29" s="258"/>
      <c r="E29" s="258"/>
      <c r="F29" s="258"/>
      <c r="G29" s="258"/>
      <c r="H29" s="259"/>
    </row>
    <row r="30" spans="1:8" ht="14.45" customHeight="1">
      <c r="A30" s="260"/>
      <c r="B30" s="258"/>
      <c r="C30" s="258"/>
      <c r="D30" s="258"/>
      <c r="E30" s="258"/>
      <c r="F30" s="258"/>
      <c r="G30" s="258"/>
      <c r="H30" s="259"/>
    </row>
    <row r="31" spans="1:8" ht="14.45" customHeight="1">
      <c r="A31" s="260"/>
      <c r="B31" s="258"/>
      <c r="C31" s="258"/>
      <c r="D31" s="258"/>
      <c r="E31" s="258"/>
      <c r="F31" s="258"/>
      <c r="G31" s="258"/>
      <c r="H31" s="259"/>
    </row>
    <row r="32" spans="1:8" ht="14.45" customHeight="1">
      <c r="A32" s="260"/>
      <c r="B32" s="258"/>
      <c r="C32" s="258"/>
      <c r="D32" s="258"/>
      <c r="E32" s="258"/>
      <c r="F32" s="258"/>
      <c r="G32" s="258"/>
      <c r="H32" s="259"/>
    </row>
    <row r="33" spans="1:12" ht="14.45" customHeight="1">
      <c r="A33" s="260"/>
      <c r="B33" s="258"/>
      <c r="C33" s="258"/>
      <c r="D33" s="258"/>
      <c r="E33" s="258"/>
      <c r="F33" s="258"/>
      <c r="G33" s="258"/>
      <c r="H33" s="259"/>
    </row>
    <row r="34" spans="1:12" ht="14.45" customHeight="1">
      <c r="A34" s="260"/>
      <c r="B34" s="258"/>
      <c r="C34" s="258"/>
      <c r="D34" s="258"/>
      <c r="E34" s="258"/>
      <c r="F34" s="258"/>
      <c r="G34" s="258"/>
      <c r="H34" s="259"/>
    </row>
    <row r="35" spans="1:12" ht="14.45" customHeight="1">
      <c r="A35" s="260"/>
      <c r="B35" s="258"/>
      <c r="C35" s="258"/>
      <c r="D35" s="258"/>
      <c r="E35" s="258"/>
      <c r="F35" s="258"/>
      <c r="G35" s="258"/>
      <c r="H35" s="259"/>
    </row>
    <row r="36" spans="1:12" ht="14.45" customHeight="1">
      <c r="A36" s="260"/>
      <c r="B36" s="258"/>
      <c r="C36" s="258"/>
      <c r="D36" s="258"/>
      <c r="E36" s="258"/>
      <c r="F36" s="258"/>
      <c r="G36" s="258"/>
      <c r="H36" s="259"/>
    </row>
    <row r="37" spans="1:12" ht="14.45" customHeight="1">
      <c r="A37" s="260"/>
      <c r="B37" s="258"/>
      <c r="C37" s="258"/>
      <c r="D37" s="258"/>
      <c r="E37" s="258"/>
      <c r="F37" s="258"/>
      <c r="G37" s="258"/>
      <c r="H37" s="259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-----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4" t="s">
        <v>530</v>
      </c>
      <c r="E40" s="255"/>
      <c r="F40" s="255"/>
      <c r="G40" s="255"/>
      <c r="H40" s="256"/>
    </row>
    <row r="41" spans="1:12" ht="14.45" customHeight="1">
      <c r="A41" s="30"/>
      <c r="B41" s="26"/>
      <c r="C41" s="107"/>
      <c r="D41" s="255"/>
      <c r="E41" s="255"/>
      <c r="F41" s="255"/>
      <c r="G41" s="255"/>
      <c r="H41" s="256"/>
    </row>
    <row r="42" spans="1:12" ht="14.45" customHeight="1">
      <c r="A42" s="30"/>
      <c r="B42" s="26"/>
      <c r="C42" s="107"/>
      <c r="D42" s="255"/>
      <c r="E42" s="255"/>
      <c r="F42" s="255"/>
      <c r="G42" s="255"/>
      <c r="H42" s="256"/>
    </row>
    <row r="43" spans="1:12" ht="14.45" customHeight="1">
      <c r="A43" s="30"/>
      <c r="B43" s="26"/>
      <c r="C43" s="107"/>
      <c r="D43" s="255"/>
      <c r="E43" s="255"/>
      <c r="F43" s="255"/>
      <c r="G43" s="255"/>
      <c r="H43" s="256"/>
    </row>
    <row r="44" spans="1:12" ht="14.45" customHeight="1">
      <c r="A44" s="30"/>
      <c r="B44" s="26"/>
      <c r="C44" s="107"/>
      <c r="D44" s="255"/>
      <c r="E44" s="255"/>
      <c r="F44" s="255"/>
      <c r="G44" s="255"/>
      <c r="H44" s="256"/>
      <c r="L44" s="146"/>
    </row>
    <row r="45" spans="1:12" ht="14.45" customHeight="1">
      <c r="A45" s="30"/>
      <c r="B45" s="26"/>
      <c r="C45" s="107"/>
      <c r="D45" s="255"/>
      <c r="E45" s="255"/>
      <c r="F45" s="255"/>
      <c r="G45" s="255"/>
      <c r="H45" s="256"/>
    </row>
    <row r="46" spans="1:12" ht="14.45" customHeight="1">
      <c r="A46" s="30"/>
      <c r="B46" s="26"/>
      <c r="C46" s="107"/>
      <c r="D46" s="255"/>
      <c r="E46" s="255"/>
      <c r="F46" s="255"/>
      <c r="G46" s="255"/>
      <c r="H46" s="256"/>
    </row>
    <row r="47" spans="1:12" ht="14.45" customHeight="1">
      <c r="A47" s="34"/>
      <c r="B47"/>
      <c r="C47" s="107"/>
      <c r="D47" s="255"/>
      <c r="E47" s="255"/>
      <c r="F47" s="255"/>
      <c r="G47" s="255"/>
      <c r="H47" s="256"/>
    </row>
    <row r="48" spans="1:12" ht="14.45" customHeight="1">
      <c r="A48" s="34"/>
      <c r="B48"/>
      <c r="C48" s="107"/>
      <c r="D48" s="255"/>
      <c r="E48" s="255"/>
      <c r="F48" s="255"/>
      <c r="G48" s="255"/>
      <c r="H48" s="256"/>
    </row>
    <row r="49" spans="1:8" ht="14.45" customHeight="1">
      <c r="A49" s="34"/>
      <c r="B49"/>
      <c r="C49" s="107"/>
      <c r="D49" s="255"/>
      <c r="E49" s="255"/>
      <c r="F49" s="255"/>
      <c r="G49" s="255"/>
      <c r="H49" s="256"/>
    </row>
    <row r="50" spans="1:8">
      <c r="A50" s="54" t="s">
        <v>199</v>
      </c>
      <c r="B50" s="55" t="s">
        <v>531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9" t="s">
        <v>371</v>
      </c>
      <c r="B52" s="240"/>
      <c r="C52" s="240"/>
      <c r="D52" s="240"/>
      <c r="E52" s="240"/>
      <c r="F52" s="241"/>
      <c r="G52"/>
      <c r="H52" s="35"/>
    </row>
    <row r="53" spans="1:8" ht="15" customHeight="1">
      <c r="A53" s="242"/>
      <c r="B53" s="243"/>
      <c r="C53" s="243"/>
      <c r="D53" s="243"/>
      <c r="E53" s="243"/>
      <c r="F53" s="244"/>
      <c r="G53" s="66" t="str">
        <f>IF(ISBLANK(H13),"",H13)</f>
        <v/>
      </c>
      <c r="H53" s="56"/>
    </row>
    <row r="54" spans="1:8">
      <c r="A54" s="245"/>
      <c r="B54" s="246"/>
      <c r="C54" s="246"/>
      <c r="D54" s="246"/>
      <c r="E54" s="246"/>
      <c r="F54" s="247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кальциноз, неровности контуров.
Бассейн ПНА:   кальциноз проксимального сегмента, стеноз проксимального сегмента 50%, миокардиальный мостик среднего сегмента с компрессией в систолу до 70%. ДВ1 диффузно изменена со стенозами до 70%.  Антеградный кровоток TIIMI III.
Бассейн  ОА:   угловая деформация проксимального сегмента (90гр) со стенозом 60%,  неровности контуров среднего сегмента. Стеноз устья ВТК до 50%. Антеградный кровоток TIIMI III.
Бассейн ПКА:   пролонгированный стеноз среднего сегмента 30%, тромб? in stent дистального сегмента (на этапе диагностики нельзя было исключить), наиболее вероятно определяется  частично реканализованный значимый рестеноз, стенозы средней трети ЗМЖВ до 50%. Антеградный кровоток пропульсивный ослабленный - TIIMI II.  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18" sqref="F18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45677</v>
      </c>
      <c r="C2" s="138" t="str">
        <f>IF(ЧКВ!A6=Вмешательства!D4,Вмешательства!F20,IF(ЧКВ!A6=Вмешательства!D36,Вмешательства!F20,Вмешательства!F22))</f>
        <v>ОМС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Сулимов Ф.Ф.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19438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20" t="str">
        <f>ЧКВ!A6</f>
        <v xml:space="preserve">Транслюминальная баллонная ангиопластика коронарных артерий. </v>
      </c>
      <c r="C6" s="117" t="s">
        <v>10</v>
      </c>
      <c r="D6" s="90">
        <f>DATEDIF(D5,D10,"y")</f>
        <v>71</v>
      </c>
    </row>
    <row r="7" spans="1:4">
      <c r="A7" s="34"/>
      <c r="B7"/>
      <c r="C7" s="88" t="s">
        <v>12</v>
      </c>
      <c r="D7" s="90">
        <f>КАГ!$B$14</f>
        <v>1641</v>
      </c>
    </row>
    <row r="8" spans="1:4">
      <c r="A8" s="176" t="str">
        <f>ЧКВ!$A$9</f>
        <v xml:space="preserve">Код модели:  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 xml:space="preserve">Код метода:  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45677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331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221" t="s">
        <v>526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40" t="s">
        <v>316</v>
      </c>
      <c r="C16" s="121"/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375</v>
      </c>
      <c r="C17" s="166" t="s">
        <v>415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470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6" sqref="AM2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02" t="str">
        <f>IFERROR(INDEX(Расходка[Наименование расходного материала],MATCH(Расходка[[#This Row],[№]],Поиск_расходки[Индекс3],0)),"")</f>
        <v>Shunmei 0,7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Sion</v>
      </c>
      <c r="X2" s="102" t="str">
        <f>IFERROR(INDEX(Расходка[Наименование расходного материала],MATCH(Расходка[[#This Row],[№]],Поиск_расходки[Индекс7],0)),"")</f>
        <v>Колибри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>Sion Black</v>
      </c>
      <c r="X3" s="102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>Sion Blue</v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61">
        <v>136170</v>
      </c>
      <c r="AN5" s="262"/>
      <c r="AO5" s="263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1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2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1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2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3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532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Balance middleweight universal II (BMU II)</v>
      </c>
      <c r="AA47" s="102" t="str">
        <f>IFERROR(INDEX(Расходка[Наименование расходного материала],MATCH(Расходка[[#This Row],[№]],Поиск_расходки[Индекс10],0)),"")</f>
        <v>Balance middleweight universal II (BMU II)</v>
      </c>
      <c r="AB47" s="102" t="str">
        <f>IFERROR(INDEX(Расходка[Наименование расходного материала],MATCH(Расходка[[#This Row],[№]],Поиск_расходки[Индекс11],0)),"")</f>
        <v>Balance middleweight universal II (BMU II)</v>
      </c>
      <c r="AC47" s="102" t="str">
        <f>IFERROR(INDEX(Расходка[Наименование расходного материала],MATCH(Расходка[[#This Row],[№]],Поиск_расходки[Индекс12],0)),"")</f>
        <v>Balance middleweight universal II (BMU II)</v>
      </c>
      <c r="AD47" s="102" t="str">
        <f>IFERROR(INDEX(Расходка[Наименование расходного материала],MATCH(Расходка[[#This Row],[№]],Поиск_расходки[Индекс13],0)),"")</f>
        <v>Balance middleweight universal II (BMU II)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362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Winn 200T</v>
      </c>
      <c r="AA48" s="102" t="str">
        <f>IFERROR(INDEX(Расходка[Наименование расходного материала],MATCH(Расходка[[#This Row],[№]],Поиск_расходки[Индекс10],0)),"")</f>
        <v>Winn 200T</v>
      </c>
      <c r="AB48" s="102" t="str">
        <f>IFERROR(INDEX(Расходка[Наименование расходного материала],MATCH(Расходка[[#This Row],[№]],Поиск_расходки[Индекс11],0)),"")</f>
        <v>Winn 200T</v>
      </c>
      <c r="AC48" s="102" t="str">
        <f>IFERROR(INDEX(Расходка[Наименование расходного материала],MATCH(Расходка[[#This Row],[№]],Поиск_расходки[Индекс12],0)),"")</f>
        <v>Winn 200T</v>
      </c>
      <c r="AD48" s="102" t="str">
        <f>IFERROR(INDEX(Расходка[Наименование расходного материала],MATCH(Расходка[[#This Row],[№]],Поиск_расходки[Индекс13],0)),"")</f>
        <v>Winn 200T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347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510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96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1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1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1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1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508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2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2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2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2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Shunmei 0,6</v>
      </c>
      <c r="AA53" s="102" t="str">
        <f>IFERROR(INDEX(Расходка[Наименование расходного материала],MATCH(Расходка[[#This Row],[№]],Поиск_расходки[Индекс10],0)),"")</f>
        <v>Shunmei 0,6</v>
      </c>
      <c r="AB53" s="102" t="str">
        <f>IFERROR(INDEX(Расходка[Наименование расходного материала],MATCH(Расходка[[#This Row],[№]],Поиск_расходки[Индекс11],0)),"")</f>
        <v>Shunmei 0,6</v>
      </c>
      <c r="AC53" s="102" t="str">
        <f>IFERROR(INDEX(Расходка[Наименование расходного материала],MATCH(Расходка[[#This Row],[№]],Поиск_расходки[Индекс12],0)),"")</f>
        <v>Shunmei 0,6</v>
      </c>
      <c r="AD53" s="102" t="str">
        <f>IFERROR(INDEX(Расходка[Наименование расходного материала],MATCH(Расходка[[#This Row],[№]],Поиск_расходки[Индекс13],0)),"")</f>
        <v>Shunmei 0,6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1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Shunmei 0,7</v>
      </c>
      <c r="AA54" s="102" t="str">
        <f>IFERROR(INDEX(Расходка[Наименование расходного материала],MATCH(Расходка[[#This Row],[№]],Поиск_расходки[Индекс10],0)),"")</f>
        <v>Shunmei 0,7</v>
      </c>
      <c r="AB54" s="102" t="str">
        <f>IFERROR(INDEX(Расходка[Наименование расходного материала],MATCH(Расходка[[#This Row],[№]],Поиск_расходки[Индекс11],0)),"")</f>
        <v>Shunmei 0,7</v>
      </c>
      <c r="AC54" s="102" t="str">
        <f>IFERROR(INDEX(Расходка[Наименование расходного материала],MATCH(Расходка[[#This Row],[№]],Поиск_расходки[Индекс12],0)),"")</f>
        <v>Shunmei 0,7</v>
      </c>
      <c r="AD54" s="102" t="str">
        <f>IFERROR(INDEX(Расходка[Наименование расходного материала],MATCH(Расходка[[#This Row],[№]],Поиск_расходки[Индекс13],0)),"")</f>
        <v>Shunmei 0,7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523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278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7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346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DES, Calipso</v>
      </c>
      <c r="AA58" s="102" t="str">
        <f>IFERROR(INDEX(Расходка[Наименование расходного материала],MATCH(Расходка[[#This Row],[№]],Поиск_расходки[Индекс10],0)),"")</f>
        <v>DES, Calipso</v>
      </c>
      <c r="AB58" s="102" t="str">
        <f>IFERROR(INDEX(Расходка[Наименование расходного материала],MATCH(Расходка[[#This Row],[№]],Поиск_расходки[Индекс11],0)),"")</f>
        <v>DES, Calipso</v>
      </c>
      <c r="AC58" s="102" t="str">
        <f>IFERROR(INDEX(Расходка[Наименование расходного материала],MATCH(Расходка[[#This Row],[№]],Поиск_расходки[Индекс12],0)),"")</f>
        <v>DES, Calipso</v>
      </c>
      <c r="AD58" s="102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43" t="s">
        <v>345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0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DES, NanoMed</v>
      </c>
      <c r="AA59" s="102" t="str">
        <f>IFERROR(INDEX(Расходка[Наименование расходного материала],MATCH(Расходка[[#This Row],[№]],Поиск_расходки[Индекс10],0)),"")</f>
        <v>DES, NanoMed</v>
      </c>
      <c r="AB59" s="102" t="str">
        <f>IFERROR(INDEX(Расходка[Наименование расходного материала],MATCH(Расходка[[#This Row],[№]],Поиск_расходки[Индекс11],0)),"")</f>
        <v>DES, NanoMed</v>
      </c>
      <c r="AC59" s="102" t="str">
        <f>IFERROR(INDEX(Расходка[Наименование расходного материала],MATCH(Расходка[[#This Row],[№]],Поиск_расходки[Индекс12],0)),"")</f>
        <v>DES, NanoMed</v>
      </c>
      <c r="AD59" s="102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16" t="s">
        <v>324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1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358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s="147" t="s">
        <v>386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DES, Firehawk</v>
      </c>
      <c r="AA62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2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2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2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385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517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518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80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1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2025-01-20T19:34:18Z</cp:lastPrinted>
  <dcterms:created xsi:type="dcterms:W3CDTF">2015-06-05T18:19:34Z</dcterms:created>
  <dcterms:modified xsi:type="dcterms:W3CDTF">2025-01-20T19:35:42Z</dcterms:modified>
</cp:coreProperties>
</file>