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E79" i="1" l="1"/>
  <c r="E80" i="1"/>
  <c r="E81" i="1"/>
  <c r="E82" i="1"/>
  <c r="E83" i="1"/>
  <c r="E84" i="1"/>
  <c r="E85" i="1"/>
  <c r="E86" i="1"/>
  <c r="F81" i="1"/>
  <c r="F82" i="1"/>
  <c r="F83" i="1"/>
  <c r="F84" i="1"/>
  <c r="F85" i="1"/>
  <c r="F86" i="1"/>
  <c r="G81" i="1"/>
  <c r="G82" i="1"/>
  <c r="G83" i="1"/>
  <c r="G84" i="1"/>
  <c r="G85" i="1"/>
  <c r="G86" i="1"/>
  <c r="H81" i="1"/>
  <c r="H82" i="1"/>
  <c r="H83" i="1"/>
  <c r="H84" i="1"/>
  <c r="H85" i="1"/>
  <c r="H86" i="1"/>
  <c r="I81" i="1"/>
  <c r="I82" i="1"/>
  <c r="I83" i="1"/>
  <c r="I84" i="1"/>
  <c r="I85" i="1"/>
  <c r="I86" i="1"/>
  <c r="J81" i="1"/>
  <c r="J82" i="1"/>
  <c r="J83" i="1"/>
  <c r="J84" i="1"/>
  <c r="J85" i="1"/>
  <c r="J86" i="1"/>
  <c r="K81" i="1"/>
  <c r="K82" i="1"/>
  <c r="K83" i="1"/>
  <c r="K84" i="1"/>
  <c r="K85" i="1"/>
  <c r="K86" i="1"/>
  <c r="L81" i="1"/>
  <c r="L82" i="1"/>
  <c r="L83" i="1"/>
  <c r="L84" i="1"/>
  <c r="L85" i="1"/>
  <c r="L86" i="1"/>
  <c r="M81" i="1"/>
  <c r="M82" i="1"/>
  <c r="M83" i="1"/>
  <c r="M84" i="1"/>
  <c r="M85" i="1"/>
  <c r="M86" i="1"/>
  <c r="N81" i="1"/>
  <c r="N82" i="1"/>
  <c r="N83" i="1"/>
  <c r="N84" i="1"/>
  <c r="N85" i="1"/>
  <c r="N86" i="1"/>
  <c r="O81" i="1"/>
  <c r="O82" i="1"/>
  <c r="O83" i="1"/>
  <c r="O84" i="1"/>
  <c r="O85" i="1"/>
  <c r="O86" i="1"/>
  <c r="P81" i="1"/>
  <c r="P82" i="1"/>
  <c r="P83" i="1"/>
  <c r="P84" i="1"/>
  <c r="P85" i="1"/>
  <c r="P86" i="1"/>
  <c r="Q81" i="1"/>
  <c r="Q82" i="1"/>
  <c r="Q83" i="1"/>
  <c r="Q84" i="1"/>
  <c r="Q85" i="1"/>
  <c r="Q86" i="1"/>
  <c r="R81" i="1"/>
  <c r="R82" i="1"/>
  <c r="R83" i="1"/>
  <c r="R84" i="1"/>
  <c r="R85" i="1"/>
  <c r="R86" i="1"/>
  <c r="S81" i="1"/>
  <c r="S82" i="1"/>
  <c r="S83" i="1"/>
  <c r="S84" i="1"/>
  <c r="S85" i="1"/>
  <c r="S86" i="1"/>
  <c r="T81" i="1"/>
  <c r="T82" i="1"/>
  <c r="T83" i="1"/>
  <c r="T84" i="1"/>
  <c r="T85" i="1"/>
  <c r="T86" i="1"/>
  <c r="U81" i="1"/>
  <c r="U82" i="1"/>
  <c r="U83" i="1"/>
  <c r="U84" i="1"/>
  <c r="U85" i="1"/>
  <c r="U86" i="1"/>
  <c r="V81" i="1"/>
  <c r="V82" i="1"/>
  <c r="V83" i="1"/>
  <c r="V84" i="1"/>
  <c r="V85" i="1"/>
  <c r="V86" i="1"/>
  <c r="W81" i="1"/>
  <c r="W82" i="1"/>
  <c r="W83" i="1"/>
  <c r="W84" i="1"/>
  <c r="W85" i="1"/>
  <c r="W86" i="1"/>
  <c r="X81" i="1"/>
  <c r="X82" i="1"/>
  <c r="X83" i="1"/>
  <c r="X84" i="1"/>
  <c r="X85" i="1"/>
  <c r="X86" i="1"/>
  <c r="Y81" i="1"/>
  <c r="Y82" i="1"/>
  <c r="Y83" i="1"/>
  <c r="Y84" i="1"/>
  <c r="Y85" i="1"/>
  <c r="Y86" i="1"/>
  <c r="Z81" i="1"/>
  <c r="Z82" i="1"/>
  <c r="Z83" i="1"/>
  <c r="Z84" i="1"/>
  <c r="Z85" i="1"/>
  <c r="Z86" i="1"/>
  <c r="AA81" i="1"/>
  <c r="AA82" i="1"/>
  <c r="AA83" i="1"/>
  <c r="AA84" i="1"/>
  <c r="AA85" i="1"/>
  <c r="AA86" i="1"/>
  <c r="AB81" i="1"/>
  <c r="AB82" i="1"/>
  <c r="AB83" i="1"/>
  <c r="AB84" i="1"/>
  <c r="AB85" i="1"/>
  <c r="AB86" i="1"/>
  <c r="AC81" i="1"/>
  <c r="AC82" i="1"/>
  <c r="AC83" i="1"/>
  <c r="AC84" i="1"/>
  <c r="AC85" i="1"/>
  <c r="AC86" i="1"/>
  <c r="AD81" i="1"/>
  <c r="AD82" i="1"/>
  <c r="AD83" i="1"/>
  <c r="AD84" i="1"/>
  <c r="AD85" i="1"/>
  <c r="AD86" i="1"/>
  <c r="A54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59" i="1" l="1"/>
  <c r="B13" i="9" l="1"/>
  <c r="A56" i="1" l="1"/>
  <c r="A55" i="1"/>
  <c r="A3" i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O79" i="1" l="1"/>
  <c r="O80" i="1" s="1"/>
  <c r="AB2" i="1" s="1"/>
  <c r="AD79" i="1"/>
  <c r="AD80" i="1"/>
  <c r="AD78" i="1"/>
  <c r="AB43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34" i="1" l="1"/>
  <c r="AB36" i="1"/>
  <c r="AB71" i="1"/>
  <c r="AB65" i="1"/>
  <c r="AB42" i="1"/>
  <c r="AB31" i="1"/>
  <c r="AB72" i="1"/>
  <c r="AB60" i="1"/>
  <c r="AB73" i="1"/>
  <c r="AB75" i="1"/>
  <c r="AB59" i="1"/>
  <c r="AB67" i="1"/>
  <c r="AB79" i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80" i="1" l="1"/>
  <c r="S79" i="1"/>
  <c r="S77" i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46" i="1"/>
  <c r="U61" i="1"/>
  <c r="U39" i="1"/>
  <c r="U52" i="1"/>
  <c r="U47" i="1"/>
  <c r="U67" i="1"/>
  <c r="U80" i="1"/>
  <c r="U79" i="1"/>
  <c r="U2" i="1"/>
  <c r="U62" i="1"/>
  <c r="U78" i="1"/>
  <c r="U31" i="1"/>
  <c r="U23" i="1"/>
  <c r="U21" i="1"/>
  <c r="U16" i="1"/>
  <c r="U19" i="1"/>
  <c r="U14" i="1"/>
  <c r="U26" i="1"/>
  <c r="U10" i="1"/>
  <c r="U33" i="1"/>
  <c r="U30" i="1"/>
  <c r="U24" i="1"/>
  <c r="U20" i="1"/>
  <c r="U7" i="1"/>
  <c r="U13" i="1"/>
  <c r="U17" i="1"/>
  <c r="U5" i="1"/>
  <c r="U36" i="1"/>
  <c r="U25" i="1"/>
  <c r="U22" i="1"/>
  <c r="U48" i="1"/>
  <c r="U76" i="1"/>
  <c r="U37" i="1"/>
  <c r="U32" i="1"/>
  <c r="U12" i="1"/>
  <c r="U38" i="1"/>
  <c r="U65" i="1"/>
  <c r="U4" i="1"/>
  <c r="U29" i="1"/>
  <c r="U11" i="1"/>
  <c r="U43" i="1"/>
  <c r="U50" i="1"/>
  <c r="U77" i="1"/>
  <c r="U34" i="1"/>
  <c r="U27" i="1"/>
  <c r="U6" i="1"/>
  <c r="U18" i="1"/>
  <c r="U28" i="1"/>
  <c r="U15" i="1"/>
  <c r="U8" i="1"/>
  <c r="U71" i="1"/>
  <c r="U3" i="1"/>
  <c r="U9" i="1"/>
  <c r="U35" i="1"/>
  <c r="U41" i="1"/>
  <c r="U63" i="1"/>
  <c r="I77" i="1"/>
  <c r="J77" i="1"/>
  <c r="J78" i="1" s="1"/>
  <c r="J79" i="1" s="1"/>
  <c r="J80" i="1" s="1"/>
  <c r="W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U66" i="1" l="1"/>
  <c r="U73" i="1"/>
  <c r="U58" i="1"/>
  <c r="U56" i="1"/>
  <c r="U68" i="1"/>
  <c r="U75" i="1"/>
  <c r="U40" i="1"/>
  <c r="U54" i="1"/>
  <c r="U64" i="1"/>
  <c r="U51" i="1"/>
  <c r="U59" i="1"/>
  <c r="U45" i="1"/>
  <c r="U60" i="1"/>
  <c r="U55" i="1"/>
  <c r="U69" i="1"/>
  <c r="U53" i="1"/>
  <c r="U42" i="1"/>
  <c r="U72" i="1"/>
  <c r="U74" i="1"/>
  <c r="U70" i="1"/>
  <c r="U49" i="1"/>
  <c r="U57" i="1"/>
  <c r="U44" i="1"/>
  <c r="W79" i="1"/>
  <c r="W2" i="1"/>
  <c r="I78" i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I79" i="1" l="1"/>
  <c r="N67" i="1"/>
  <c r="N68" i="1" s="1"/>
  <c r="K74" i="1"/>
  <c r="P38" i="1"/>
  <c r="G62" i="1"/>
  <c r="G63" i="1" s="1"/>
  <c r="M51" i="1"/>
  <c r="M52" i="1" s="1"/>
  <c r="M53" i="1" s="1"/>
  <c r="L50" i="1"/>
  <c r="I80" i="1" l="1"/>
  <c r="V48" i="1" s="1"/>
  <c r="K75" i="1"/>
  <c r="P39" i="1"/>
  <c r="N69" i="1"/>
  <c r="G64" i="1"/>
  <c r="M54" i="1"/>
  <c r="M55" i="1" s="1"/>
  <c r="L51" i="1"/>
  <c r="L52" i="1" s="1"/>
  <c r="L53" i="1" s="1"/>
  <c r="V77" i="1" l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L67" i="1"/>
  <c r="M61" i="1"/>
  <c r="N73" i="1" l="1"/>
  <c r="K80" i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T35" i="1" s="1"/>
  <c r="T3" i="1"/>
  <c r="T80" i="1"/>
  <c r="T43" i="1"/>
  <c r="T49" i="1"/>
  <c r="T71" i="1"/>
  <c r="T34" i="1"/>
  <c r="T78" i="1"/>
  <c r="T76" i="1"/>
  <c r="T24" i="1"/>
  <c r="T47" i="1"/>
  <c r="T75" i="1"/>
  <c r="T57" i="1"/>
  <c r="T48" i="1"/>
  <c r="T68" i="1"/>
  <c r="T64" i="1"/>
  <c r="T73" i="1"/>
  <c r="T74" i="1"/>
  <c r="T77" i="1"/>
  <c r="T36" i="1"/>
  <c r="T46" i="1"/>
  <c r="T66" i="1"/>
  <c r="T5" i="1"/>
  <c r="T20" i="1"/>
  <c r="T51" i="1"/>
  <c r="T15" i="1"/>
  <c r="T17" i="1"/>
  <c r="T44" i="1"/>
  <c r="T33" i="1"/>
  <c r="T58" i="1"/>
  <c r="T4" i="1"/>
  <c r="T6" i="1"/>
  <c r="T39" i="1"/>
  <c r="T9" i="1"/>
  <c r="T40" i="1"/>
  <c r="T8" i="1"/>
  <c r="T70" i="1"/>
  <c r="T56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50" i="1" l="1"/>
  <c r="T16" i="1"/>
  <c r="T65" i="1"/>
  <c r="T67" i="1"/>
  <c r="T31" i="1"/>
  <c r="T79" i="1"/>
  <c r="T7" i="1"/>
  <c r="T32" i="1"/>
  <c r="T61" i="1"/>
  <c r="T63" i="1"/>
  <c r="T30" i="1"/>
  <c r="P47" i="1"/>
  <c r="N78" i="1"/>
  <c r="L74" i="1"/>
  <c r="L75" i="1" s="1"/>
  <c r="M69" i="1"/>
  <c r="N79" i="1" l="1"/>
  <c r="N80" i="1" s="1"/>
  <c r="AA63" i="1" s="1"/>
  <c r="P48" i="1"/>
  <c r="AA27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12" i="1" l="1"/>
  <c r="AA56" i="1"/>
  <c r="AA29" i="1"/>
  <c r="AA18" i="1"/>
  <c r="AA51" i="1"/>
  <c r="AA11" i="1"/>
  <c r="AA76" i="1"/>
  <c r="AA62" i="1"/>
  <c r="AA59" i="1"/>
  <c r="AA2" i="1"/>
  <c r="AA22" i="1"/>
  <c r="AA15" i="1"/>
  <c r="AA44" i="1"/>
  <c r="AA79" i="1"/>
  <c r="AA80" i="1"/>
  <c r="P49" i="1"/>
  <c r="L77" i="1"/>
  <c r="M71" i="1"/>
  <c r="P50" i="1" l="1"/>
  <c r="L78" i="1"/>
  <c r="M72" i="1"/>
  <c r="L79" i="1" l="1"/>
  <c r="P51" i="1"/>
  <c r="M73" i="1"/>
  <c r="L80" i="1" l="1"/>
  <c r="Y40" i="1" s="1"/>
  <c r="Y46" i="1"/>
  <c r="Y9" i="1"/>
  <c r="Y48" i="1"/>
  <c r="Y8" i="1"/>
  <c r="Y34" i="1"/>
  <c r="Y25" i="1"/>
  <c r="Y41" i="1"/>
  <c r="Y45" i="1"/>
  <c r="Y66" i="1"/>
  <c r="Y74" i="1"/>
  <c r="Y75" i="1"/>
  <c r="Y58" i="1"/>
  <c r="Y50" i="1"/>
  <c r="Y37" i="1"/>
  <c r="Y57" i="1"/>
  <c r="Y73" i="1"/>
  <c r="Y26" i="1"/>
  <c r="Y22" i="1"/>
  <c r="Y18" i="1"/>
  <c r="Y6" i="1"/>
  <c r="Y42" i="1"/>
  <c r="Y13" i="1"/>
  <c r="Y69" i="1"/>
  <c r="Y19" i="1"/>
  <c r="Y61" i="1"/>
  <c r="Y21" i="1"/>
  <c r="Y72" i="1"/>
  <c r="Y7" i="1"/>
  <c r="Y32" i="1"/>
  <c r="Y24" i="1"/>
  <c r="Y33" i="1"/>
  <c r="Y53" i="1"/>
  <c r="Y5" i="1"/>
  <c r="Y31" i="1"/>
  <c r="Y44" i="1"/>
  <c r="Y29" i="1"/>
  <c r="Y70" i="1"/>
  <c r="Y14" i="1"/>
  <c r="Y52" i="1"/>
  <c r="Y68" i="1"/>
  <c r="Y55" i="1"/>
  <c r="Y47" i="1"/>
  <c r="Y15" i="1"/>
  <c r="Y71" i="1"/>
  <c r="Y20" i="1"/>
  <c r="Y36" i="1"/>
  <c r="Y60" i="1"/>
  <c r="Y35" i="1"/>
  <c r="Y67" i="1"/>
  <c r="Y11" i="1"/>
  <c r="Y56" i="1"/>
  <c r="Y4" i="1"/>
  <c r="Y30" i="1"/>
  <c r="Y76" i="1"/>
  <c r="Y54" i="1"/>
  <c r="Y65" i="1"/>
  <c r="Y16" i="1"/>
  <c r="Y28" i="1"/>
  <c r="Y23" i="1"/>
  <c r="Y79" i="1"/>
  <c r="Y78" i="1"/>
  <c r="P52" i="1"/>
  <c r="M74" i="1"/>
  <c r="M75" i="1" s="1"/>
  <c r="Y10" i="1" l="1"/>
  <c r="Y17" i="1"/>
  <c r="Y51" i="1"/>
  <c r="Y62" i="1"/>
  <c r="Y49" i="1"/>
  <c r="Y80" i="1"/>
  <c r="Y27" i="1"/>
  <c r="Y12" i="1"/>
  <c r="Y38" i="1"/>
  <c r="Y39" i="1"/>
  <c r="Y3" i="1"/>
  <c r="Y77" i="1"/>
  <c r="Y59" i="1"/>
  <c r="Y63" i="1"/>
  <c r="Y43" i="1"/>
  <c r="Y64" i="1"/>
  <c r="P53" i="1"/>
  <c r="M76" i="1"/>
  <c r="P54" i="1" l="1"/>
  <c r="M77" i="1"/>
  <c r="M78" i="1" s="1"/>
  <c r="M79" i="1" s="1"/>
  <c r="M80" i="1" s="1"/>
  <c r="Z80" i="1" s="1"/>
  <c r="Z78" i="1" l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<sst xmlns="http://schemas.openxmlformats.org/spreadsheetml/2006/main" count="911" uniqueCount="546">
  <si>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</si>
  <si>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</si>
  <si>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</si>
  <si>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</si>
  <si>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</si>
  <si>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</si>
  <si>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</si>
  <si>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</si>
  <si>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</si>
  <si>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</si>
  <si>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</si>
  <si>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</si>
  <si>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</si>
  <si>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</si>
  <si>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</si>
  <si>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</si>
  <si>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</si>
  <si>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</si>
  <si>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</si>
  <si>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</si>
  <si>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</si>
  <si>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</si>
  <si>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</si>
  <si>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</si>
  <si>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</si>
  <si>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</si>
  <si>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</si>
  <si>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</si>
  <si>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</si>
  <si>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</si>
  <si>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</si>
  <si>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</si>
  <si>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</si>
  <si>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</si>
  <si>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</si>
  <si>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</si>
  <si>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</si>
  <si>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</si>
  <si>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</si>
  <si>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</si>
  <si>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</si>
  <si>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</si>
  <si>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</si>
  <si>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</si>
  <si>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</si>
  <si>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</si>
  <si>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</si>
  <si>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</si>
  <si>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</si>
  <si>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</si>
  <si>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</si>
  <si>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</si>
  <si>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</si>
  <si>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</si>
  <si>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</si>
  <si>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</si>
  <si>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</si>
  <si>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</si>
  <si>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</si>
  <si>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</si>
  <si>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</si>
  <si>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</si>
  <si>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</si>
  <si>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</si>
  <si>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</si>
  <si>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</si>
  <si>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</si>
  <si>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</si>
  <si>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</si>
  <si>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</si>
  <si>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</si>
  <si>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</si>
  <si>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</si>
  <si>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</si>
  <si>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</si>
  <si>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</si>
  <si>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</si>
  <si>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</si>
  <si>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</si>
  <si>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</si>
  <si>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</si>
  <si>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</si>
  <si>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</si>
  <si>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</si>
  <si>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</si>
  <si>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</si>
  <si>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</si>
  <si>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</si>
  <si>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</si>
  <si>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</si>
  <si>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</si>
  <si>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</si>
  <si>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</si>
  <si>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</si>
  <si>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</si>
  <si>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</si>
  <si>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</si>
  <si>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</si>
  <si>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</si>
  <si>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</si>
  <si>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</si>
  <si>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</si>
  <si>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</si>
  <si>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</si>
  <si>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</si>
  <si>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</si>
  <si>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</si>
  <si>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</si>
  <si>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</si>
  <si>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</si>
  <si>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</si>
  <si>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</si>
  <si>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</si>
  <si>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</si>
  <si>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</si>
  <si>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</si>
  <si>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</si>
  <si>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</si>
  <si>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</si>
  <si>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</si>
  <si>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</si>
  <si>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</si>
  <si>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</si>
  <si>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</si>
  <si>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</si>
  <si>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</si>
  <si>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</si>
  <si>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</si>
  <si>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</si>
  <si>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</si>
  <si>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</si>
  <si>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</si>
  <si>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</si>
  <si>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</si>
  <si>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</si>
  <si>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</si>
  <si>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</si>
  <si>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</si>
  <si>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</si>
  <si>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</si>
  <si>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</si>
  <si>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</si>
  <si>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</si>
  <si>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</si>
  <si>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</si>
  <si>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</si>
  <si>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</si>
  <si>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</si>
  <si>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</si>
  <si>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</si>
  <si>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</si>
  <si>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</si>
  <si>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</si>
  <si>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</si>
  <si>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</si>
  <si>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</si>
  <si>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</si>
  <si>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</si>
  <si>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</si>
  <si>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</si>
  <si>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</si>
  <si>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</si>
  <si>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</si>
  <si>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</si>
  <si>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</si>
  <si>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</si>
  <si>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</si>
  <si>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</si>
  <si>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</si>
  <si>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</si>
  <si>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</si>
  <si>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</si>
  <si>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</si>
  <si>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</si>
  <si>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</si>
  <si>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</si>
  <si>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</si>
  <si>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</si>
  <si>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</si>
  <si>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</si>
  <si>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</si>
  <si>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</si>
  <si>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</si>
  <si>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</si>
  <si>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</si>
  <si>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</si>
  <si>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</si>
  <si>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</si>
  <si>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</si>
  <si>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</si>
  <si>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</si>
  <si>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</si>
  <si>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</si>
  <si>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</si>
  <si>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</si>
  <si>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</si>
  <si>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</si>
  <si>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</si>
  <si>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</si>
  <si>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</si>
  <si>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</si>
  <si>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</si>
  <si>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</si>
  <si>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</si>
  <si>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</si>
  <si>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</si>
  <si>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</si>
  <si>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</si>
  <si>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</si>
  <si>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</si>
  <si>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</si>
  <si>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</si>
  <si>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</si>
  <si>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</si>
  <si>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</si>
  <si>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</si>
  <si>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</si>
  <si>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</si>
  <si>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</si>
  <si>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</si>
  <si>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</si>
  <si>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</si>
  <si>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</si>
  <si>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</si>
  <si>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</si>
  <si>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</si>
  <si>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</si>
  <si>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</si>
  <si>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</si>
  <si>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</si>
  <si>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</si>
  <si>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</si>
  <si>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</si>
  <si>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</si>
  <si>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</si>
  <si>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</si>
  <si>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</si>
  <si>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</si>
  <si>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</si>
  <si>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</si>
  <si>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</si>
  <si>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</si>
  <si>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</si>
  <si>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</si>
  <si>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</si>
  <si>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</si>
  <si>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</si>
  <si>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</si>
  <si>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</si>
  <si>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</si>
  <si>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</si>
  <si>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</si>
  <si>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</si>
  <si>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</si>
  <si>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</si>
  <si>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</si>
  <si>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</si>
  <si>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</si>
  <si>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</si>
  <si>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</si>
  <si>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</si>
  <si>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</si>
  <si>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</si>
  <si>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</si>
  <si>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</si>
  <si>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</si>
  <si>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</si>
  <si>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</si>
  <si>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</si>
  <si>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</si>
  <si>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</si>
  <si>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</si>
  <si>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</si>
  <si>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</si>
  <si>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</si>
  <si>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</si>
  <si>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</si>
  <si>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</si>
  <si>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</si>
  <si>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</si>
  <si>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</si>
  <si>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</si>
  <si>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</si>
  <si>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</si>
  <si>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</si>
  <si>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</si>
  <si>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</si>
  <si>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</si>
  <si>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</si>
  <si>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</si>
  <si>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</si>
  <si>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</si>
  <si>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</si>
  <si>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</si>
  <si>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</si>
  <si>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</si>
  <si>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</si>
  <si>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</si>
  <si>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</si>
  <si>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</si>
  <si>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</si>
  <si>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</si>
  <si>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</si>
  <si>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</si>
  <si>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</si>
  <si>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</si>
  <si>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</si>
  <si>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</si>
  <si>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</si>
  <si>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</si>
  <si>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</si>
  <si>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</si>
  <si>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</si>
  <si>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</si>
  <si>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</si>
  <si>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</si>
  <si>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</si>
  <si>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</si>
  <si>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</si>
  <si>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</si>
  <si>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</si>
  <si>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</si>
  <si>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</si>
  <si>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</si>
  <si>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</si>
  <si>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</si>
  <si>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</si>
  <si>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</si>
  <si>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</si>
  <si>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</si>
  <si>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</si>
  <si>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</si>
  <si>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</si>
  <si>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</si>
  <si>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</si>
  <si>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</si>
  <si>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</si>
  <si>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</si>
  <si>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</si>
  <si>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</si>
  <si>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</si>
  <si>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</si>
  <si>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</si>
  <si>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</si>
  <si>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</si>
  <si>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</si>
  <si>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</si>
  <si>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</si>
  <si>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</si>
  <si>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</si>
  <si>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</si>
  <si>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</si>
  <si>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</si>
  <si>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</si>
  <si>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</si>
  <si>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</si>
  <si>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</si>
  <si>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</si>
  <si>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</si>
  <si>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</si>
  <si>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</si>
  <si>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</si>
  <si>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</si>
  <si>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</si>
  <si>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</si>
  <si>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</si>
  <si>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</si>
  <si>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</si>
  <si>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</si>
  <si>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</si>
  <si>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</si>
  <si>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</si>
  <si>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</si>
  <si>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</si>
  <si>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</si>
  <si>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</si>
  <si>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</si>
  <si>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</si>
  <si>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</si>
  <si>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</si>
  <si>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</si>
  <si>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</si>
  <si>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</si>
  <si>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</si>
  <si>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</si>
  <si>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</si>
  <si>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</si>
  <si>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</si>
  <si>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</si>
  <si>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</si>
  <si>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</si>
  <si>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</si>
  <si>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</si>
  <si>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</si>
  <si>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</si>
  <si>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</si>
  <si>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</si>
  <si>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</si>
  <si>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</si>
  <si>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</si>
  <si>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</si>
  <si>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</si>
  <si>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</si>
  <si>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</si>
  <si>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</si>
  <si>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</si>
  <si>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</si>
  <si>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</si>
  <si>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</si>
  <si>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</si>
  <si>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</si>
  <si>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</si>
  <si>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</si>
  <si>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</si>
  <si>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</si>
  <si>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</si>
  <si>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</si>
  <si>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</si>
  <si>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</si>
  <si>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</si>
  <si>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</si>
  <si>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</si>
  <si>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</si>
  <si>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</si>
  <si>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</si>
  <si>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</si>
  <si>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</si>
  <si>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</si>
  <si>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</si>
  <si>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</si>
  <si>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</si>
  <si>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</si>
  <si>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</si>
  <si>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</si>
  <si>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</si>
  <si>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</si>
  <si>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</si>
  <si>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</si>
  <si>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</si>
  <si>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</si>
  <si>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</si>
  <si>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</si>
  <si>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</si>
  <si>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</si>
  <si>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</si>
  <si>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</si>
  <si>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</si>
  <si>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</si>
  <si>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</si>
  <si>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</si>
  <si>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</si>
  <si>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</si>
  <si>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</si>
  <si>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</si>
  <si>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</si>
  <si>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</si>
  <si>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</si>
  <si>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</si>
  <si>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</si>
  <si>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</si>
  <si>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</si>
  <si>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</si>
  <si>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</si>
  <si>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</si>
  <si>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</si>
  <si>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</si>
  <si>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</si>
  <si>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</si>
  <si>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</si>
  <si>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</si>
  <si>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</si>
  <si>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</si>
  <si>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</si>
  <si>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</si>
  <si>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</si>
  <si>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</si>
  <si>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</si>
  <si>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</si>
  <si>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</si>
  <si>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</si>
  <si>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</si>
  <si>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</si>
  <si>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</si>
  <si>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</si>
  <si>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</si>
  <si>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</si>
  <si>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</si>
  <si>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</si>
  <si>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</si>
  <si>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</si>
  <si>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</si>
  <si>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</si>
  <si>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</si>
  <si>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</si>
  <si>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</si>
  <si>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</si>
  <si>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</si>
  <si>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</si>
  <si>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</si>
  <si>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</si>
  <si>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</si>
  <si>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</si>
  <si>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</si>
  <si>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</si>
  <si>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</si>
  <si>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</si>
  <si>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</si>
  <si>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</si>
  <si>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</si>
  <si>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</si>
  <si>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</si>
  <si>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</si>
  <si>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</si>
  <si>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</si>
  <si>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</si>
  <si>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</si>
  <si>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</si>
  <si>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</si>
  <si>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</si>
  <si>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</si>
  <si>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</si>
  <si>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</si>
  <si>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</si>
  <si>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Оставлен</t>
  </si>
  <si>
    <t xml:space="preserve">Контроль места пункции, повязка на 6 ч. </t>
  </si>
  <si>
    <t>DES, Metafor</t>
  </si>
  <si>
    <t>50 ml</t>
  </si>
  <si>
    <t>Правый</t>
  </si>
  <si>
    <t>Shunmei 0,6</t>
  </si>
  <si>
    <t>Shunmei 0,7</t>
  </si>
  <si>
    <t>Artimes</t>
  </si>
  <si>
    <t>23:50</t>
  </si>
  <si>
    <t>28:30</t>
  </si>
  <si>
    <t>Булганов М.Б.</t>
  </si>
  <si>
    <t>2,75 - 44</t>
  </si>
  <si>
    <t>Angio-Seal™ VIP</t>
  </si>
  <si>
    <t>стеноз устья ствола ЛКА до 30%</t>
  </si>
  <si>
    <t>неровности контуров проксимального сегмента.  Антеградный кровоток TIMI III.</t>
  </si>
  <si>
    <t>стенозы проксимального сегмента 50%, окклюзия на уровне среднего сегмента, стеноз устья и прокс/3 ДВ 50%. Антеградный кровоток по ПНА TIMI 0. TTG2. Rentrop 0. Оценка руса после ЧКВ: дистальный сегмент  ПНА диффузно изменен, истончен до 1 мм, апикальный сегмент ПНА не контрастируется.</t>
  </si>
  <si>
    <t>стенозы проксимального и среднего сегментов 30%, нестабильный субокклюзирующий стеноз в зоне "креста" ПКА, TTG1. Антеградный кровоток пропульсивный -TIMI II. ХТО на уровне средней трети крупной ЗБВ. Дистальный сегмент  ЗБВ ретроградно контрастируется за счёт коллатерального кровотока  из бассейна ОА.</t>
  </si>
  <si>
    <t xml:space="preserve">Совместно с д/кардиологом: с учетом клинических данных, ЭКГ и КАГ рекомендована реканализация ПНА, ЧКВ бассейна ПКА. </t>
  </si>
  <si>
    <t>rad et femoral</t>
  </si>
  <si>
    <t>М/О ушито Angio-Seal™</t>
  </si>
  <si>
    <t>300 ml</t>
  </si>
  <si>
    <t>1) Устье ствола ЛКА катетеризировано проводниковым катетером Launcher EBU 4.0 6Fr. Коронарный проводник sion заведен в дистальный сегмент ПНА. БК Колибри 2.0-15 выполнена реканализация артерии. Реканализация в 00:41.  В зону стенозов среднего, проксимального сегментов с покрытием устья ПНА последовательно с оверлапингом имплантированы DES Yukon Chrome PC 2.5-24 и  DES  Evermine 2,75 х 44  мм. Проксимальный стент и зона оверлаппинга постдилатирована БК NC Акиома 3.5-6, давлением  от 10 до 16  атм. 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ПНА, ДВ, СВ - TIMI III.  (дисталльное русло см. описание каг). Ангиографический результат удовлетворительный. 2) Устье ПКА катетеризировано проводниковым катетером Launcher JR 4.0 6Fr. Коронарный проводник sion заведен в дистальный сегмент ПКА. БК Колибри 2.0-15 выполнена ангиопастика субокклюзирующего стеноза ПКА. В зобласть "креста" ПКА имплантирован DES Resolute Integrity 3.5-18, давлением 12 атм.  На контрольных съемках стент раскрыт удовлетворительно, признаков краевых диссекций, тромбоза, экстравазации контрастного вещества не выявлено, кровоток по ПКА TIMI III. Ангиографический результат удовлетворительный.  Пациент в стабильном состоянии транспортируется в ПРИТ для дальнейшего наблюдения и лечения.</t>
  </si>
  <si>
    <t>Койлинг правой лучевой артерии. Гайд - катетер провести не удалось. Конверсия на бедренный доступ.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</si>
</sst>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1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46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0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6" zoomScaleNormal="100" zoomScaleSheetLayoutView="100" zoomScalePageLayoutView="90" workbookViewId="0">
      <selection activeCell="D38" sqref="D38:H4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45703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0.98611111111111116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1</v>
      </c>
      <c r="C10" s="54"/>
      <c r="D10" s="94" t="s">
        <v>173</v>
      </c>
      <c r="E10" s="92"/>
      <c r="F10" s="92"/>
      <c r="G10" s="23" t="s">
        <v>275</v>
      </c>
      <c r="H10" s="25"/>
    </row>
    <row r="11" spans="1:8" ht="17.25" thickTop="1" thickBot="1">
      <c r="A11" s="88" t="s">
        <v>192</v>
      </c>
      <c r="B11" s="202" t="s">
        <v>533</v>
      </c>
      <c r="C11" s="8"/>
      <c r="D11" s="94" t="s">
        <v>170</v>
      </c>
      <c r="E11" s="92"/>
      <c r="F11" s="92"/>
      <c r="G11" s="23" t="s">
        <v>266</v>
      </c>
      <c r="H11" s="25"/>
    </row>
    <row r="12" spans="1:8" ht="16.5" thickTop="1">
      <c r="A12" s="80" t="s">
        <v>8</v>
      </c>
      <c r="B12" s="81">
        <v>22149</v>
      </c>
      <c r="C12" s="11"/>
      <c r="D12" s="94" t="s">
        <v>302</v>
      </c>
      <c r="E12" s="92"/>
      <c r="F12" s="92"/>
      <c r="G12" s="23" t="s">
        <v>260</v>
      </c>
      <c r="H12" s="25"/>
    </row>
    <row r="13" spans="1:8" ht="15.75">
      <c r="A13" s="14" t="s">
        <v>10</v>
      </c>
      <c r="B13" s="29">
        <f>DATEDIF(B12,B8,"y")</f>
        <v>64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4427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532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12200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23.18</v>
      </c>
    </row>
    <row r="18" spans="1:8" ht="14.45" customHeight="1">
      <c r="A18" s="56" t="s">
        <v>188</v>
      </c>
      <c r="B18" s="86" t="s">
        <v>527</v>
      </c>
      <c r="C18"/>
      <c r="D18" s="27" t="s">
        <v>210</v>
      </c>
      <c r="E18" s="27"/>
      <c r="F18" s="27"/>
      <c r="G18" s="84" t="s">
        <v>189</v>
      </c>
      <c r="H18" s="85" t="s">
        <v>541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536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538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537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539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 t="s">
        <v>545</v>
      </c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540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221</v>
      </c>
      <c r="D8" s="244"/>
      <c r="E8" s="244"/>
      <c r="F8" s="189">
        <v>2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 t="s">
        <v>216</v>
      </c>
      <c r="D9" s="244"/>
      <c r="E9" s="244"/>
      <c r="F9" s="189">
        <v>1</v>
      </c>
      <c r="G9" s="117" t="s">
        <v>308</v>
      </c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3</v>
      </c>
      <c r="D11"/>
      <c r="E11"/>
      <c r="F11"/>
      <c r="G11"/>
      <c r="H11" s="38"/>
    </row>
    <row r="12" spans="1:8" ht="18.75">
      <c r="A12" s="74" t="s">
        <v>191</v>
      </c>
      <c r="B12" s="19">
        <v>45704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1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5.5555555555555552E-2</v>
      </c>
      <c r="C14" s="11"/>
      <c r="D14" s="94" t="s">
        <v>173</v>
      </c>
      <c r="E14" s="92"/>
      <c r="F14" s="92"/>
      <c r="G14" s="79" t="str">
        <f>КАГ!G10</f>
        <v>Синицина И.А.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5.555555555555558E-2</v>
      </c>
      <c r="C15"/>
      <c r="D15" s="94" t="s">
        <v>170</v>
      </c>
      <c r="E15" s="92"/>
      <c r="F15" s="92"/>
      <c r="G15" s="79" t="str">
        <f>КАГ!G11</f>
        <v>Станкевич И.В.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Булганов М.Б.</v>
      </c>
      <c r="C16" s="199">
        <f>LEN(КАГ!B11)</f>
        <v>13</v>
      </c>
      <c r="D16" s="94" t="s">
        <v>302</v>
      </c>
      <c r="E16" s="92"/>
      <c r="F16" s="92"/>
      <c r="G16" s="79" t="str">
        <f>КАГ!G12</f>
        <v>Баранова В.Б.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22149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64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4427</v>
      </c>
      <c r="C19" s="68"/>
      <c r="D19" s="68"/>
      <c r="E19" s="68"/>
      <c r="F19" s="68"/>
      <c r="G19" s="164" t="s">
        <v>397</v>
      </c>
      <c r="H19" s="179" t="s">
        <v>531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8350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23.18</v>
      </c>
    </row>
    <row r="22" spans="1:8" ht="14.45" customHeight="1">
      <c r="A22" s="56" t="str">
        <f>КАГ!G18</f>
        <v>Доступ:</v>
      </c>
      <c r="B22" s="76" t="str">
        <f>КАГ!H18</f>
        <v>rad et femoral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2.8472222222222222E-2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544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526</v>
      </c>
      <c r="C40" s="119"/>
      <c r="D40" s="249" t="s">
        <v>524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543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542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стеноз устья ствола ЛКА до 30%
Бассейн ПНА:   стенозы проксимального сегмента 50%, окклюзия на уровне среднего сегмента, стеноз устья и прокс/3 ДВ 50%. Антеградный кровоток по ПНА TIMI 0. TTG2. Rentrop 0. Оценка руса после ЧКВ: дистальный сегмент  ПНА диффузно изменен, истончен до 1 мм, апикальный сегмент ПНА не контрастируется.
Бассейн  ОА:   неровности контуров проксимального сегмента.  Антеградный кровоток TIMI III.
Бассейн ПКА:   стенозы проксимального и среднего сегментов 30%, нестабильный субокклюзирующий стеноз в зоне "креста" ПКА, TTG1. Антеградный кровоток пропульсивный -TIMI II. ХТО на уровне средней трети крупной ЗБВ. Дистальный сегмент  ЗБВ ретроградно контрастируется за счёт коллатерального кровотока  из бассейна ОА.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24" sqref="D24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45703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Булганов М.Б.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22149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64</v>
      </c>
    </row>
    <row r="7" spans="1:4">
      <c r="A7" s="37"/>
      <c r="B7"/>
      <c r="C7" s="100" t="s">
        <v>12</v>
      </c>
      <c r="D7" s="102">
        <f>КАГ!$B$14</f>
        <v>4427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45703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3" t="s">
        <v>325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3" t="s">
        <v>314</v>
      </c>
      <c r="C16" s="134"/>
      <c r="D16" s="139">
        <v>2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373</v>
      </c>
      <c r="C17" s="134" t="s">
        <v>404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512</v>
      </c>
      <c r="C18" s="134" t="s">
        <v>414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356</v>
      </c>
      <c r="C19" s="181" t="s">
        <v>439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4" t="s">
        <v>516</v>
      </c>
      <c r="C20" s="134" t="s">
        <v>534</v>
      </c>
      <c r="D20" s="139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3" t="s">
        <v>322</v>
      </c>
      <c r="C21" s="134" t="s">
        <v>463</v>
      </c>
      <c r="D21" s="139">
        <v>1</v>
      </c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22" s="153" t="s">
        <v>535</v>
      </c>
      <c r="C22" s="134"/>
      <c r="D22" s="141">
        <v>1</v>
      </c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23" s="153" t="s">
        <v>329</v>
      </c>
      <c r="C23" s="134"/>
      <c r="D23" s="141">
        <v>1</v>
      </c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9" sqref="AE19:AE20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5">
        <f>IF(ISNUMBER(SEARCH('Карта учёта'!$B$23,Расходка[[#This Row],[Наименование расходного материала]])),MAX($O$1:O1)+1,0)</f>
        <v>0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Launcher 6F EBU 4.0</v>
      </c>
      <c r="U2" s="114" t="str">
        <f>IFERROR(INDEX(Расходка[Наименование расходного материала],MATCH(Расходка[[#This Row],[№]],Поиск_расходки[Индекс4],0)),"")</f>
        <v>Sion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2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4" t="str">
        <f>IFERROR(INDEX(Расходка[Наименование расходного материала],MATCH(Расходка[[#This Row],[№]],Поиск_расходки[Индекс10],0)),"")</f>
        <v>Angio-Seal™ VIP</v>
      </c>
      <c r="AB2" s="114" t="str">
        <f>IFERROR(INDEX(Расходка[Наименование расходного материала],MATCH(Расходка[[#This Row],[№]],Поиск_расходки[Индекс11],0)),"")</f>
        <v>Launcher 6F JR 4.0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0</v>
      </c>
      <c r="N3" s="115">
        <f>IF(ISNUMBER(SEARCH('Карта учёта'!$B$22,Расходка[[#This Row],[Наименование расходного материала]])),MAX($N$1:N2)+1,0)</f>
        <v>0</v>
      </c>
      <c r="O3" s="115">
        <f>IF(ISNUMBER(SEARCH('Карта учёта'!$B$23,Расходка[[#This Row],[Наименование расходного материала]])),MAX($O$1:O2)+1,0)</f>
        <v>0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>Sion Black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/>
      </c>
      <c r="AB3" s="114" t="str">
        <f>IFERROR(INDEX(Расходка[Наименование расходного материала],MATCH(Расходка[[#This Row],[№]],Поиск_расходки[Индекс11],0)),"")</f>
        <v/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0</v>
      </c>
      <c r="N4" s="115">
        <f>IF(ISNUMBER(SEARCH('Карта учёта'!$B$22,Расходка[[#This Row],[Наименование расходного материала]])),MAX($N$1:N3)+1,0)</f>
        <v>0</v>
      </c>
      <c r="O4" s="115">
        <f>IF(ISNUMBER(SEARCH('Карта учёта'!$B$23,Расходка[[#This Row],[Наименование расходного материала]])),MAX($O$1:O3)+1,0)</f>
        <v>0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>Sion Blue</v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/>
      </c>
      <c r="AB4" s="114" t="str">
        <f>IFERROR(INDEX(Расходка[Наименование расходного материала],MATCH(Расходка[[#This Row],[№]],Поиск_расходки[Индекс11],0)),"")</f>
        <v/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0</v>
      </c>
      <c r="N5" s="115">
        <f>IF(ISNUMBER(SEARCH('Карта учёта'!$B$22,Расходка[[#This Row],[Наименование расходного материала]])),MAX($N$1:N4)+1,0)</f>
        <v>0</v>
      </c>
      <c r="O5" s="115">
        <f>IF(ISNUMBER(SEARCH('Карта учёта'!$B$23,Расходка[[#This Row],[Наименование расходного материала]])),MAX($O$1:O4)+1,0)</f>
        <v>0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/>
      </c>
      <c r="AB5" s="114" t="str">
        <f>IFERROR(INDEX(Расходка[Наименование расходного материала],MATCH(Расходка[[#This Row],[№]],Поиск_расходки[Индекс11],0)),"")</f>
        <v/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0</v>
      </c>
      <c r="N6" s="115">
        <f>IF(ISNUMBER(SEARCH('Карта учёта'!$B$22,Расходка[[#This Row],[Наименование расходного материала]])),MAX($N$1:N5)+1,0)</f>
        <v>0</v>
      </c>
      <c r="O6" s="115">
        <f>IF(ISNUMBER(SEARCH('Карта учёта'!$B$23,Расходка[[#This Row],[Наименование расходного материала]])),MAX($O$1:O5)+1,0)</f>
        <v>0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/>
      </c>
      <c r="AB6" s="114" t="str">
        <f>IFERROR(INDEX(Расходка[Наименование расходного материала],MATCH(Расходка[[#This Row],[№]],Поиск_расходки[Индекс11],0)),"")</f>
        <v/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0</v>
      </c>
      <c r="N7" s="115">
        <f>IF(ISNUMBER(SEARCH('Карта учёта'!$B$22,Расходка[[#This Row],[Наименование расходного материала]])),MAX($N$1:N6)+1,0)</f>
        <v>0</v>
      </c>
      <c r="O7" s="115">
        <f>IF(ISNUMBER(SEARCH('Карта учёта'!$B$23,Расходка[[#This Row],[Наименование расходного материала]])),MAX($O$1:O6)+1,0)</f>
        <v>0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/>
      </c>
      <c r="AB7" s="114" t="str">
        <f>IFERROR(INDEX(Расходка[Наименование расходного материала],MATCH(Расходка[[#This Row],[№]],Поиск_расходки[Индекс11],0)),"")</f>
        <v/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0</v>
      </c>
      <c r="N8" s="115">
        <f>IF(ISNUMBER(SEARCH('Карта учёта'!$B$22,Расходка[[#This Row],[Наименование расходного материала]])),MAX($N$1:N7)+1,0)</f>
        <v>0</v>
      </c>
      <c r="O8" s="115">
        <f>IF(ISNUMBER(SEARCH('Карта учёта'!$B$23,Расходка[[#This Row],[Наименование расходного материала]])),MAX($O$1:O7)+1,0)</f>
        <v>0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/>
      </c>
      <c r="AB8" s="114" t="str">
        <f>IFERROR(INDEX(Расходка[Наименование расходного материала],MATCH(Расходка[[#This Row],[№]],Поиск_расходки[Индекс11],0)),"")</f>
        <v/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0</v>
      </c>
      <c r="N9" s="115">
        <f>IF(ISNUMBER(SEARCH('Карта учёта'!$B$22,Расходка[[#This Row],[Наименование расходного материала]])),MAX($N$1:N8)+1,0)</f>
        <v>0</v>
      </c>
      <c r="O9" s="115">
        <f>IF(ISNUMBER(SEARCH('Карта учёта'!$B$23,Расходка[[#This Row],[Наименование расходного материала]])),MAX($O$1:O8)+1,0)</f>
        <v>0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/>
      </c>
      <c r="AB9" s="114" t="str">
        <f>IFERROR(INDEX(Расходка[Наименование расходного материала],MATCH(Расходка[[#This Row],[№]],Поиск_расходки[Индекс11],0)),"")</f>
        <v/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1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0</v>
      </c>
      <c r="N10" s="115">
        <f>IF(ISNUMBER(SEARCH('Карта учёта'!$B$22,Расходка[[#This Row],[Наименование расходного материала]])),MAX($N$1:N9)+1,0)</f>
        <v>0</v>
      </c>
      <c r="O10" s="115">
        <f>IF(ISNUMBER(SEARCH('Карта учёта'!$B$23,Расходка[[#This Row],[Наименование расходного материала]])),MAX($O$1:O9)+1,0)</f>
        <v>0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/>
      </c>
      <c r="AB10" s="114" t="str">
        <f>IFERROR(INDEX(Расходка[Наименование расходного материала],MATCH(Расходка[[#This Row],[№]],Поиск_расходки[Индекс11],0)),"")</f>
        <v/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2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0</v>
      </c>
      <c r="N11" s="115">
        <f>IF(ISNUMBER(SEARCH('Карта учёта'!$B$22,Расходка[[#This Row],[Наименование расходного материала]])),MAX($N$1:N10)+1,0)</f>
        <v>0</v>
      </c>
      <c r="O11" s="115">
        <f>IF(ISNUMBER(SEARCH('Карта учёта'!$B$23,Расходка[[#This Row],[Наименование расходного материала]])),MAX($O$1:O10)+1,0)</f>
        <v>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/>
      </c>
      <c r="AB11" s="114" t="str">
        <f>IFERROR(INDEX(Расходка[Наименование расходного материала],MATCH(Расходка[[#This Row],[№]],Поиск_расходки[Индекс11],0)),"")</f>
        <v/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0</v>
      </c>
      <c r="N12" s="115">
        <f>IF(ISNUMBER(SEARCH('Карта учёта'!$B$22,Расходка[[#This Row],[Наименование расходного материала]])),MAX($N$1:N11)+1,0)</f>
        <v>0</v>
      </c>
      <c r="O12" s="115">
        <f>IF(ISNUMBER(SEARCH('Карта учёта'!$B$23,Расходка[[#This Row],[Наименование расходного материала]])),MAX($O$1:O11)+1,0)</f>
        <v>0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/>
      </c>
      <c r="AB12" s="114" t="str">
        <f>IFERROR(INDEX(Расходка[Наименование расходного материала],MATCH(Расходка[[#This Row],[№]],Поиск_расходки[Индекс11],0)),"")</f>
        <v/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530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0</v>
      </c>
      <c r="N13" s="115">
        <f>IF(ISNUMBER(SEARCH('Карта учёта'!$B$22,Расходка[[#This Row],[Наименование расходного материала]])),MAX($N$1:N12)+1,0)</f>
        <v>0</v>
      </c>
      <c r="O13" s="115">
        <f>IF(ISNUMBER(SEARCH('Карта учёта'!$B$23,Расходка[[#This Row],[Наименование расходного материала]])),MAX($O$1:O12)+1,0)</f>
        <v>0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/>
      </c>
      <c r="AB13" s="114" t="str">
        <f>IFERROR(INDEX(Расходка[Наименование расходного материала],MATCH(Расходка[[#This Row],[№]],Поиск_расходки[Индекс11],0)),"")</f>
        <v/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307</v>
      </c>
      <c r="C14" s="1" t="s">
        <v>332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0</v>
      </c>
      <c r="N14" s="115">
        <f>IF(ISNUMBER(SEARCH('Карта учёта'!$B$22,Расходка[[#This Row],[Наименование расходного материала]])),MAX($N$1:N13)+1,0)</f>
        <v>0</v>
      </c>
      <c r="O14" s="115">
        <f>IF(ISNUMBER(SEARCH('Карта учёта'!$B$23,Расходка[[#This Row],[Наименование расходного материала]])),MAX($O$1:O13)+1,0)</f>
        <v>0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/>
      </c>
      <c r="AB14" s="114" t="str">
        <f>IFERROR(INDEX(Расходка[Наименование расходного материала],MATCH(Расходка[[#This Row],[№]],Поиск_расходки[Индекс11],0)),"")</f>
        <v/>
      </c>
      <c r="AC14" s="114" t="str">
        <f>IFERROR(INDEX(Расходка[Наименование расходного материала],MATCH(Расходка[[#This Row],[№]],Поиск_расходки[Индекс12],0)),"")</f>
        <v>Nitrex 260</v>
      </c>
      <c r="AD14" s="114" t="str">
        <f>IFERROR(INDEX(Расходка[Наименование расходного материала],MATCH(Расходка[[#This Row],[№]],Поиск_расходки[Индекс13],0)),"")</f>
        <v>Nitrex 260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t="s">
        <v>364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0</v>
      </c>
      <c r="N15" s="115">
        <f>IF(ISNUMBER(SEARCH('Карта учёта'!$B$22,Расходка[[#This Row],[Наименование расходного материала]])),MAX($N$1:N14)+1,0)</f>
        <v>0</v>
      </c>
      <c r="O15" s="115">
        <f>IF(ISNUMBER(SEARCH('Карта учёта'!$B$23,Расходка[[#This Row],[Наименование расходного материала]])),MAX($O$1:O14)+1,0)</f>
        <v>0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/>
      </c>
      <c r="AB15" s="114" t="str">
        <f>IFERROR(INDEX(Расходка[Наименование расходного материала],MATCH(Расходка[[#This Row],[№]],Поиск_расходки[Индекс11],0)),"")</f>
        <v/>
      </c>
      <c r="AC15" s="114" t="str">
        <f>IFERROR(INDEX(Расходка[Наименование расходного материала],MATCH(Расходка[[#This Row],[№]],Поиск_расходки[Индекс12],0)),"")</f>
        <v>RadiFocus</v>
      </c>
      <c r="AD15" s="114" t="str">
        <f>IFERROR(INDEX(Расходка[Наименование расходного материала],MATCH(Расходка[[#This Row],[№]],Поиск_расходки[Индекс13],0)),"")</f>
        <v>RadiFocus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305</v>
      </c>
      <c r="C16" t="s">
        <v>331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0</v>
      </c>
      <c r="N16" s="115">
        <f>IF(ISNUMBER(SEARCH('Карта учёта'!$B$22,Расходка[[#This Row],[Наименование расходного материала]])),MAX($N$1:N15)+1,0)</f>
        <v>0</v>
      </c>
      <c r="O16" s="115">
        <f>IF(ISNUMBER(SEARCH('Карта учёта'!$B$23,Расходка[[#This Row],[Наименование расходного материала]])),MAX($O$1:O15)+1,0)</f>
        <v>0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/>
      </c>
      <c r="AB16" s="114" t="str">
        <f>IFERROR(INDEX(Расходка[Наименование расходного материала],MATCH(Расходка[[#This Row],[№]],Поиск_расходки[Индекс11],0)),"")</f>
        <v/>
      </c>
      <c r="AC16" s="114" t="str">
        <f>IFERROR(INDEX(Расходка[Наименование расходного материала],MATCH(Расходка[[#This Row],[№]],Поиск_расходки[Индекс12],0)),"")</f>
        <v>BasixCOMPAK</v>
      </c>
      <c r="AD16" s="114" t="str">
        <f>IFERROR(INDEX(Расходка[Наименование расходного материала],MATCH(Расходка[[#This Row],[№]],Поиск_расходки[Индекс13],0)),"")</f>
        <v>BasixCOMPAK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361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0</v>
      </c>
      <c r="N17" s="115">
        <f>IF(ISNUMBER(SEARCH('Карта учёта'!$B$22,Расходка[[#This Row],[Наименование расходного материала]])),MAX($N$1:N16)+1,0)</f>
        <v>0</v>
      </c>
      <c r="O17" s="115">
        <f>IF(ISNUMBER(SEARCH('Карта учёта'!$B$23,Расходка[[#This Row],[Наименование расходного материала]])),MAX($O$1:O16)+1,0)</f>
        <v>0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/>
      </c>
      <c r="AB17" s="114" t="str">
        <f>IFERROR(INDEX(Расходка[Наименование расходного материала],MATCH(Расходка[[#This Row],[№]],Поиск_расходки[Индекс11],0)),"")</f>
        <v/>
      </c>
      <c r="AC17" s="114" t="str">
        <f>IFERROR(INDEX(Расходка[Наименование расходного материала],MATCH(Расходка[[#This Row],[№]],Поиск_расходки[Индекс12],0)),"")</f>
        <v>BasixTOUCH</v>
      </c>
      <c r="AD17" s="114" t="str">
        <f>IFERROR(INDEX(Расходка[Наименование расходного материала],MATCH(Расходка[[#This Row],[№]],Поиск_расходки[Индекс13],0)),"")</f>
        <v>BasixTOUCH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353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0</v>
      </c>
      <c r="N18" s="115">
        <f>IF(ISNUMBER(SEARCH('Карта учёта'!$B$22,Расходка[[#This Row],[Наименование расходного материала]])),MAX($N$1:N17)+1,0)</f>
        <v>0</v>
      </c>
      <c r="O18" s="115">
        <f>IF(ISNUMBER(SEARCH('Карта учёта'!$B$23,Расходка[[#This Row],[Наименование расходного материала]])),MAX($O$1:O17)+1,0)</f>
        <v>0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/>
      </c>
      <c r="AB18" s="114" t="str">
        <f>IFERROR(INDEX(Расходка[Наименование расходного материала],MATCH(Расходка[[#This Row],[№]],Поиск_расходки[Индекс11],0)),"")</f>
        <v/>
      </c>
      <c r="AC18" s="114" t="str">
        <f>IFERROR(INDEX(Расходка[Наименование расходного материала],MATCH(Расходка[[#This Row],[№]],Поиск_расходки[Индекс12],0)),"")</f>
        <v>Dolphin</v>
      </c>
      <c r="AD18" s="114" t="str">
        <f>IFERROR(INDEX(Расходка[Наименование расходного материала],MATCH(Расходка[[#This Row],[№]],Поиск_расходки[Индекс13],0)),"")</f>
        <v>Dolphin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374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0</v>
      </c>
      <c r="N19" s="115">
        <f>IF(ISNUMBER(SEARCH('Карта учёта'!$B$22,Расходка[[#This Row],[Наименование расходного материала]])),MAX($N$1:N18)+1,0)</f>
        <v>0</v>
      </c>
      <c r="O19" s="115">
        <f>IF(ISNUMBER(SEARCH('Карта учёта'!$B$23,Расходка[[#This Row],[Наименование расходного материала]])),MAX($O$1:O18)+1,0)</f>
        <v>0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/>
      </c>
      <c r="AB19" s="114" t="str">
        <f>IFERROR(INDEX(Расходка[Наименование расходного материала],MATCH(Расходка[[#This Row],[№]],Поиск_расходки[Индекс11],0)),"")</f>
        <v/>
      </c>
      <c r="AC19" s="114" t="str">
        <f>IFERROR(INDEX(Расходка[Наименование расходного материала],MATCH(Расходка[[#This Row],[№]],Поиск_расходки[Индекс12],0)),"")</f>
        <v>Lepu Medical</v>
      </c>
      <c r="AD19" s="114" t="str">
        <f>IFERROR(INDEX(Расходка[Наименование расходного материала],MATCH(Расходка[[#This Row],[№]],Поиск_расходки[Индекс13],0)),"")</f>
        <v>Lepu Medical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366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0</v>
      </c>
      <c r="N20" s="115">
        <f>IF(ISNUMBER(SEARCH('Карта учёта'!$B$22,Расходка[[#This Row],[Наименование расходного материала]])),MAX($N$1:N19)+1,0)</f>
        <v>0</v>
      </c>
      <c r="O20" s="115">
        <f>IF(ISNUMBER(SEARCH('Карта учёта'!$B$23,Расходка[[#This Row],[Наименование расходного материала]])),MAX($O$1:O19)+1,0)</f>
        <v>0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/>
      </c>
      <c r="AB20" s="114" t="str">
        <f>IFERROR(INDEX(Расходка[Наименование расходного материала],MATCH(Расходка[[#This Row],[№]],Поиск_расходки[Индекс11],0)),"")</f>
        <v/>
      </c>
      <c r="AC20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0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503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0</v>
      </c>
      <c r="N21" s="115">
        <f>IF(ISNUMBER(SEARCH('Карта учёта'!$B$22,Расходка[[#This Row],[Наименование расходного материала]])),MAX($N$1:N20)+1,0)</f>
        <v>0</v>
      </c>
      <c r="O21" s="115">
        <f>IF(ISNUMBER(SEARCH('Карта учёта'!$B$23,Расходка[[#This Row],[Наименование расходного материала]])),MAX($O$1:O20)+1,0)</f>
        <v>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/>
      </c>
      <c r="AB21" s="114" t="str">
        <f>IFERROR(INDEX(Расходка[Наименование расходного материала],MATCH(Расходка[[#This Row],[№]],Поиск_расходки[Индекс11],0)),"")</f>
        <v/>
      </c>
      <c r="AC21" s="114" t="str">
        <f>IFERROR(INDEX(Расходка[Наименование расходного материала],MATCH(Расходка[[#This Row],[№]],Поиск_расходки[Индекс12],0)),"")</f>
        <v>Demax</v>
      </c>
      <c r="AD21" s="114" t="str">
        <f>IFERROR(INDEX(Расходка[Наименование расходного материала],MATCH(Расходка[[#This Row],[№]],Поиск_расходки[Индекс13],0)),"")</f>
        <v>Demax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206</v>
      </c>
      <c r="C22" s="1" t="s">
        <v>337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0</v>
      </c>
      <c r="N22" s="115">
        <f>IF(ISNUMBER(SEARCH('Карта учёта'!$B$22,Расходка[[#This Row],[Наименование расходного материала]])),MAX($N$1:N21)+1,0)</f>
        <v>0</v>
      </c>
      <c r="O22" s="115">
        <f>IF(ISNUMBER(SEARCH('Карта учёта'!$B$23,Расходка[[#This Row],[Наименование расходного материала]])),MAX($O$1:O21)+1,0)</f>
        <v>0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/>
      </c>
      <c r="AB22" s="114" t="str">
        <f>IFERROR(INDEX(Расходка[Наименование расходного материала],MATCH(Расходка[[#This Row],[№]],Поиск_расходки[Индекс11],0)),"")</f>
        <v/>
      </c>
      <c r="AC22" s="114" t="str">
        <f>IFERROR(INDEX(Расходка[Наименование расходного материала],MATCH(Расходка[[#This Row],[№]],Поиск_расходки[Индекс12],0)),"")</f>
        <v>Oscor 7F</v>
      </c>
      <c r="AD22" s="114" t="str">
        <f>IFERROR(INDEX(Расходка[Наименование расходного материала],MATCH(Расходка[[#This Row],[№]],Поиск_расходки[Индекс13],0)),"")</f>
        <v>Oscor 7F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305</v>
      </c>
      <c r="C23" s="1" t="s">
        <v>505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0</v>
      </c>
      <c r="N23" s="115">
        <f>IF(ISNUMBER(SEARCH('Карта учёта'!$B$22,Расходка[[#This Row],[Наименование расходного материала]])),MAX($N$1:N22)+1,0)</f>
        <v>0</v>
      </c>
      <c r="O23" s="115">
        <f>IF(ISNUMBER(SEARCH('Карта учёта'!$B$23,Расходка[[#This Row],[Наименование расходного материала]])),MAX($O$1:O22)+1,0)</f>
        <v>0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/>
      </c>
      <c r="AB23" s="114" t="str">
        <f>IFERROR(INDEX(Расходка[Наименование расходного материала],MATCH(Расходка[[#This Row],[№]],Поиск_расходки[Индекс11],0)),"")</f>
        <v/>
      </c>
      <c r="AC23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3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507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0</v>
      </c>
      <c r="N24" s="115">
        <f>IF(ISNUMBER(SEARCH('Карта учёта'!$B$22,Расходка[[#This Row],[Наименование расходного материала]])),MAX($N$1:N23)+1,0)</f>
        <v>0</v>
      </c>
      <c r="O24" s="115">
        <f>IF(ISNUMBER(SEARCH('Карта учёта'!$B$23,Расходка[[#This Row],[Наименование расходного материала]])),MAX($O$1:O23)+1,0)</f>
        <v>0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/>
      </c>
      <c r="AB24" s="114" t="str">
        <f>IFERROR(INDEX(Расходка[Наименование расходного материала],MATCH(Расходка[[#This Row],[№]],Поиск_расходки[Индекс11],0)),"")</f>
        <v/>
      </c>
      <c r="AC24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4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305</v>
      </c>
      <c r="E25" s="115">
        <f>IF(ISNUMBER(SEARCH('Карта учёта'!$B$13,Расходка[[#This Row],[Наименование расходного материала]])),MAX($E$1:E24)+1,0)</f>
        <v>1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0</v>
      </c>
      <c r="N25" s="115">
        <f>IF(ISNUMBER(SEARCH('Карта учёта'!$B$22,Расходка[[#This Row],[Наименование расходного материала]])),MAX($N$1:N24)+1,0)</f>
        <v>0</v>
      </c>
      <c r="O25" s="115">
        <f>IF(ISNUMBER(SEARCH('Карта учёта'!$B$23,Расходка[[#This Row],[Наименование расходного материала]])),MAX($O$1:O24)+1,0)</f>
        <v>0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/>
      </c>
      <c r="AB25" s="114" t="str">
        <f>IFERROR(INDEX(Расходка[Наименование расходного материала],MATCH(Расходка[[#This Row],[№]],Поиск_расходки[Индекс11],0)),"")</f>
        <v/>
      </c>
      <c r="AC25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5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320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0</v>
      </c>
      <c r="N26" s="115">
        <f>IF(ISNUMBER(SEARCH('Карта учёта'!$B$22,Расходка[[#This Row],[Наименование расходного материала]])),MAX($N$1:N25)+1,0)</f>
        <v>0</v>
      </c>
      <c r="O26" s="115">
        <f>IF(ISNUMBER(SEARCH('Карта учёта'!$B$23,Расходка[[#This Row],[Наименование расходного материала]])),MAX($O$1:O25)+1,0)</f>
        <v>0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/>
      </c>
      <c r="AB26" s="114" t="str">
        <f>IFERROR(INDEX(Расходка[Наименование расходного материала],MATCH(Расходка[[#This Row],[№]],Поиск_расходки[Индекс11],0)),"")</f>
        <v/>
      </c>
      <c r="AC26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341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0</v>
      </c>
      <c r="N27" s="115">
        <f>IF(ISNUMBER(SEARCH('Карта учёта'!$B$22,Расходка[[#This Row],[Наименование расходного материала]])),MAX($N$1:N26)+1,0)</f>
        <v>0</v>
      </c>
      <c r="O27" s="115">
        <f>IF(ISNUMBER(SEARCH('Карта учёта'!$B$23,Расходка[[#This Row],[Наименование расходного материала]])),MAX($O$1:O26)+1,0)</f>
        <v>0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/>
      </c>
      <c r="AB27" s="114" t="str">
        <f>IFERROR(INDEX(Расходка[Наименование расходного материала],MATCH(Расходка[[#This Row],[№]],Поиск_расходки[Индекс11],0)),"")</f>
        <v/>
      </c>
      <c r="AC27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0</v>
      </c>
      <c r="N28" s="115">
        <f>IF(ISNUMBER(SEARCH('Карта учёта'!$B$22,Расходка[[#This Row],[Наименование расходного материала]])),MAX($N$1:N27)+1,0)</f>
        <v>0</v>
      </c>
      <c r="O28" s="115">
        <f>IF(ISNUMBER(SEARCH('Карта учёта'!$B$23,Расходка[[#This Row],[Наименование расходного материала]])),MAX($O$1:O27)+1,0)</f>
        <v>0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/>
      </c>
      <c r="AB28" s="114" t="str">
        <f>IFERROR(INDEX(Расходка[Наименование расходного материала],MATCH(Расходка[[#This Row],[№]],Поиск_расходки[Индекс11],0)),"")</f>
        <v/>
      </c>
      <c r="AC28" s="114" t="str">
        <f>IFERROR(INDEX(Расходка[Наименование расходного материала],MATCH(Расходка[[#This Row],[№]],Поиск_расходки[Индекс12],0)),"")</f>
        <v>Fielder</v>
      </c>
      <c r="AD28" s="114" t="str">
        <f>IFERROR(INDEX(Расходка[Наименование расходного материала],MATCH(Расходка[[#This Row],[№]],Поиск_расходки[Индекс13],0)),"")</f>
        <v>Fielder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371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0</v>
      </c>
      <c r="N29" s="115">
        <f>IF(ISNUMBER(SEARCH('Карта учёта'!$B$22,Расходка[[#This Row],[Наименование расходного материала]])),MAX($N$1:N28)+1,0)</f>
        <v>0</v>
      </c>
      <c r="O29" s="115">
        <f>IF(ISNUMBER(SEARCH('Карта учёта'!$B$23,Расходка[[#This Row],[Наименование расходного материала]])),MAX($O$1:O28)+1,0)</f>
        <v>0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/>
      </c>
      <c r="AB29" s="114" t="str">
        <f>IFERROR(INDEX(Расходка[Наименование расходного материала],MATCH(Расходка[[#This Row],[№]],Поиск_расходки[Индекс11],0)),"")</f>
        <v/>
      </c>
      <c r="AC29" s="114" t="str">
        <f>IFERROR(INDEX(Расходка[Наименование расходного материала],MATCH(Расходка[[#This Row],[№]],Поиск_расходки[Индекс12],0)),"")</f>
        <v>Fielder XT-A</v>
      </c>
      <c r="AD29" s="114" t="str">
        <f>IFERROR(INDEX(Расходка[Наименование расходного материала],MATCH(Расходка[[#This Row],[№]],Поиск_расходки[Индекс13],0)),"")</f>
        <v>Fielder XT-A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0</v>
      </c>
      <c r="N30" s="115">
        <f>IF(ISNUMBER(SEARCH('Карта учёта'!$B$22,Расходка[[#This Row],[Наименование расходного материала]])),MAX($N$1:N29)+1,0)</f>
        <v>0</v>
      </c>
      <c r="O30" s="115">
        <f>IF(ISNUMBER(SEARCH('Карта учёта'!$B$23,Расходка[[#This Row],[Наименование расходного материала]])),MAX($O$1:O29)+1,0)</f>
        <v>0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/>
      </c>
      <c r="AB30" s="114" t="str">
        <f>IFERROR(INDEX(Расходка[Наименование расходного материала],MATCH(Расходка[[#This Row],[№]],Поиск_расходки[Индекс11],0)),"")</f>
        <v/>
      </c>
      <c r="AC30" s="114" t="str">
        <f>IFERROR(INDEX(Расходка[Наименование расходного материала],MATCH(Расходка[[#This Row],[№]],Поиск_расходки[Индекс12],0)),"")</f>
        <v>Fielder XT-R</v>
      </c>
      <c r="AD30" s="114" t="str">
        <f>IFERROR(INDEX(Расходка[Наименование расходного материала],MATCH(Расходка[[#This Row],[№]],Поиск_расходки[Индекс13],0)),"")</f>
        <v>Fielder XT-R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509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0</v>
      </c>
      <c r="N31" s="115">
        <f>IF(ISNUMBER(SEARCH('Карта учёта'!$B$22,Расходка[[#This Row],[Наименование расходного материала]])),MAX($N$1:N30)+1,0)</f>
        <v>0</v>
      </c>
      <c r="O31" s="115">
        <f>IF(ISNUMBER(SEARCH('Карта учёта'!$B$23,Расходка[[#This Row],[Наименование расходного материала]])),MAX($O$1:O30)+1,0)</f>
        <v>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/>
      </c>
      <c r="AB31" s="114" t="str">
        <f>IFERROR(INDEX(Расходка[Наименование расходного материала],MATCH(Расходка[[#This Row],[№]],Поиск_расходки[Индекс11],0)),"")</f>
        <v/>
      </c>
      <c r="AC31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1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510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0</v>
      </c>
      <c r="N32" s="115">
        <f>IF(ISNUMBER(SEARCH('Карта учёта'!$B$22,Расходка[[#This Row],[Наименование расходного материала]])),MAX($N$1:N31)+1,0)</f>
        <v>0</v>
      </c>
      <c r="O32" s="115">
        <f>IF(ISNUMBER(SEARCH('Карта учёта'!$B$23,Расходка[[#This Row],[Наименование расходного материала]])),MAX($O$1:O31)+1,0)</f>
        <v>0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/>
      </c>
      <c r="AB32" s="114" t="str">
        <f>IFERROR(INDEX(Расходка[Наименование расходного материала],MATCH(Расходка[[#This Row],[№]],Поиск_расходки[Индекс11],0)),"")</f>
        <v/>
      </c>
      <c r="AC32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511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0</v>
      </c>
      <c r="N33" s="115">
        <f>IF(ISNUMBER(SEARCH('Карта учёта'!$B$22,Расходка[[#This Row],[Наименование расходного материала]])),MAX($N$1:N32)+1,0)</f>
        <v>0</v>
      </c>
      <c r="O33" s="115">
        <f>IF(ISNUMBER(SEARCH('Карта учёта'!$B$23,Расходка[[#This Row],[Наименование расходного материала]])),MAX($O$1:O32)+1,0)</f>
        <v>0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/>
      </c>
      <c r="AB33" s="114" t="str">
        <f>IFERROR(INDEX(Расходка[Наименование расходного материала],MATCH(Расходка[[#This Row],[№]],Поиск_расходки[Индекс11],0)),"")</f>
        <v/>
      </c>
      <c r="AC33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321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0</v>
      </c>
      <c r="N34" s="115">
        <f>IF(ISNUMBER(SEARCH('Карта учёта'!$B$22,Расходка[[#This Row],[Наименование расходного материала]])),MAX($N$1:N33)+1,0)</f>
        <v>0</v>
      </c>
      <c r="O34" s="115">
        <f>IF(ISNUMBER(SEARCH('Карта учёта'!$B$23,Расходка[[#This Row],[Наименование расходного материала]])),MAX($O$1:O33)+1,0)</f>
        <v>0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/>
      </c>
      <c r="AB34" s="114" t="str">
        <f>IFERROR(INDEX(Расходка[Наименование расходного материала],MATCH(Расходка[[#This Row],[№]],Поиск_расходки[Индекс11],0)),"")</f>
        <v/>
      </c>
      <c r="AC34" s="114" t="str">
        <f>IFERROR(INDEX(Расходка[Наименование расходного материала],MATCH(Расходка[[#This Row],[№]],Поиск_расходки[Индекс12],0)),"")</f>
        <v>Intuition</v>
      </c>
      <c r="AD34" s="114" t="str">
        <f>IFERROR(INDEX(Расходка[Наименование расходного материала],MATCH(Расходка[[#This Row],[№]],Поиск_расходки[Индекс13],0)),"")</f>
        <v>Intuition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317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0</v>
      </c>
      <c r="N35" s="115">
        <f>IF(ISNUMBER(SEARCH('Карта учёта'!$B$22,Расходка[[#This Row],[Наименование расходного материала]])),MAX($N$1:N34)+1,0)</f>
        <v>0</v>
      </c>
      <c r="O35" s="115">
        <f>IF(ISNUMBER(SEARCH('Карта учёта'!$B$23,Расходка[[#This Row],[Наименование расходного материала]])),MAX($O$1:O34)+1,0)</f>
        <v>0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/>
      </c>
      <c r="AB35" s="114" t="str">
        <f>IFERROR(INDEX(Расходка[Наименование расходного материала],MATCH(Расходка[[#This Row],[№]],Поиск_расходки[Индекс11],0)),"")</f>
        <v/>
      </c>
      <c r="AC35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318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0</v>
      </c>
      <c r="N36" s="115">
        <f>IF(ISNUMBER(SEARCH('Карта учёта'!$B$22,Расходка[[#This Row],[Наименование расходного материала]])),MAX($N$1:N35)+1,0)</f>
        <v>0</v>
      </c>
      <c r="O36" s="115">
        <f>IF(ISNUMBER(SEARCH('Карта учёта'!$B$23,Расходка[[#This Row],[Наименование расходного материала]])),MAX($O$1:O35)+1,0)</f>
        <v>0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/>
      </c>
      <c r="AB36" s="114" t="str">
        <f>IFERROR(INDEX(Расходка[Наименование расходного материала],MATCH(Расходка[[#This Row],[№]],Поиск_расходки[Индекс11],0)),"")</f>
        <v/>
      </c>
      <c r="AC36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319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0</v>
      </c>
      <c r="N37" s="115">
        <f>IF(ISNUMBER(SEARCH('Карта учёта'!$B$22,Расходка[[#This Row],[Наименование расходного материала]])),MAX($N$1:N36)+1,0)</f>
        <v>0</v>
      </c>
      <c r="O37" s="115">
        <f>IF(ISNUMBER(SEARCH('Карта учёта'!$B$23,Расходка[[#This Row],[Наименование расходного материала]])),MAX($O$1:O36)+1,0)</f>
        <v>0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/>
      </c>
      <c r="AB37" s="114" t="str">
        <f>IFERROR(INDEX(Расходка[Наименование расходного материала],MATCH(Расходка[[#This Row],[№]],Поиск_расходки[Индекс11],0)),"")</f>
        <v/>
      </c>
      <c r="AC37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315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0</v>
      </c>
      <c r="N38" s="115">
        <f>IF(ISNUMBER(SEARCH('Карта учёта'!$B$22,Расходка[[#This Row],[Наименование расходного материала]])),MAX($N$1:N37)+1,0)</f>
        <v>0</v>
      </c>
      <c r="O38" s="115">
        <f>IF(ISNUMBER(SEARCH('Карта учёта'!$B$23,Расходка[[#This Row],[Наименование расходного материала]])),MAX($O$1:O37)+1,0)</f>
        <v>0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/>
      </c>
      <c r="AB38" s="114" t="str">
        <f>IFERROR(INDEX(Расходка[Наименование расходного материала],MATCH(Расходка[[#This Row],[№]],Поиск_расходки[Индекс11],0)),"")</f>
        <v/>
      </c>
      <c r="AC38" s="114" t="str">
        <f>IFERROR(INDEX(Расходка[Наименование расходного материала],MATCH(Расходка[[#This Row],[№]],Поиск_расходки[Индекс12],0)),"")</f>
        <v>Rinato</v>
      </c>
      <c r="AD38" s="114" t="str">
        <f>IFERROR(INDEX(Расходка[Наименование расходного материала],MATCH(Расходка[[#This Row],[№]],Поиск_расходки[Индекс13],0)),"")</f>
        <v>Rinato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352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0</v>
      </c>
      <c r="N39" s="115">
        <f>IF(ISNUMBER(SEARCH('Карта учёта'!$B$22,Расходка[[#This Row],[Наименование расходного материала]])),MAX($N$1:N38)+1,0)</f>
        <v>0</v>
      </c>
      <c r="O39" s="115">
        <f>IF(ISNUMBER(SEARCH('Карта учёта'!$B$23,Расходка[[#This Row],[Наименование расходного материала]])),MAX($O$1:O38)+1,0)</f>
        <v>0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/>
      </c>
      <c r="AB39" s="114" t="str">
        <f>IFERROR(INDEX(Расходка[Наименование расходного материала],MATCH(Расходка[[#This Row],[№]],Поиск_расходки[Индекс11],0)),"")</f>
        <v/>
      </c>
      <c r="AC39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359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0</v>
      </c>
      <c r="N40" s="115">
        <f>IF(ISNUMBER(SEARCH('Карта учёта'!$B$22,Расходка[[#This Row],[Наименование расходного материала]])),MAX($N$1:N39)+1,0)</f>
        <v>0</v>
      </c>
      <c r="O40" s="115">
        <f>IF(ISNUMBER(SEARCH('Карта учёта'!$B$23,Расходка[[#This Row],[Наименование расходного материала]])),MAX($O$1:O39)+1,0)</f>
        <v>0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/>
      </c>
      <c r="AB40" s="114" t="str">
        <f>IFERROR(INDEX(Расходка[Наименование расходного материала],MATCH(Расходка[[#This Row],[№]],Поиск_расходки[Индекс11],0)),"")</f>
        <v/>
      </c>
      <c r="AC40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0</v>
      </c>
      <c r="N41" s="115">
        <f>IF(ISNUMBER(SEARCH('Карта учёта'!$B$22,Расходка[[#This Row],[Наименование расходного материала]])),MAX($N$1:N40)+1,0)</f>
        <v>0</v>
      </c>
      <c r="O41" s="115">
        <f>IF(ISNUMBER(SEARCH('Карта учёта'!$B$23,Расходка[[#This Row],[Наименование расходного материала]])),MAX($O$1:O40)+1,0)</f>
        <v>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/>
      </c>
      <c r="AB41" s="114" t="str">
        <f>IFERROR(INDEX(Расходка[Наименование расходного материала],MATCH(Расходка[[#This Row],[№]],Поиск_расходки[Индекс11],0)),"")</f>
        <v/>
      </c>
      <c r="AC41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314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1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0</v>
      </c>
      <c r="N42" s="115">
        <f>IF(ISNUMBER(SEARCH('Карта учёта'!$B$22,Расходка[[#This Row],[Наименование расходного материала]])),MAX($N$1:N41)+1,0)</f>
        <v>0</v>
      </c>
      <c r="O42" s="115">
        <f>IF(ISNUMBER(SEARCH('Карта учёта'!$B$23,Расходка[[#This Row],[Наименование расходного материала]])),MAX($O$1:O41)+1,0)</f>
        <v>0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/>
      </c>
      <c r="AB42" s="114" t="str">
        <f>IFERROR(INDEX(Расходка[Наименование расходного материала],MATCH(Расходка[[#This Row],[№]],Поиск_расходки[Индекс11],0)),"")</f>
        <v/>
      </c>
      <c r="AC42" s="114" t="str">
        <f>IFERROR(INDEX(Расходка[Наименование расходного материала],MATCH(Расходка[[#This Row],[№]],Поиск_расходки[Индекс12],0)),"")</f>
        <v>Sion</v>
      </c>
      <c r="AD42" s="114" t="str">
        <f>IFERROR(INDEX(Расходка[Наименование расходного материала],MATCH(Расходка[[#This Row],[№]],Поиск_расходки[Индекс13],0)),"")</f>
        <v>Sion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376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2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0</v>
      </c>
      <c r="N43" s="115">
        <f>IF(ISNUMBER(SEARCH('Карта учёта'!$B$22,Расходка[[#This Row],[Наименование расходного материала]])),MAX($N$1:N42)+1,0)</f>
        <v>0</v>
      </c>
      <c r="O43" s="115">
        <f>IF(ISNUMBER(SEARCH('Карта учёта'!$B$23,Расходка[[#This Row],[Наименование расходного материала]])),MAX($O$1:O42)+1,0)</f>
        <v>0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/>
      </c>
      <c r="AB43" s="114" t="str">
        <f>IFERROR(INDEX(Расходка[Наименование расходного материала],MATCH(Расходка[[#This Row],[№]],Поиск_расходки[Индекс11],0)),"")</f>
        <v/>
      </c>
      <c r="AC43" s="114" t="str">
        <f>IFERROR(INDEX(Расходка[Наименование расходного материала],MATCH(Расходка[[#This Row],[№]],Поиск_расходки[Индекс12],0)),"")</f>
        <v>Sion Black</v>
      </c>
      <c r="AD43" s="114" t="str">
        <f>IFERROR(INDEX(Расходка[Наименование расходного материала],MATCH(Расходка[[#This Row],[№]],Поиск_расходки[Индекс13],0)),"")</f>
        <v>Sion Black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s="1" t="s">
        <v>370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3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0</v>
      </c>
      <c r="N44" s="115">
        <f>IF(ISNUMBER(SEARCH('Карта учёта'!$B$22,Расходка[[#This Row],[Наименование расходного материала]])),MAX($N$1:N43)+1,0)</f>
        <v>0</v>
      </c>
      <c r="O44" s="115">
        <f>IF(ISNUMBER(SEARCH('Карта учёта'!$B$23,Расходка[[#This Row],[Наименование расходного материала]])),MAX($O$1:O43)+1,0)</f>
        <v>0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/>
      </c>
      <c r="AB44" s="114" t="str">
        <f>IFERROR(INDEX(Расходка[Наименование расходного материала],MATCH(Расходка[[#This Row],[№]],Поиск_расходки[Индекс11],0)),"")</f>
        <v/>
      </c>
      <c r="AC44" s="114" t="str">
        <f>IFERROR(INDEX(Расходка[Наименование расходного материала],MATCH(Расходка[[#This Row],[№]],Поиск_расходки[Индекс12],0)),"")</f>
        <v>Sion Blue</v>
      </c>
      <c r="AD44" s="114" t="str">
        <f>IFERROR(INDEX(Расходка[Наименование расходного материала],MATCH(Расходка[[#This Row],[№]],Поиск_расходки[Индекс13],0)),"")</f>
        <v>Sion Blue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316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0</v>
      </c>
      <c r="N45" s="115">
        <f>IF(ISNUMBER(SEARCH('Карта учёта'!$B$22,Расходка[[#This Row],[Наименование расходного материала]])),MAX($N$1:N44)+1,0)</f>
        <v>0</v>
      </c>
      <c r="O45" s="115">
        <f>IF(ISNUMBER(SEARCH('Карта учёта'!$B$23,Расходка[[#This Row],[Наименование расходного материала]])),MAX($O$1:O44)+1,0)</f>
        <v>0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/>
      </c>
      <c r="AB45" s="114" t="str">
        <f>IFERROR(INDEX(Расходка[Наименование расходного материала],MATCH(Расходка[[#This Row],[№]],Поиск_расходки[Индекс11],0)),"")</f>
        <v/>
      </c>
      <c r="AC45" s="114" t="str">
        <f>IFERROR(INDEX(Расходка[Наименование расходного материала],MATCH(Расходка[[#This Row],[№]],Поиск_расходки[Индекс12],0)),"")</f>
        <v>Thunder</v>
      </c>
      <c r="AD45" s="114" t="str">
        <f>IFERROR(INDEX(Расходка[Наименование расходного материала],MATCH(Расходка[[#This Row],[№]],Поиск_расходки[Индекс13],0)),"")</f>
        <v>Thunder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517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0</v>
      </c>
      <c r="N46" s="115">
        <f>IF(ISNUMBER(SEARCH('Карта учёта'!$B$22,Расходка[[#This Row],[Наименование расходного материала]])),MAX($N$1:N45)+1,0)</f>
        <v>0</v>
      </c>
      <c r="O46" s="115">
        <f>IF(ISNUMBER(SEARCH('Карта учёта'!$B$23,Расходка[[#This Row],[Наименование расходного материала]])),MAX($O$1:O45)+1,0)</f>
        <v>0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/>
      </c>
      <c r="AB46" s="114" t="str">
        <f>IFERROR(INDEX(Расходка[Наименование расходного материала],MATCH(Расходка[[#This Row],[№]],Поиск_расходки[Индекс11],0)),"")</f>
        <v/>
      </c>
      <c r="AC46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518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0</v>
      </c>
      <c r="N47" s="115">
        <f>IF(ISNUMBER(SEARCH('Карта учёта'!$B$22,Расходка[[#This Row],[Наименование расходного материала]])),MAX($N$1:N46)+1,0)</f>
        <v>0</v>
      </c>
      <c r="O47" s="115">
        <f>IF(ISNUMBER(SEARCH('Карта учёта'!$B$23,Расходка[[#This Row],[Наименование расходного материала]])),MAX($O$1:O46)+1,0)</f>
        <v>0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/>
      </c>
      <c r="AB47" s="114" t="str">
        <f>IFERROR(INDEX(Расходка[Наименование расходного материала],MATCH(Расходка[[#This Row],[№]],Поиск_расходки[Индекс11],0)),"")</f>
        <v/>
      </c>
      <c r="AC47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360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0</v>
      </c>
      <c r="N48" s="115">
        <f>IF(ISNUMBER(SEARCH('Карта учёта'!$B$22,Расходка[[#This Row],[Наименование расходного материала]])),MAX($N$1:N47)+1,0)</f>
        <v>0</v>
      </c>
      <c r="O48" s="115">
        <f>IF(ISNUMBER(SEARCH('Карта учёта'!$B$23,Расходка[[#This Row],[Наименование расходного материала]])),MAX($O$1:O47)+1,0)</f>
        <v>0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/>
      </c>
      <c r="AB48" s="114" t="str">
        <f>IFERROR(INDEX(Расходка[Наименование расходного материала],MATCH(Расходка[[#This Row],[№]],Поиск_расходки[Индекс11],0)),"")</f>
        <v/>
      </c>
      <c r="AC48" s="114" t="str">
        <f>IFERROR(INDEX(Расходка[Наименование расходного материала],MATCH(Расходка[[#This Row],[№]],Поиск_расходки[Индекс12],0)),"")</f>
        <v>Winn 200T</v>
      </c>
      <c r="AD48" s="114" t="str">
        <f>IFERROR(INDEX(Расходка[Наименование расходного материала],MATCH(Расходка[[#This Row],[№]],Поиск_расходки[Индекс13],0)),"")</f>
        <v>Winn 200T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345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0</v>
      </c>
      <c r="N49" s="115">
        <f>IF(ISNUMBER(SEARCH('Карта учёта'!$B$22,Расходка[[#This Row],[Наименование расходного материала]])),MAX($N$1:N48)+1,0)</f>
        <v>0</v>
      </c>
      <c r="O49" s="115">
        <f>IF(ISNUMBER(SEARCH('Карта учёта'!$B$23,Расходка[[#This Row],[Наименование расходного материала]])),MAX($O$1:O48)+1,0)</f>
        <v>0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/>
      </c>
      <c r="AB49" s="114" t="str">
        <f>IFERROR(INDEX(Расходка[Наименование расходного материала],MATCH(Расходка[[#This Row],[№]],Поиск_расходки[Индекс11],0)),"")</f>
        <v/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508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0</v>
      </c>
      <c r="N50" s="115">
        <f>IF(ISNUMBER(SEARCH('Карта учёта'!$B$22,Расходка[[#This Row],[Наименование расходного материала]])),MAX($N$1:N49)+1,0)</f>
        <v>0</v>
      </c>
      <c r="O50" s="115">
        <f>IF(ISNUMBER(SEARCH('Карта учёта'!$B$23,Расходка[[#This Row],[Наименование расходного материала]])),MAX($O$1:O49)+1,0)</f>
        <v>0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/>
      </c>
      <c r="AB50" s="114" t="str">
        <f>IFERROR(INDEX(Расходка[Наименование расходного материала],MATCH(Расходка[[#This Row],[№]],Поиск_расходки[Индекс11],0)),"")</f>
        <v/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96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0</v>
      </c>
      <c r="N51" s="115">
        <f>IF(ISNUMBER(SEARCH('Карта учёта'!$B$22,Расходка[[#This Row],[Наименование расходного материала]])),MAX($N$1:N50)+1,0)</f>
        <v>0</v>
      </c>
      <c r="O51" s="115">
        <f>IF(ISNUMBER(SEARCH('Карта учёта'!$B$23,Расходка[[#This Row],[Наименование расходного материала]])),MAX($O$1:O50)+1,0)</f>
        <v>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/>
      </c>
      <c r="AB51" s="114" t="str">
        <f>IFERROR(INDEX(Расходка[Наименование расходного материала],MATCH(Расходка[[#This Row],[№]],Поиск_расходки[Индекс11],0)),"")</f>
        <v/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0</v>
      </c>
      <c r="N52" s="115">
        <f>IF(ISNUMBER(SEARCH('Карта учёта'!$B$22,Расходка[[#This Row],[Наименование расходного материала]])),MAX($N$1:N51)+1,0)</f>
        <v>0</v>
      </c>
      <c r="O52" s="115">
        <f>IF(ISNUMBER(SEARCH('Карта учёта'!$B$23,Расходка[[#This Row],[Наименование расходного материала]])),MAX($O$1:O51)+1,0)</f>
        <v>0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/>
      </c>
      <c r="AB52" s="114" t="str">
        <f>IFERROR(INDEX(Расходка[Наименование расходного материала],MATCH(Расходка[[#This Row],[№]],Поиск_расходки[Индекс11],0)),"")</f>
        <v/>
      </c>
      <c r="AC52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2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528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0</v>
      </c>
      <c r="N53" s="115">
        <f>IF(ISNUMBER(SEARCH('Карта учёта'!$B$22,Расходка[[#This Row],[Наименование расходного материала]])),MAX($N$1:N52)+1,0)</f>
        <v>0</v>
      </c>
      <c r="O53" s="115">
        <f>IF(ISNUMBER(SEARCH('Карта учёта'!$B$23,Расходка[[#This Row],[Наименование расходного материала]])),MAX($O$1:O52)+1,0)</f>
        <v>0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/>
      </c>
      <c r="AB53" s="114" t="str">
        <f>IFERROR(INDEX(Расходка[Наименование расходного материала],MATCH(Расходка[[#This Row],[№]],Поиск_расходки[Индекс11],0)),"")</f>
        <v/>
      </c>
      <c r="AC53" s="114" t="str">
        <f>IFERROR(INDEX(Расходка[Наименование расходного материала],MATCH(Расходка[[#This Row],[№]],Поиск_расходки[Индекс12],0)),"")</f>
        <v>Shunmei 0,6</v>
      </c>
      <c r="AD53" s="114" t="str">
        <f>IFERROR(INDEX(Расходка[Наименование расходного материала],MATCH(Расходка[[#This Row],[№]],Поиск_расходки[Индекс13],0)),"")</f>
        <v>Shunmei 0,6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529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0</v>
      </c>
      <c r="N54" s="115">
        <f>IF(ISNUMBER(SEARCH('Карта учёта'!$B$22,Расходка[[#This Row],[Наименование расходного материала]])),MAX($N$1:N53)+1,0)</f>
        <v>0</v>
      </c>
      <c r="O54" s="115">
        <f>IF(ISNUMBER(SEARCH('Карта учёта'!$B$23,Расходка[[#This Row],[Наименование расходного материала]])),MAX($O$1:O53)+1,0)</f>
        <v>0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/>
      </c>
      <c r="AB54" s="114" t="str">
        <f>IFERROR(INDEX(Расходка[Наименование расходного материала],MATCH(Расходка[[#This Row],[№]],Поиск_расходки[Индекс11],0)),"")</f>
        <v/>
      </c>
      <c r="AC54" s="114" t="str">
        <f>IFERROR(INDEX(Расходка[Наименование расходного материала],MATCH(Расходка[[#This Row],[№]],Поиск_расходки[Индекс12],0)),"")</f>
        <v>Shunmei 0,7</v>
      </c>
      <c r="AD54" s="114" t="str">
        <f>IFERROR(INDEX(Расходка[Наименование расходного материала],MATCH(Расходка[[#This Row],[№]],Поиск_расходки[Индекс13],0)),"")</f>
        <v>Shunmei 0,7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519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0</v>
      </c>
      <c r="N55" s="115">
        <f>IF(ISNUMBER(SEARCH('Карта учёта'!$B$22,Расходка[[#This Row],[Наименование расходного материала]])),MAX($N$1:N54)+1,0)</f>
        <v>0</v>
      </c>
      <c r="O55" s="115">
        <f>IF(ISNUMBER(SEARCH('Карта учёта'!$B$23,Расходка[[#This Row],[Наименование расходного материала]])),MAX($O$1:O54)+1,0)</f>
        <v>0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/>
      </c>
      <c r="AB55" s="114" t="str">
        <f>IFERROR(INDEX(Расходка[Наименование расходного материала],MATCH(Расходка[[#This Row],[№]],Поиск_расходки[Индекс11],0)),"")</f>
        <v/>
      </c>
      <c r="AC55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520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0</v>
      </c>
      <c r="N56" s="115">
        <f>IF(ISNUMBER(SEARCH('Карта учёта'!$B$22,Расходка[[#This Row],[Наименование расходного материала]])),MAX($N$1:N55)+1,0)</f>
        <v>0</v>
      </c>
      <c r="O56" s="115">
        <f>IF(ISNUMBER(SEARCH('Карта учёта'!$B$23,Расходка[[#This Row],[Наименование расходного материала]])),MAX($O$1:O55)+1,0)</f>
        <v>0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/>
      </c>
      <c r="AB56" s="114" t="str">
        <f>IFERROR(INDEX(Расходка[Наименование расходного материала],MATCH(Расходка[[#This Row],[№]],Поиск_расходки[Индекс11],0)),"")</f>
        <v/>
      </c>
      <c r="AC56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6</v>
      </c>
      <c r="C57" s="1" t="s">
        <v>278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0</v>
      </c>
      <c r="N57" s="115">
        <f>IF(ISNUMBER(SEARCH('Карта учёта'!$B$22,Расходка[[#This Row],[Наименование расходного материала]])),MAX($N$1:N56)+1,0)</f>
        <v>0</v>
      </c>
      <c r="O57" s="115">
        <f>IF(ISNUMBER(SEARCH('Карта учёта'!$B$23,Расходка[[#This Row],[Наименование расходного материала]])),MAX($O$1:O56)+1,0)</f>
        <v>0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/>
      </c>
      <c r="AB57" s="114" t="str">
        <f>IFERROR(INDEX(Расходка[Наименование расходного материала],MATCH(Расходка[[#This Row],[№]],Поиск_расходки[Индекс11],0)),"")</f>
        <v/>
      </c>
      <c r="AC57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7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6" t="s">
        <v>344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0</v>
      </c>
      <c r="N58" s="115">
        <f>IF(ISNUMBER(SEARCH('Карта учёта'!$B$22,Расходка[[#This Row],[Наименование расходного материала]])),MAX($N$1:N57)+1,0)</f>
        <v>0</v>
      </c>
      <c r="O58" s="115">
        <f>IF(ISNUMBER(SEARCH('Карта учёта'!$B$23,Расходка[[#This Row],[Наименование расходного материала]])),MAX($O$1:O57)+1,0)</f>
        <v>0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/>
      </c>
      <c r="AB58" s="114" t="str">
        <f>IFERROR(INDEX(Расходка[Наименование расходного материала],MATCH(Расходка[[#This Row],[№]],Поиск_расходки[Индекс11],0)),"")</f>
        <v/>
      </c>
      <c r="AC58" s="114" t="str">
        <f>IFERROR(INDEX(Расходка[Наименование расходного материала],MATCH(Расходка[[#This Row],[№]],Поиск_расходки[Индекс12],0)),"")</f>
        <v>DES, Calipso</v>
      </c>
      <c r="AD58" s="114" t="str">
        <f>IFERROR(INDEX(Расходка[Наименование расходного материала],MATCH(Расходка[[#This Row],[№]],Поиск_расходки[Индекс13],0)),"")</f>
        <v>DES, Calipso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214" t="s">
        <v>525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0</v>
      </c>
      <c r="N59" s="115">
        <f>IF(ISNUMBER(SEARCH('Карта учёта'!$B$22,Расходка[[#This Row],[Наименование расходного материала]])),MAX($N$1:N58)+1,0)</f>
        <v>0</v>
      </c>
      <c r="O59" s="115">
        <f>IF(ISNUMBER(SEARCH('Карта учёта'!$B$23,Расходка[[#This Row],[Наименование расходного материала]])),MAX($O$1:O58)+1,0)</f>
        <v>0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/>
      </c>
      <c r="AB59" s="114" t="str">
        <f>IFERROR(INDEX(Расходка[Наименование расходного материала],MATCH(Расходка[[#This Row],[№]],Поиск_расходки[Индекс11],0)),"")</f>
        <v/>
      </c>
      <c r="AC59" s="114" t="str">
        <f>IFERROR(INDEX(Расходка[Наименование расходного материала],MATCH(Расходка[[#This Row],[№]],Поиск_расходки[Индекс12],0)),"")</f>
        <v>DES, Metafor</v>
      </c>
      <c r="AD59" s="114" t="str">
        <f>IFERROR(INDEX(Расходка[Наименование расходного материала],MATCH(Расходка[[#This Row],[№]],Поиск_расходки[Индекс13],0)),"")</f>
        <v>DES, Metafor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6" t="s">
        <v>343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0</v>
      </c>
      <c r="N60" s="115">
        <f>IF(ISNUMBER(SEARCH('Карта учёта'!$B$22,Расходка[[#This Row],[Наименование расходного материала]])),MAX($N$1:N59)+1,0)</f>
        <v>0</v>
      </c>
      <c r="O60" s="115">
        <f>IF(ISNUMBER(SEARCH('Карта учёта'!$B$23,Расходка[[#This Row],[Наименование расходного материала]])),MAX($O$1:O59)+1,0)</f>
        <v>0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/>
      </c>
      <c r="AB60" s="114" t="str">
        <f>IFERROR(INDEX(Расходка[Наименование расходного материала],MATCH(Расходка[[#This Row],[№]],Поиск_расходки[Индекс11],0)),"")</f>
        <v/>
      </c>
      <c r="AC60" s="114" t="str">
        <f>IFERROR(INDEX(Расходка[Наименование расходного материала],MATCH(Расходка[[#This Row],[№]],Поиск_расходки[Индекс12],0)),"")</f>
        <v>DES, NanoMed</v>
      </c>
      <c r="AD60" s="114" t="str">
        <f>IFERROR(INDEX(Расходка[Наименование расходного материала],MATCH(Расходка[[#This Row],[№]],Поиск_расходки[Индекс13],0)),"")</f>
        <v>DES, NanoMed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29" t="s">
        <v>322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1</v>
      </c>
      <c r="N61" s="115">
        <f>IF(ISNUMBER(SEARCH('Карта учёта'!$B$22,Расходка[[#This Row],[Наименование расходного материала]])),MAX($N$1:N60)+1,0)</f>
        <v>0</v>
      </c>
      <c r="O61" s="115">
        <f>IF(ISNUMBER(SEARCH('Карта учёта'!$B$23,Расходка[[#This Row],[Наименование расходного материала]])),MAX($O$1:O60)+1,0)</f>
        <v>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/>
      </c>
      <c r="AB61" s="114" t="str">
        <f>IFERROR(INDEX(Расходка[Наименование расходного материала],MATCH(Расходка[[#This Row],[№]],Поиск_расходки[Индекс11],0)),"")</f>
        <v/>
      </c>
      <c r="AC61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356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1</v>
      </c>
      <c r="L62" s="115">
        <f>IF(ISNUMBER(SEARCH('Карта учёта'!$B$20,Расходка[[#This Row],[Наименование расходного материала]])),MAX($L$1:L61)+1,0)</f>
        <v>0</v>
      </c>
      <c r="M62" s="115">
        <f>IF(ISNUMBER(SEARCH('Карта учёта'!$B$21,Расходка[[#This Row],[Наименование расходного материала]])),MAX($M$1:M61)+1,0)</f>
        <v>0</v>
      </c>
      <c r="N62" s="115">
        <f>IF(ISNUMBER(SEARCH('Карта учёта'!$B$22,Расходка[[#This Row],[Наименование расходного материала]])),MAX($N$1:N61)+1,0)</f>
        <v>0</v>
      </c>
      <c r="O62" s="115">
        <f>IF(ISNUMBER(SEARCH('Карта учёта'!$B$23,Расходка[[#This Row],[Наименование расходного материала]])),MAX($O$1:O61)+1,0)</f>
        <v>0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/>
      </c>
      <c r="AB62" s="114" t="str">
        <f>IFERROR(INDEX(Расходка[Наименование расходного материала],MATCH(Расходка[[#This Row],[№]],Поиск_расходки[Индекс11],0)),"")</f>
        <v/>
      </c>
      <c r="AC62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2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s="160" t="s">
        <v>384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0</v>
      </c>
      <c r="N63" s="115">
        <f>IF(ISNUMBER(SEARCH('Карта учёта'!$B$22,Расходка[[#This Row],[Наименование расходного материала]])),MAX($N$1:N62)+1,0)</f>
        <v>0</v>
      </c>
      <c r="O63" s="115">
        <f>IF(ISNUMBER(SEARCH('Карта учёта'!$B$23,Расходка[[#This Row],[Наименование расходного материала]])),MAX($O$1:O62)+1,0)</f>
        <v>0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/>
      </c>
      <c r="AB63" s="114" t="str">
        <f>IFERROR(INDEX(Расходка[Наименование расходного материала],MATCH(Расходка[[#This Row],[№]],Поиск_расходки[Индекс11],0)),"")</f>
        <v/>
      </c>
      <c r="AC63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3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383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0</v>
      </c>
      <c r="N64" s="115">
        <f>IF(ISNUMBER(SEARCH('Карта учёта'!$B$22,Расходка[[#This Row],[Наименование расходного материала]])),MAX($N$1:N63)+1,0)</f>
        <v>0</v>
      </c>
      <c r="O64" s="115">
        <f>IF(ISNUMBER(SEARCH('Карта учёта'!$B$23,Расходка[[#This Row],[Наименование расходного материала]])),MAX($O$1:O63)+1,0)</f>
        <v>0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/>
      </c>
      <c r="AB64" s="114" t="str">
        <f>IFERROR(INDEX(Расходка[Наименование расходного материала],MATCH(Расходка[[#This Row],[№]],Поиск_расходки[Индекс11],0)),"")</f>
        <v/>
      </c>
      <c r="AC64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4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515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0</v>
      </c>
      <c r="N65" s="115">
        <f>IF(ISNUMBER(SEARCH('Карта учёта'!$B$22,Расходка[[#This Row],[Наименование расходного материала]])),MAX($N$1:N64)+1,0)</f>
        <v>0</v>
      </c>
      <c r="O65" s="115">
        <f>IF(ISNUMBER(SEARCH('Карта учёта'!$B$23,Расходка[[#This Row],[Наименование расходного материала]])),MAX($O$1:O64)+1,0)</f>
        <v>0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/>
      </c>
      <c r="AB65" s="114" t="str">
        <f>IFERROR(INDEX(Расходка[Наименование расходного материала],MATCH(Расходка[[#This Row],[№]],Поиск_расходки[Индекс11],0)),"")</f>
        <v/>
      </c>
      <c r="AC65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5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516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1</v>
      </c>
      <c r="M66" s="115">
        <f>IF(ISNUMBER(SEARCH('Карта учёта'!$B$21,Расходка[[#This Row],[Наименование расходного материала]])),MAX($M$1:M65)+1,0)</f>
        <v>0</v>
      </c>
      <c r="N66" s="115">
        <f>IF(ISNUMBER(SEARCH('Карта учёта'!$B$22,Расходка[[#This Row],[Наименование расходного материала]])),MAX($N$1:N65)+1,0)</f>
        <v>0</v>
      </c>
      <c r="O66" s="115">
        <f>IF(ISNUMBER(SEARCH('Карта учёта'!$B$23,Расходка[[#This Row],[Наименование расходного материала]])),MAX($O$1:O65)+1,0)</f>
        <v>0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/>
      </c>
      <c r="AB66" s="114" t="str">
        <f>IFERROR(INDEX(Расходка[Наименование расходного материала],MATCH(Расходка[[#This Row],[№]],Поиск_расходки[Индекс11],0)),"")</f>
        <v/>
      </c>
      <c r="AC66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6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323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0</v>
      </c>
      <c r="M67" s="196">
        <f>IF(ISNUMBER(SEARCH('Карта учёта'!$B$21,Расходка[[#This Row],[Наименование расходного материала]])),MAX($M$1:M66)+1,0)</f>
        <v>0</v>
      </c>
      <c r="N67" s="196">
        <f>IF(ISNUMBER(SEARCH('Карта учёта'!$B$22,Расходка[[#This Row],[Наименование расходного материала]])),MAX($N$1:N66)+1,0)</f>
        <v>0</v>
      </c>
      <c r="O67" s="196">
        <f>IF(ISNUMBER(SEARCH('Карта учёта'!$B$23,Расходка[[#This Row],[Наименование расходного материала]])),MAX($O$1:O66)+1,0)</f>
        <v>0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/>
      </c>
      <c r="Z67" s="197" t="str">
        <f>IFERROR(INDEX(Расходка[Наименование расходного материала],MATCH(Расходка[[#This Row],[№]],Поиск_расходки[Индекс9],0)),"")</f>
        <v/>
      </c>
      <c r="AA67" s="197" t="str">
        <f>IFERROR(INDEX(Расходка[Наименование расходного материала],MATCH(Расходка[[#This Row],[№]],Поиск_расходки[Индекс10],0)),"")</f>
        <v/>
      </c>
      <c r="AB67" s="197" t="str">
        <f>IFERROR(INDEX(Расходка[Наименование расходного материала],MATCH(Расходка[[#This Row],[№]],Поиск_расходки[Индекс11],0)),"")</f>
        <v/>
      </c>
      <c r="AC67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7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342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0</v>
      </c>
      <c r="M68" s="196">
        <f>IF(ISNUMBER(SEARCH('Карта учёта'!$B$21,Расходка[[#This Row],[Наименование расходного материала]])),MAX($M$1:M67)+1,0)</f>
        <v>0</v>
      </c>
      <c r="N68" s="196">
        <f>IF(ISNUMBER(SEARCH('Карта учёта'!$B$22,Расходка[[#This Row],[Наименование расходного материала]])),MAX($N$1:N67)+1,0)</f>
        <v>0</v>
      </c>
      <c r="O68" s="196">
        <f>IF(ISNUMBER(SEARCH('Карта учёта'!$B$23,Расходка[[#This Row],[Наименование расходного материала]])),MAX($O$1:O67)+1,0)</f>
        <v>0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/>
      </c>
      <c r="Z68" s="197" t="str">
        <f>IFERROR(INDEX(Расходка[Наименование расходного материала],MATCH(Расходка[[#This Row],[№]],Поиск_расходки[Индекс9],0)),"")</f>
        <v/>
      </c>
      <c r="AA68" s="197" t="str">
        <f>IFERROR(INDEX(Расходка[Наименование расходного материала],MATCH(Расходка[[#This Row],[№]],Поиск_расходки[Индекс10],0)),"")</f>
        <v/>
      </c>
      <c r="AB68" s="197" t="str">
        <f>IFERROR(INDEX(Расходка[Наименование расходного материала],MATCH(Расходка[[#This Row],[№]],Поиск_расходки[Индекс11],0)),"")</f>
        <v/>
      </c>
      <c r="AC68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8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349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0</v>
      </c>
      <c r="M69" s="196">
        <f>IF(ISNUMBER(SEARCH('Карта учёта'!$B$21,Расходка[[#This Row],[Наименование расходного материала]])),MAX($M$1:M68)+1,0)</f>
        <v>0</v>
      </c>
      <c r="N69" s="196">
        <f>IF(ISNUMBER(SEARCH('Карта учёта'!$B$22,Расходка[[#This Row],[Наименование расходного материала]])),MAX($N$1:N68)+1,0)</f>
        <v>0</v>
      </c>
      <c r="O69" s="196">
        <f>IF(ISNUMBER(SEARCH('Карта учёта'!$B$23,Расходка[[#This Row],[Наименование расходного материала]])),MAX($O$1:O68)+1,0)</f>
        <v>0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/>
      </c>
      <c r="Z69" s="197" t="str">
        <f>IFERROR(INDEX(Расходка[Наименование расходного материала],MATCH(Расходка[[#This Row],[№]],Поиск_расходки[Индекс9],0)),"")</f>
        <v/>
      </c>
      <c r="AA69" s="197" t="str">
        <f>IFERROR(INDEX(Расходка[Наименование расходного материала],MATCH(Расходка[[#This Row],[№]],Поиск_расходки[Индекс10],0)),"")</f>
        <v/>
      </c>
      <c r="AB69" s="197" t="str">
        <f>IFERROR(INDEX(Расходка[Наименование расходного материала],MATCH(Расходка[[#This Row],[№]],Поиск_расходки[Индекс11],0)),"")</f>
        <v/>
      </c>
      <c r="AC69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350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0</v>
      </c>
      <c r="M70" s="196">
        <f>IF(ISNUMBER(SEARCH('Карта учёта'!$B$21,Расходка[[#This Row],[Наименование расходного материала]])),MAX($M$1:M69)+1,0)</f>
        <v>0</v>
      </c>
      <c r="N70" s="196">
        <f>IF(ISNUMBER(SEARCH('Карта учёта'!$B$22,Расходка[[#This Row],[Наименование расходного материала]])),MAX($N$1:N69)+1,0)</f>
        <v>0</v>
      </c>
      <c r="O70" s="196">
        <f>IF(ISNUMBER(SEARCH('Карта учёта'!$B$23,Расходка[[#This Row],[Наименование расходного материала]])),MAX($O$1:O69)+1,0)</f>
        <v>0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/>
      </c>
      <c r="Z70" s="197" t="str">
        <f>IFERROR(INDEX(Расходка[Наименование расходного материала],MATCH(Расходка[[#This Row],[№]],Поиск_расходки[Индекс9],0)),"")</f>
        <v/>
      </c>
      <c r="AA70" s="197" t="str">
        <f>IFERROR(INDEX(Расходка[Наименование расходного материала],MATCH(Расходка[[#This Row],[№]],Поиск_расходки[Индекс10],0)),"")</f>
        <v/>
      </c>
      <c r="AB70" s="197" t="str">
        <f>IFERROR(INDEX(Расходка[Наименование расходного материала],MATCH(Расходка[[#This Row],[№]],Поиск_расходки[Индекс11],0)),"")</f>
        <v/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324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1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0</v>
      </c>
      <c r="M71" s="196">
        <f>IF(ISNUMBER(SEARCH('Карта учёта'!$B$21,Расходка[[#This Row],[Наименование расходного материала]])),MAX($M$1:M70)+1,0)</f>
        <v>0</v>
      </c>
      <c r="N71" s="196">
        <f>IF(ISNUMBER(SEARCH('Карта учёта'!$B$22,Расходка[[#This Row],[Наименование расходного материала]])),MAX($N$1:N70)+1,0)</f>
        <v>0</v>
      </c>
      <c r="O71" s="196">
        <f>IF(ISNUMBER(SEARCH('Карта учёта'!$B$23,Расходка[[#This Row],[Наименование расходного материала]])),MAX($O$1:O70)+1,0)</f>
        <v>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/>
      </c>
      <c r="Z71" s="197" t="str">
        <f>IFERROR(INDEX(Расходка[Наименование расходного материала],MATCH(Расходка[[#This Row],[№]],Поиск_расходки[Индекс9],0)),"")</f>
        <v/>
      </c>
      <c r="AA71" s="197" t="str">
        <f>IFERROR(INDEX(Расходка[Наименование расходного материала],MATCH(Расходка[[#This Row],[№]],Поиск_расходки[Индекс10],0)),"")</f>
        <v/>
      </c>
      <c r="AB71" s="197" t="str">
        <f>IFERROR(INDEX(Расходка[Наименование расходного материала],MATCH(Расходка[[#This Row],[№]],Поиск_расходки[Индекс11],0)),"")</f>
        <v/>
      </c>
      <c r="AC71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1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0</v>
      </c>
      <c r="M72" s="196">
        <f>IF(ISNUMBER(SEARCH('Карта учёта'!$B$21,Расходка[[#This Row],[Наименование расходного материала]])),MAX($M$1:M71)+1,0)</f>
        <v>0</v>
      </c>
      <c r="N72" s="196">
        <f>IF(ISNUMBER(SEARCH('Карта учёта'!$B$22,Расходка[[#This Row],[Наименование расходного материала]])),MAX($N$1:N71)+1,0)</f>
        <v>0</v>
      </c>
      <c r="O72" s="196">
        <f>IF(ISNUMBER(SEARCH('Карта учёта'!$B$23,Расходка[[#This Row],[Наименование расходного материала]])),MAX($O$1:O71)+1,0)</f>
        <v>0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/>
      </c>
      <c r="Z72" s="197" t="str">
        <f>IFERROR(INDEX(Расходка[Наименование расходного материала],MATCH(Расходка[[#This Row],[№]],Поиск_расходки[Индекс9],0)),"")</f>
        <v/>
      </c>
      <c r="AA72" s="197" t="str">
        <f>IFERROR(INDEX(Расходка[Наименование расходного материала],MATCH(Расходка[[#This Row],[№]],Поиск_расходки[Индекс10],0)),"")</f>
        <v/>
      </c>
      <c r="AB72" s="197" t="str">
        <f>IFERROR(INDEX(Расходка[Наименование расходного материала],MATCH(Расходка[[#This Row],[№]],Поиск_расходки[Индекс11],0)),"")</f>
        <v/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326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0</v>
      </c>
      <c r="M73" s="196">
        <f>IF(ISNUMBER(SEARCH('Карта учёта'!$B$21,Расходка[[#This Row],[Наименование расходного материала]])),MAX($M$1:M72)+1,0)</f>
        <v>0</v>
      </c>
      <c r="N73" s="196">
        <f>IF(ISNUMBER(SEARCH('Карта учёта'!$B$22,Расходка[[#This Row],[Наименование расходного материала]])),MAX($N$1:N72)+1,0)</f>
        <v>0</v>
      </c>
      <c r="O73" s="196">
        <f>IF(ISNUMBER(SEARCH('Карта учёта'!$B$23,Расходка[[#This Row],[Наименование расходного материала]])),MAX($O$1:O72)+1,0)</f>
        <v>0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/>
      </c>
      <c r="Z73" s="197" t="str">
        <f>IFERROR(INDEX(Расходка[Наименование расходного материала],MATCH(Расходка[[#This Row],[№]],Поиск_расходки[Индекс9],0)),"")</f>
        <v/>
      </c>
      <c r="AA73" s="197" t="str">
        <f>IFERROR(INDEX(Расходка[Наименование расходного материала],MATCH(Расходка[[#This Row],[№]],Поиск_расходки[Индекс10],0)),"")</f>
        <v/>
      </c>
      <c r="AB73" s="197" t="str">
        <f>IFERROR(INDEX(Расходка[Наименование расходного материала],MATCH(Расходка[[#This Row],[№]],Поиск_расходки[Индекс11],0)),"")</f>
        <v/>
      </c>
      <c r="AC73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327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0</v>
      </c>
      <c r="M74" s="196">
        <f>IF(ISNUMBER(SEARCH('Карта учёта'!$B$21,Расходка[[#This Row],[Наименование расходного материала]])),MAX($M$1:M73)+1,0)</f>
        <v>0</v>
      </c>
      <c r="N74" s="196">
        <f>IF(ISNUMBER(SEARCH('Карта учёта'!$B$22,Расходка[[#This Row],[Наименование расходного материала]])),MAX($N$1:N73)+1,0)</f>
        <v>0</v>
      </c>
      <c r="O74" s="196">
        <f>IF(ISNUMBER(SEARCH('Карта учёта'!$B$23,Расходка[[#This Row],[Наименование расходного материала]])),MAX($O$1:O73)+1,0)</f>
        <v>0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/>
      </c>
      <c r="Z74" s="197" t="str">
        <f>IFERROR(INDEX(Расходка[Наименование расходного материала],MATCH(Расходка[[#This Row],[№]],Поиск_расходки[Индекс9],0)),"")</f>
        <v/>
      </c>
      <c r="AA74" s="197" t="str">
        <f>IFERROR(INDEX(Расходка[Наименование расходного материала],MATCH(Расходка[[#This Row],[№]],Поиск_расходки[Индекс10],0)),"")</f>
        <v/>
      </c>
      <c r="AB74" s="197" t="str">
        <f>IFERROR(INDEX(Расходка[Наименование расходного материала],MATCH(Расходка[[#This Row],[№]],Поиск_расходки[Индекс11],0)),"")</f>
        <v/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333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0</v>
      </c>
      <c r="M75" s="196">
        <f>IF(ISNUMBER(SEARCH('Карта учёта'!$B$21,Расходка[[#This Row],[Наименование расходного материала]])),MAX($M$1:M74)+1,0)</f>
        <v>0</v>
      </c>
      <c r="N75" s="196">
        <f>IF(ISNUMBER(SEARCH('Карта учёта'!$B$22,Расходка[[#This Row],[Наименование расходного материала]])),MAX($N$1:N74)+1,0)</f>
        <v>0</v>
      </c>
      <c r="O75" s="196">
        <f>IF(ISNUMBER(SEARCH('Карта учёта'!$B$23,Расходка[[#This Row],[Наименование расходного материала]])),MAX($O$1:O74)+1,0)</f>
        <v>0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/>
      </c>
      <c r="Z75" s="197" t="str">
        <f>IFERROR(INDEX(Расходка[Наименование расходного материала],MATCH(Расходка[[#This Row],[№]],Поиск_расходки[Индекс9],0)),"")</f>
        <v/>
      </c>
      <c r="AA75" s="197" t="str">
        <f>IFERROR(INDEX(Расходка[Наименование расходного материала],MATCH(Расходка[[#This Row],[№]],Поиск_расходки[Индекс10],0)),"")</f>
        <v/>
      </c>
      <c r="AB75" s="197" t="str">
        <f>IFERROR(INDEX(Расходка[Наименование расходного материала],MATCH(Расходка[[#This Row],[№]],Поиск_расходки[Индекс11],0)),"")</f>
        <v/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328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0</v>
      </c>
      <c r="M76" s="196">
        <f>IF(ISNUMBER(SEARCH('Карта учёта'!$B$21,Расходка[[#This Row],[Наименование расходного материала]])),MAX($M$1:M75)+1,0)</f>
        <v>0</v>
      </c>
      <c r="N76" s="196">
        <f>IF(ISNUMBER(SEARCH('Карта учёта'!$B$22,Расходка[[#This Row],[Наименование расходного материала]])),MAX($N$1:N75)+1,0)</f>
        <v>0</v>
      </c>
      <c r="O76" s="196">
        <f>IF(ISNUMBER(SEARCH('Карта учёта'!$B$23,Расходка[[#This Row],[Наименование расходного материала]])),MAX($O$1:O75)+1,0)</f>
        <v>0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/>
      </c>
      <c r="Z76" s="197" t="str">
        <f>IFERROR(INDEX(Расходка[Наименование расходного материала],MATCH(Расходка[[#This Row],[№]],Поиск_расходки[Индекс9],0)),"")</f>
        <v/>
      </c>
      <c r="AA76" s="197" t="str">
        <f>IFERROR(INDEX(Расходка[Наименование расходного материала],MATCH(Расходка[[#This Row],[№]],Поиск_расходки[Индекс10],0)),"")</f>
        <v/>
      </c>
      <c r="AB76" s="197" t="str">
        <f>IFERROR(INDEX(Расходка[Наименование расходного материала],MATCH(Расходка[[#This Row],[№]],Поиск_расходки[Индекс11],0)),"")</f>
        <v/>
      </c>
      <c r="AC76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329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0</v>
      </c>
      <c r="M77" s="196">
        <f>IF(ISNUMBER(SEARCH('Карта учёта'!$B$21,Расходка[[#This Row],[Наименование расходного материала]])),MAX($M$1:M76)+1,0)</f>
        <v>0</v>
      </c>
      <c r="N77" s="196">
        <f>IF(ISNUMBER(SEARCH('Карта учёта'!$B$22,Расходка[[#This Row],[Наименование расходного материала]])),MAX($N$1:N76)+1,0)</f>
        <v>0</v>
      </c>
      <c r="O77" s="196">
        <f>IF(ISNUMBER(SEARCH('Карта учёта'!$B$23,Расходка[[#This Row],[Наименование расходного материала]])),MAX($O$1:O76)+1,0)</f>
        <v>1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/>
      </c>
      <c r="Z77" s="197" t="str">
        <f>IFERROR(INDEX(Расходка[Наименование расходного материала],MATCH(Расходка[[#This Row],[№]],Поиск_расходки[Индекс9],0)),"")</f>
        <v/>
      </c>
      <c r="AA77" s="197" t="str">
        <f>IFERROR(INDEX(Расходка[Наименование расходного материала],MATCH(Расходка[[#This Row],[№]],Поиск_расходки[Индекс10],0)),"")</f>
        <v/>
      </c>
      <c r="AB77" s="197" t="str">
        <f>IFERROR(INDEX(Расходка[Наименование расходного материала],MATCH(Расходка[[#This Row],[№]],Поиск_расходки[Индекс11],0)),"")</f>
        <v/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8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338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0</v>
      </c>
      <c r="L79" s="196">
        <f>IF(ISNUMBER(SEARCH('Карта учёта'!$B$20,Расходка[[#This Row],[Наименование расходного материала]])),MAX($L$1:L78)+1,0)</f>
        <v>0</v>
      </c>
      <c r="M79" s="196">
        <f>IF(ISNUMBER(SEARCH('Карта учёта'!$B$21,Расходка[[#This Row],[Наименование расходного материала]])),MAX($M$1:M78)+1,0)</f>
        <v>0</v>
      </c>
      <c r="N79" s="196">
        <f>IF(ISNUMBER(SEARCH('Карта учёта'!$B$22,Расходка[[#This Row],[Наименование расходного материала]])),MAX($N$1:N78)+1,0)</f>
        <v>0</v>
      </c>
      <c r="O79" s="196">
        <f>IF(ISNUMBER(SEARCH('Карта учёта'!$B$23,Расходка[[#This Row],[Наименование расходного материала]])),MAX($O$1:O78)+1,0)</f>
        <v>0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/>
      </c>
      <c r="Z79" s="197" t="str">
        <f>IFERROR(INDEX(Расходка[Наименование расходного материала],MATCH(Расходка[[#This Row],[№]],Поиск_расходки[Индекс9],0)),"")</f>
        <v/>
      </c>
      <c r="AA79" s="197" t="str">
        <f>IFERROR(INDEX(Расходка[Наименование расходного материала],MATCH(Расходка[[#This Row],[№]],Поиск_расходки[Индекс10],0)),"")</f>
        <v/>
      </c>
      <c r="AB79" s="197" t="str">
        <f>IFERROR(INDEX(Расходка[Наименование расходного материала],MATCH(Расходка[[#This Row],[№]],Поиск_расходки[Индекс11],0)),"")</f>
        <v/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301</v>
      </c>
      <c r="C80" s="1" t="s">
        <v>330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0</v>
      </c>
      <c r="M80" s="196">
        <f>IF(ISNUMBER(SEARCH('Карта учёта'!$B$21,Расходка[[#This Row],[Наименование расходного материала]])),MAX($M$1:M79)+1,0)</f>
        <v>0</v>
      </c>
      <c r="N80" s="196">
        <f>IF(ISNUMBER(SEARCH('Карта учёта'!$B$22,Расходка[[#This Row],[Наименование расходного материала]])),MAX($N$1:N79)+1,0)</f>
        <v>1</v>
      </c>
      <c r="O80" s="196">
        <f>IF(ISNUMBER(SEARCH('Карта учёта'!$B$23,Расходка[[#This Row],[Наименование расходного материала]])),MAX($O$1:O79)+1,0)</f>
        <v>0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/>
      </c>
      <c r="Z80" s="197" t="str">
        <f>IFERROR(INDEX(Расходка[Наименование расходного материала],MATCH(Расходка[[#This Row],[№]],Поиск_расходки[Индекс9],0)),"")</f>
        <v/>
      </c>
      <c r="AA80" s="197" t="str">
        <f>IFERROR(INDEX(Расходка[Наименование расходного материала],MATCH(Расходка[[#This Row],[№]],Поиск_расходки[Индекс10],0)),"")</f>
        <v/>
      </c>
      <c r="AB80" s="197" t="str">
        <f>IFERROR(INDEX(Расходка[Наименование расходного материала],MATCH(Расходка[[#This Row],[№]],Поиск_расходки[Индекс11],0)),"")</f>
        <v/>
      </c>
      <c r="AC80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0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0" s="4" t="s">
        <v>6</v>
      </c>
      <c r="AG80" s="4" t="s">
        <v>469</v>
      </c>
    </row>
    <row r="81" spans="5:33"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0</v>
      </c>
      <c r="N81" s="196">
        <f>IF(ISNUMBER(SEARCH('Карта учёта'!$B$22,Расходка[[#This Row],[Наименование расходного материала]])),MAX($N$1:N80)+1,0)</f>
        <v>0</v>
      </c>
      <c r="O81" s="196">
        <f>IF(ISNUMBER(SEARCH('Карта учёта'!$B$23,Расходка[[#This Row],[Наименование расходного материала]])),MAX($O$1:O80)+1,0)</f>
        <v>0</v>
      </c>
      <c r="P81" s="196">
        <f>IF(ISNUMBER(SEARCH('Карта учёта'!$B$24,Расходка[[#This Row],[Наименование расходного материала]])),MAX($P$1:P80)+1,0)</f>
        <v>0</v>
      </c>
      <c r="Q81" s="196">
        <f>IF(ISNUMBER(SEARCH('Карта учёта'!$B$25,Расходка[[#This Row],[Наименование расходного материала]])),MAX($Q$1:Q80)+1,0)</f>
        <v>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/>
      </c>
      <c r="AA81" s="197" t="str">
        <f>IFERROR(INDEX(Расходка[Наименование расходного материала],MATCH(Расходка[[#This Row],[№]],Поиск_расходки[Индекс10],0)),"")</f>
        <v/>
      </c>
      <c r="AB81" s="197" t="str">
        <f>IFERROR(INDEX(Расходка[Наименование расходного материала],MATCH(Расходка[[#This Row],[№]],Поиск_расходки[Индекс11],0)),"")</f>
        <v/>
      </c>
      <c r="AC81" s="197" t="str">
        <f>IFERROR(INDEX(Расходка[Наименование расходного материала],MATCH(Расходка[[#This Row],[№]],Поиск_расходки[Индекс12],0)),"")</f>
        <v/>
      </c>
      <c r="AD81" s="197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470</v>
      </c>
    </row>
    <row r="82" spans="5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5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5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5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5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5:33">
      <c r="AF87" s="4" t="s">
        <v>6</v>
      </c>
      <c r="AG87" s="4" t="s">
        <v>474</v>
      </c>
    </row>
    <row r="88" spans="5:33">
      <c r="AF88" s="4" t="s">
        <v>6</v>
      </c>
      <c r="AG88" s="4" t="s">
        <v>475</v>
      </c>
    </row>
    <row r="89" spans="5:33">
      <c r="AF89" s="4" t="s">
        <v>6</v>
      </c>
      <c r="AG89" s="4" t="s">
        <v>476</v>
      </c>
    </row>
    <row r="90" spans="5:33">
      <c r="AF90" s="4" t="s">
        <v>6</v>
      </c>
      <c r="AG90" s="4" t="s">
        <v>477</v>
      </c>
    </row>
    <row r="91" spans="5:33">
      <c r="AF91" s="4" t="s">
        <v>6</v>
      </c>
      <c r="AG91" s="4" t="s">
        <v>478</v>
      </c>
    </row>
    <row r="92" spans="5:33">
      <c r="AF92" s="4" t="s">
        <v>6</v>
      </c>
      <c r="AG92" s="4" t="s">
        <v>479</v>
      </c>
    </row>
    <row r="93" spans="5:33">
      <c r="AF93" s="4" t="s">
        <v>6</v>
      </c>
      <c r="AG93" s="4" t="s">
        <v>480</v>
      </c>
    </row>
    <row r="94" spans="5:33">
      <c r="AF94" s="4" t="s">
        <v>6</v>
      </c>
      <c r="AG94" s="4" t="s">
        <v>427</v>
      </c>
    </row>
    <row r="95" spans="5:33">
      <c r="AF95" s="4" t="s">
        <v>6</v>
      </c>
      <c r="AG95" s="4" t="s">
        <v>428</v>
      </c>
    </row>
    <row r="96" spans="5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8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2025-02-15T23:02:32Z</cp:lastPrinted>
  <dcterms:created xsi:type="dcterms:W3CDTF">2015-06-05T18:19:34Z</dcterms:created>
  <dcterms:modified xsi:type="dcterms:W3CDTF">2025-02-15T23:15:06Z</dcterms:modified>
</cp:coreProperties>
</file>