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E84" i="1"/>
  <c r="E85" i="1"/>
  <c r="E86" i="1"/>
  <c r="F80" i="1"/>
  <c r="F81" i="1"/>
  <c r="F82" i="1"/>
  <c r="F83" i="1"/>
  <c r="F84" i="1"/>
  <c r="F85" i="1"/>
  <c r="F86" i="1"/>
  <c r="G80" i="1"/>
  <c r="G81" i="1"/>
  <c r="G82" i="1"/>
  <c r="G83" i="1"/>
  <c r="G84" i="1"/>
  <c r="G85" i="1"/>
  <c r="G86" i="1"/>
  <c r="H80" i="1"/>
  <c r="H81" i="1"/>
  <c r="H82" i="1"/>
  <c r="H83" i="1"/>
  <c r="H84" i="1"/>
  <c r="H85" i="1"/>
  <c r="H86" i="1"/>
  <c r="I80" i="1"/>
  <c r="I81" i="1"/>
  <c r="I82" i="1"/>
  <c r="I83" i="1"/>
  <c r="I84" i="1"/>
  <c r="I85" i="1"/>
  <c r="I86" i="1"/>
  <c r="J80" i="1"/>
  <c r="J81" i="1"/>
  <c r="J82" i="1"/>
  <c r="J83" i="1"/>
  <c r="J84" i="1"/>
  <c r="J85" i="1"/>
  <c r="J86" i="1"/>
  <c r="K80" i="1"/>
  <c r="K81" i="1"/>
  <c r="K82" i="1"/>
  <c r="K83" i="1"/>
  <c r="K84" i="1"/>
  <c r="K85" i="1"/>
  <c r="K86" i="1"/>
  <c r="L80" i="1"/>
  <c r="L81" i="1"/>
  <c r="L82" i="1"/>
  <c r="L83" i="1"/>
  <c r="L84" i="1"/>
  <c r="L85" i="1"/>
  <c r="L86" i="1"/>
  <c r="M80" i="1"/>
  <c r="M81" i="1"/>
  <c r="M82" i="1"/>
  <c r="M83" i="1"/>
  <c r="M84" i="1"/>
  <c r="M85" i="1"/>
  <c r="M86" i="1"/>
  <c r="N79" i="1"/>
  <c r="N80" i="1"/>
  <c r="N81" i="1"/>
  <c r="N82" i="1"/>
  <c r="N83" i="1"/>
  <c r="N84" i="1"/>
  <c r="N85" i="1"/>
  <c r="N86" i="1"/>
  <c r="O79" i="1"/>
  <c r="O80" i="1"/>
  <c r="O81" i="1"/>
  <c r="O82" i="1"/>
  <c r="O83" i="1"/>
  <c r="O84" i="1"/>
  <c r="O85" i="1"/>
  <c r="O86" i="1"/>
  <c r="P79" i="1"/>
  <c r="P80" i="1"/>
  <c r="P81" i="1"/>
  <c r="P82" i="1"/>
  <c r="P83" i="1"/>
  <c r="P84" i="1"/>
  <c r="P85" i="1"/>
  <c r="P86" i="1"/>
  <c r="Q79" i="1"/>
  <c r="Q80" i="1"/>
  <c r="Q81" i="1"/>
  <c r="Q82" i="1"/>
  <c r="Q83" i="1"/>
  <c r="Q84" i="1"/>
  <c r="Q85" i="1"/>
  <c r="Q86" i="1"/>
  <c r="R79" i="1"/>
  <c r="R80" i="1"/>
  <c r="R81" i="1"/>
  <c r="R82" i="1"/>
  <c r="R83" i="1"/>
  <c r="R84" i="1"/>
  <c r="R85" i="1"/>
  <c r="R86" i="1"/>
  <c r="S80" i="1"/>
  <c r="S81" i="1"/>
  <c r="S82" i="1"/>
  <c r="S83" i="1"/>
  <c r="S84" i="1"/>
  <c r="S85" i="1"/>
  <c r="S86" i="1"/>
  <c r="T80" i="1"/>
  <c r="T81" i="1"/>
  <c r="T82" i="1"/>
  <c r="T83" i="1"/>
  <c r="T84" i="1"/>
  <c r="T85" i="1"/>
  <c r="T86" i="1"/>
  <c r="U80" i="1"/>
  <c r="U81" i="1"/>
  <c r="U82" i="1"/>
  <c r="U83" i="1"/>
  <c r="U84" i="1"/>
  <c r="U85" i="1"/>
  <c r="U86" i="1"/>
  <c r="V80" i="1"/>
  <c r="V81" i="1"/>
  <c r="V82" i="1"/>
  <c r="V83" i="1"/>
  <c r="V84" i="1"/>
  <c r="V85" i="1"/>
  <c r="V86" i="1"/>
  <c r="W80" i="1"/>
  <c r="W81" i="1"/>
  <c r="W82" i="1"/>
  <c r="W83" i="1"/>
  <c r="W84" i="1"/>
  <c r="W85" i="1"/>
  <c r="W86" i="1"/>
  <c r="X80" i="1"/>
  <c r="X81" i="1"/>
  <c r="X82" i="1"/>
  <c r="X83" i="1"/>
  <c r="X84" i="1"/>
  <c r="X85" i="1"/>
  <c r="X86" i="1"/>
  <c r="Y80" i="1"/>
  <c r="Y81" i="1"/>
  <c r="Y82" i="1"/>
  <c r="Y83" i="1"/>
  <c r="Y84" i="1"/>
  <c r="Y85" i="1"/>
  <c r="Y86" i="1"/>
  <c r="Z80" i="1"/>
  <c r="Z81" i="1"/>
  <c r="Z82" i="1"/>
  <c r="Z83" i="1"/>
  <c r="Z84" i="1"/>
  <c r="Z85" i="1"/>
  <c r="Z86" i="1"/>
  <c r="AA79" i="1"/>
  <c r="AA80" i="1"/>
  <c r="AA81" i="1"/>
  <c r="AA82" i="1"/>
  <c r="AA83" i="1"/>
  <c r="AA84" i="1"/>
  <c r="AA85" i="1"/>
  <c r="AA86" i="1"/>
  <c r="AB79" i="1"/>
  <c r="AB80" i="1"/>
  <c r="AB81" i="1"/>
  <c r="AB82" i="1"/>
  <c r="AB83" i="1"/>
  <c r="AB84" i="1"/>
  <c r="AB85" i="1"/>
  <c r="AB86" i="1"/>
  <c r="AC79" i="1"/>
  <c r="AC80" i="1"/>
  <c r="AC81" i="1"/>
  <c r="AC82" i="1"/>
  <c r="AC83" i="1"/>
  <c r="AC84" i="1"/>
  <c r="AC85" i="1"/>
  <c r="AC86" i="1"/>
  <c r="AD79" i="1"/>
  <c r="AD80" i="1"/>
  <c r="AD81" i="1"/>
  <c r="AD82" i="1"/>
  <c r="AD83" i="1"/>
  <c r="AD84" i="1"/>
  <c r="AD85" i="1"/>
  <c r="AD86" i="1"/>
  <c r="A53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8" i="1" l="1"/>
  <c r="B13" i="9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F79" i="1" s="1"/>
  <c r="S79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U61" i="1" s="1"/>
  <c r="U44" i="1"/>
  <c r="U47" i="1"/>
  <c r="U57" i="1"/>
  <c r="U39" i="1"/>
  <c r="U45" i="1"/>
  <c r="U70" i="1"/>
  <c r="U51" i="1"/>
  <c r="U46" i="1"/>
  <c r="U66" i="1"/>
  <c r="U75" i="1"/>
  <c r="U60" i="1"/>
  <c r="U42" i="1"/>
  <c r="U73" i="1"/>
  <c r="U40" i="1"/>
  <c r="U55" i="1"/>
  <c r="U72" i="1"/>
  <c r="U58" i="1"/>
  <c r="U54" i="1"/>
  <c r="U69" i="1"/>
  <c r="U59" i="1"/>
  <c r="U56" i="1"/>
  <c r="U64" i="1"/>
  <c r="U53" i="1"/>
  <c r="U74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U52" i="1" l="1"/>
  <c r="U62" i="1"/>
  <c r="U6" i="1"/>
  <c r="U4" i="1"/>
  <c r="U3" i="1"/>
  <c r="U5" i="1"/>
  <c r="U41" i="1"/>
  <c r="U63" i="1"/>
  <c r="U49" i="1"/>
  <c r="U71" i="1"/>
  <c r="U67" i="1"/>
  <c r="U79" i="1"/>
  <c r="U48" i="1"/>
  <c r="U76" i="1"/>
  <c r="U37" i="1"/>
  <c r="U32" i="1"/>
  <c r="U12" i="1"/>
  <c r="U30" i="1"/>
  <c r="U24" i="1"/>
  <c r="U20" i="1"/>
  <c r="U7" i="1"/>
  <c r="U13" i="1"/>
  <c r="U50" i="1"/>
  <c r="U77" i="1"/>
  <c r="U34" i="1"/>
  <c r="U27" i="1"/>
  <c r="U18" i="1"/>
  <c r="U28" i="1"/>
  <c r="U15" i="1"/>
  <c r="U8" i="1"/>
  <c r="U38" i="1"/>
  <c r="U65" i="1"/>
  <c r="U36" i="1"/>
  <c r="U25" i="1"/>
  <c r="U9" i="1"/>
  <c r="U29" i="1"/>
  <c r="U22" i="1"/>
  <c r="U35" i="1"/>
  <c r="U11" i="1"/>
  <c r="U78" i="1"/>
  <c r="U31" i="1"/>
  <c r="U23" i="1"/>
  <c r="U21" i="1"/>
  <c r="U16" i="1"/>
  <c r="U19" i="1"/>
  <c r="U14" i="1"/>
  <c r="U26" i="1"/>
  <c r="U10" i="1"/>
  <c r="U33" i="1"/>
  <c r="U17" i="1"/>
  <c r="U43" i="1"/>
  <c r="I77" i="1"/>
  <c r="J77" i="1"/>
  <c r="J78" i="1" s="1"/>
  <c r="J79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9" i="1" l="1"/>
  <c r="W2" i="1"/>
  <c r="I78" i="1"/>
  <c r="W54" i="1"/>
  <c r="W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I79" i="1" l="1"/>
  <c r="V77" i="1" s="1"/>
  <c r="N67" i="1"/>
  <c r="N68" i="1" s="1"/>
  <c r="K74" i="1"/>
  <c r="P38" i="1"/>
  <c r="G62" i="1"/>
  <c r="G63" i="1" s="1"/>
  <c r="M51" i="1"/>
  <c r="M52" i="1" s="1"/>
  <c r="M53" i="1" s="1"/>
  <c r="L50" i="1"/>
  <c r="V8" i="1" l="1"/>
  <c r="V37" i="1"/>
  <c r="V10" i="1"/>
  <c r="V36" i="1"/>
  <c r="V35" i="1"/>
  <c r="V30" i="1"/>
  <c r="V23" i="1"/>
  <c r="V7" i="1"/>
  <c r="V38" i="1"/>
  <c r="V29" i="1"/>
  <c r="V33" i="1"/>
  <c r="V27" i="1"/>
  <c r="V9" i="1"/>
  <c r="V12" i="1"/>
  <c r="V25" i="1"/>
  <c r="V24" i="1"/>
  <c r="V17" i="1"/>
  <c r="V79" i="1"/>
  <c r="V58" i="1"/>
  <c r="V70" i="1"/>
  <c r="V73" i="1"/>
  <c r="V49" i="1"/>
  <c r="V41" i="1"/>
  <c r="V54" i="1"/>
  <c r="V56" i="1"/>
  <c r="V66" i="1"/>
  <c r="V62" i="1"/>
  <c r="V55" i="1"/>
  <c r="V65" i="1"/>
  <c r="V68" i="1"/>
  <c r="V45" i="1"/>
  <c r="V51" i="1"/>
  <c r="V72" i="1"/>
  <c r="V40" i="1"/>
  <c r="V43" i="1"/>
  <c r="V57" i="1"/>
  <c r="V63" i="1"/>
  <c r="V53" i="1"/>
  <c r="V69" i="1"/>
  <c r="V76" i="1"/>
  <c r="V60" i="1"/>
  <c r="V78" i="1"/>
  <c r="V74" i="1"/>
  <c r="V42" i="1"/>
  <c r="V52" i="1"/>
  <c r="V59" i="1"/>
  <c r="V67" i="1"/>
  <c r="V48" i="1"/>
  <c r="V61" i="1"/>
  <c r="V44" i="1"/>
  <c r="V71" i="1"/>
  <c r="V47" i="1"/>
  <c r="V39" i="1"/>
  <c r="V75" i="1"/>
  <c r="V46" i="1"/>
  <c r="V64" i="1"/>
  <c r="V11" i="1"/>
  <c r="V26" i="1"/>
  <c r="V15" i="1"/>
  <c r="V16" i="1"/>
  <c r="V20" i="1"/>
  <c r="V28" i="1"/>
  <c r="V4" i="1"/>
  <c r="V6" i="1"/>
  <c r="V21" i="1"/>
  <c r="V5" i="1"/>
  <c r="V19" i="1"/>
  <c r="V34" i="1"/>
  <c r="V22" i="1"/>
  <c r="V14" i="1"/>
  <c r="V31" i="1"/>
  <c r="V18" i="1"/>
  <c r="V3" i="1"/>
  <c r="V32" i="1"/>
  <c r="V13" i="1"/>
  <c r="V50" i="1"/>
  <c r="K75" i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X79" i="1" s="1"/>
  <c r="P42" i="1"/>
  <c r="X56" i="1"/>
  <c r="X78" i="1"/>
  <c r="G73" i="1"/>
  <c r="T2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N74" i="1"/>
  <c r="L68" i="1"/>
  <c r="M62" i="1"/>
  <c r="Y2" i="1"/>
  <c r="G78" i="1" l="1"/>
  <c r="P44" i="1"/>
  <c r="N75" i="1"/>
  <c r="L69" i="1"/>
  <c r="M63" i="1"/>
  <c r="M64" i="1" s="1"/>
  <c r="M65" i="1" s="1"/>
  <c r="M66" i="1" s="1"/>
  <c r="G79" i="1" l="1"/>
  <c r="T37" i="1"/>
  <c r="T53" i="1"/>
  <c r="T52" i="1"/>
  <c r="T29" i="1"/>
  <c r="T12" i="1"/>
  <c r="T10" i="1"/>
  <c r="T35" i="1"/>
  <c r="T59" i="1"/>
  <c r="T22" i="1"/>
  <c r="T55" i="1"/>
  <c r="T16" i="1"/>
  <c r="T32" i="1"/>
  <c r="T42" i="1"/>
  <c r="T62" i="1"/>
  <c r="T14" i="1"/>
  <c r="T30" i="1"/>
  <c r="T45" i="1"/>
  <c r="T72" i="1"/>
  <c r="T28" i="1"/>
  <c r="T61" i="1"/>
  <c r="T69" i="1"/>
  <c r="T41" i="1"/>
  <c r="T54" i="1"/>
  <c r="T38" i="1"/>
  <c r="T8" i="1"/>
  <c r="T7" i="1"/>
  <c r="T23" i="1"/>
  <c r="T27" i="1"/>
  <c r="T56" i="1"/>
  <c r="T63" i="1"/>
  <c r="T18" i="1"/>
  <c r="T11" i="1"/>
  <c r="T70" i="1"/>
  <c r="T31" i="1"/>
  <c r="T25" i="1"/>
  <c r="T21" i="1"/>
  <c r="T26" i="1"/>
  <c r="T19" i="1"/>
  <c r="T36" i="1"/>
  <c r="P45" i="1"/>
  <c r="N76" i="1"/>
  <c r="L70" i="1"/>
  <c r="M67" i="1"/>
  <c r="T13" i="1" l="1"/>
  <c r="T3" i="1"/>
  <c r="T79" i="1"/>
  <c r="T39" i="1"/>
  <c r="T24" i="1"/>
  <c r="T46" i="1"/>
  <c r="T9" i="1"/>
  <c r="T47" i="1"/>
  <c r="T66" i="1"/>
  <c r="T40" i="1"/>
  <c r="T75" i="1"/>
  <c r="T5" i="1"/>
  <c r="T51" i="1"/>
  <c r="T17" i="1"/>
  <c r="T58" i="1"/>
  <c r="T43" i="1"/>
  <c r="T67" i="1"/>
  <c r="T65" i="1"/>
  <c r="T49" i="1"/>
  <c r="T50" i="1"/>
  <c r="T71" i="1"/>
  <c r="T34" i="1"/>
  <c r="T78" i="1"/>
  <c r="T76" i="1"/>
  <c r="T20" i="1"/>
  <c r="T44" i="1"/>
  <c r="T4" i="1"/>
  <c r="T60" i="1"/>
  <c r="T57" i="1"/>
  <c r="T48" i="1"/>
  <c r="T68" i="1"/>
  <c r="T64" i="1"/>
  <c r="T73" i="1"/>
  <c r="T74" i="1"/>
  <c r="T77" i="1"/>
  <c r="T15" i="1"/>
  <c r="T33" i="1"/>
  <c r="T6" i="1"/>
  <c r="P46" i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14" i="1"/>
  <c r="Y53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Y27" i="1" l="1"/>
  <c r="L79" i="1"/>
  <c r="Y59" i="1"/>
  <c r="Y43" i="1"/>
  <c r="Y78" i="1"/>
  <c r="Y79" i="1"/>
  <c r="Y12" i="1"/>
  <c r="Y39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M79" i="1" s="1"/>
  <c r="Z78" i="1" l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6" i="1" l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<sst xmlns="http://schemas.openxmlformats.org/spreadsheetml/2006/main" count="898" uniqueCount="546">
  <si>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</si>
  <si>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</si>
  <si>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</si>
  <si>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</si>
  <si>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</si>
  <si>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</si>
  <si>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</si>
  <si>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</si>
  <si>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</si>
  <si>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</si>
  <si>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</si>
  <si>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</si>
  <si>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</si>
  <si>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</si>
  <si>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</si>
  <si>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</si>
  <si>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</si>
  <si>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</si>
  <si>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</si>
  <si>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</si>
  <si>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</si>
  <si>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</si>
  <si>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</si>
  <si>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</si>
  <si>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</si>
  <si>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</si>
  <si>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</si>
  <si>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</si>
  <si>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</si>
  <si>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</si>
  <si>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</si>
  <si>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</si>
  <si>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</si>
  <si>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</si>
  <si>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</si>
  <si>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</si>
  <si>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</si>
  <si>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</si>
  <si>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</si>
  <si>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</si>
  <si>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</si>
  <si>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</si>
  <si>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</si>
  <si>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</si>
  <si>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</si>
  <si>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</si>
  <si>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</si>
  <si>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</si>
  <si>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</si>
  <si>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</si>
  <si>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</si>
  <si>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</si>
  <si>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</si>
  <si>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</si>
  <si>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</si>
  <si>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</si>
  <si>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</si>
  <si>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</si>
  <si>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</si>
  <si>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</si>
  <si>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</si>
  <si>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</si>
  <si>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</si>
  <si>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</si>
  <si>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</si>
  <si>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</si>
  <si>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</si>
  <si>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</si>
  <si>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</si>
  <si>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</si>
  <si>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</si>
  <si>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</si>
  <si>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</si>
  <si>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</si>
  <si>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</si>
  <si>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</si>
  <si>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</si>
  <si>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</si>
  <si>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</si>
  <si>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</si>
  <si>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</si>
  <si>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</si>
  <si>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</si>
  <si>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</si>
  <si>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</si>
  <si>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</si>
  <si>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</si>
  <si>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</si>
  <si>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</si>
  <si>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</si>
  <si>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</si>
  <si>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</si>
  <si>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</si>
  <si>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</si>
  <si>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</si>
  <si>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</si>
  <si>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</si>
  <si>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</si>
  <si>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</si>
  <si>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</si>
  <si>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</si>
  <si>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</si>
  <si>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</si>
  <si>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</si>
  <si>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</si>
  <si>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</si>
  <si>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</si>
  <si>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</si>
  <si>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</si>
  <si>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</si>
  <si>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</si>
  <si>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</si>
  <si>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</si>
  <si>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</si>
  <si>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</si>
  <si>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</si>
  <si>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</si>
  <si>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</si>
  <si>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</si>
  <si>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</si>
  <si>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</si>
  <si>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</si>
  <si>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</si>
  <si>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</si>
  <si>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</si>
  <si>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</si>
  <si>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</si>
  <si>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</si>
  <si>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</si>
  <si>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</si>
  <si>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</si>
  <si>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</si>
  <si>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</si>
  <si>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</si>
  <si>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</si>
  <si>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</si>
  <si>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</si>
  <si>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</si>
  <si>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</si>
  <si>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</si>
  <si>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</si>
  <si>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</si>
  <si>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</si>
  <si>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</si>
  <si>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</si>
  <si>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</si>
  <si>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</si>
  <si>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</si>
  <si>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</si>
  <si>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</si>
  <si>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</si>
  <si>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</si>
  <si>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</si>
  <si>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</si>
  <si>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</si>
  <si>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</si>
  <si>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</si>
  <si>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</si>
  <si>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</si>
  <si>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</si>
  <si>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</si>
  <si>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</si>
  <si>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</si>
  <si>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</si>
  <si>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</si>
  <si>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</si>
  <si>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</si>
  <si>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</si>
  <si>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</si>
  <si>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</si>
  <si>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</si>
  <si>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</si>
  <si>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</si>
  <si>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</si>
  <si>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</si>
  <si>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</si>
  <si>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</si>
  <si>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</si>
  <si>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</si>
  <si>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</si>
  <si>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</si>
  <si>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</si>
  <si>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</si>
  <si>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</si>
  <si>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</si>
  <si>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</si>
  <si>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</si>
  <si>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</si>
  <si>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</si>
  <si>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</si>
  <si>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</si>
  <si>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</si>
  <si>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</si>
  <si>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</si>
  <si>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</si>
  <si>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</si>
  <si>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</si>
  <si>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</si>
  <si>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</si>
  <si>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</si>
  <si>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</si>
  <si>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</si>
  <si>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</si>
  <si>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</si>
  <si>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</si>
  <si>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</si>
  <si>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</si>
  <si>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</si>
  <si>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</si>
  <si>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</si>
  <si>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</si>
  <si>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</si>
  <si>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</si>
  <si>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</si>
  <si>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</si>
  <si>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</si>
  <si>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</si>
  <si>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</si>
  <si>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</si>
  <si>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</si>
  <si>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</si>
  <si>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</si>
  <si>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</si>
  <si>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</si>
  <si>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</si>
  <si>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</si>
  <si>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</si>
  <si>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</si>
  <si>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</si>
  <si>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</si>
  <si>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</si>
  <si>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</si>
  <si>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</si>
  <si>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</si>
  <si>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</si>
  <si>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</si>
  <si>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</si>
  <si>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</si>
  <si>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</si>
  <si>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</si>
  <si>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</si>
  <si>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</si>
  <si>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</si>
  <si>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</si>
  <si>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</si>
  <si>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</si>
  <si>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</si>
  <si>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</si>
  <si>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</si>
  <si>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</si>
  <si>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</si>
  <si>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</si>
  <si>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</si>
  <si>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</si>
  <si>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</si>
  <si>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</si>
  <si>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</si>
  <si>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</si>
  <si>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</si>
  <si>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</si>
  <si>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</si>
  <si>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</si>
  <si>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</si>
  <si>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</si>
  <si>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</si>
  <si>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</si>
  <si>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</si>
  <si>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</si>
  <si>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</si>
  <si>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</si>
  <si>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</si>
  <si>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</si>
  <si>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</si>
  <si>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</si>
  <si>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</si>
  <si>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</si>
  <si>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</si>
  <si>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</si>
  <si>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</si>
  <si>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</si>
  <si>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</si>
  <si>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</si>
  <si>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</si>
  <si>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</si>
  <si>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</si>
  <si>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</si>
  <si>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</si>
  <si>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</si>
  <si>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</si>
  <si>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</si>
  <si>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</si>
  <si>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</si>
  <si>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</si>
  <si>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</si>
  <si>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</si>
  <si>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</si>
  <si>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</si>
  <si>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</si>
  <si>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</si>
  <si>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</si>
  <si>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</si>
  <si>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</si>
  <si>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</si>
  <si>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</si>
  <si>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</si>
  <si>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</si>
  <si>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</si>
  <si>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</si>
  <si>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</si>
  <si>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</si>
  <si>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</si>
  <si>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</si>
  <si>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</si>
  <si>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</si>
  <si>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</si>
  <si>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</si>
  <si>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</si>
  <si>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</si>
  <si>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</si>
  <si>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</si>
  <si>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</si>
  <si>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</si>
  <si>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</si>
  <si>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</si>
  <si>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</si>
  <si>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</si>
  <si>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</si>
  <si>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</si>
  <si>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</si>
  <si>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</si>
  <si>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</si>
  <si>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</si>
  <si>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</si>
  <si>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</si>
  <si>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</si>
  <si>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</si>
  <si>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</si>
  <si>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</si>
  <si>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</si>
  <si>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</si>
  <si>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</si>
  <si>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</si>
  <si>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</si>
  <si>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</si>
  <si>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</si>
  <si>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</si>
  <si>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</si>
  <si>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</si>
  <si>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</si>
  <si>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</si>
  <si>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</si>
  <si>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</si>
  <si>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</si>
  <si>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</si>
  <si>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</si>
  <si>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</si>
  <si>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</si>
  <si>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</si>
  <si>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</si>
  <si>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</si>
  <si>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</si>
  <si>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</si>
  <si>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</si>
  <si>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</si>
  <si>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</si>
  <si>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</si>
  <si>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</si>
  <si>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</si>
  <si>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</si>
  <si>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</si>
  <si>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</si>
  <si>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</si>
  <si>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</si>
  <si>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</si>
  <si>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</si>
  <si>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</si>
  <si>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</si>
  <si>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</si>
  <si>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</si>
  <si>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</si>
  <si>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</si>
  <si>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</si>
  <si>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</si>
  <si>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</si>
  <si>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</si>
  <si>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</si>
  <si>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</si>
  <si>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</si>
  <si>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</si>
  <si>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</si>
  <si>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</si>
  <si>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</si>
  <si>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</si>
  <si>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</si>
  <si>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</si>
  <si>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</si>
  <si>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</si>
  <si>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</si>
  <si>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</si>
  <si>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</si>
  <si>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</si>
  <si>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</si>
  <si>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</si>
  <si>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</si>
  <si>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</si>
  <si>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</si>
  <si>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</si>
  <si>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</si>
  <si>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</si>
  <si>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</si>
  <si>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</si>
  <si>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</si>
  <si>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</si>
  <si>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</si>
  <si>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</si>
  <si>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</si>
  <si>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</si>
  <si>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</si>
  <si>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</si>
  <si>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</si>
  <si>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</si>
  <si>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</si>
  <si>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</si>
  <si>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</si>
  <si>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</si>
  <si>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</si>
  <si>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</si>
  <si>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</si>
  <si>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</si>
  <si>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</si>
  <si>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</si>
  <si>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</si>
  <si>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</si>
  <si>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</si>
  <si>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</si>
  <si>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</si>
  <si>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</si>
  <si>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</si>
  <si>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</si>
  <si>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</si>
  <si>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</si>
  <si>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</si>
  <si>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</si>
  <si>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</si>
  <si>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</si>
  <si>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</si>
  <si>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</si>
  <si>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</si>
  <si>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</si>
  <si>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</si>
  <si>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</si>
  <si>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</si>
  <si>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</si>
  <si>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</si>
  <si>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</si>
  <si>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</si>
  <si>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</si>
  <si>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</si>
  <si>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</si>
  <si>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</si>
  <si>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</si>
  <si>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</si>
  <si>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</si>
  <si>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</si>
  <si>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</si>
  <si>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</si>
  <si>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</si>
  <si>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</si>
  <si>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</si>
  <si>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</si>
  <si>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</si>
  <si>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</si>
  <si>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</si>
  <si>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</si>
  <si>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</si>
  <si>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</si>
  <si>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</si>
  <si>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</si>
  <si>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</si>
  <si>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</si>
  <si>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</si>
  <si>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</si>
  <si>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</si>
  <si>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</si>
  <si>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</si>
  <si>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</si>
  <si>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</si>
  <si>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</si>
  <si>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</si>
  <si>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</si>
  <si>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</si>
  <si>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</si>
  <si>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</si>
  <si>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</si>
  <si>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</si>
  <si>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</si>
  <si>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</si>
  <si>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</si>
  <si>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</si>
  <si>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</si>
  <si>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</si>
  <si>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</si>
  <si>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</si>
  <si>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</si>
  <si>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</si>
  <si>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</si>
  <si>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</si>
  <si>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</si>
  <si>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</si>
  <si>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</si>
  <si>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</si>
  <si>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</si>
  <si>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</si>
  <si>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</si>
  <si>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</si>
  <si>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</si>
  <si>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</si>
  <si>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</si>
  <si>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</si>
  <si>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</si>
  <si>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</si>
  <si>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</si>
  <si>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</si>
  <si>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</si>
  <si>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</si>
  <si>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</si>
  <si>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</si>
  <si>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</si>
  <si>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</si>
  <si>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</si>
  <si>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Волженцева Ю.В.</t>
  </si>
  <si>
    <t>Правый</t>
  </si>
  <si>
    <t>Shunmei 0,6</t>
  </si>
  <si>
    <t>Shunmei 0,7</t>
  </si>
  <si>
    <t>200 ml</t>
  </si>
  <si>
    <t>Коротнева А.П.</t>
  </si>
  <si>
    <t>10:24</t>
  </si>
  <si>
    <t>3,2 - 6</t>
  </si>
  <si>
    <t>3,0 - 29</t>
  </si>
  <si>
    <t>3,0 - 24</t>
  </si>
  <si>
    <t>проходим, контуры ровные</t>
  </si>
  <si>
    <r>
      <rPr>
        <b/>
        <sz val="11"/>
        <color theme="1"/>
        <rFont val="Arial Narrow"/>
        <family val="2"/>
        <charset val="204"/>
      </rPr>
      <t>состояние просле стентирования среднего сегмент ПНА.</t>
    </r>
    <r>
      <rPr>
        <sz val="11"/>
        <color theme="1"/>
        <rFont val="Arial Narrow"/>
        <family val="2"/>
        <charset val="204"/>
      </rPr>
      <t xml:space="preserve"> Неровности контуров проксимального сегмента, рестеноз дистального стента среднего сегмента до 50%. Антеградный кровоток TIMI III.</t>
    </r>
  </si>
  <si>
    <r>
      <rPr>
        <b/>
        <sz val="11"/>
        <color theme="1"/>
        <rFont val="Arial Narrow"/>
        <family val="2"/>
        <charset val="204"/>
      </rPr>
      <t>состояние просле стентирования проксимального сегмента ОА</t>
    </r>
    <r>
      <rPr>
        <sz val="11"/>
        <color theme="1"/>
        <rFont val="Arial Narrow"/>
        <family val="2"/>
        <charset val="204"/>
      </rPr>
      <t>. Определяется рестеноз in stent 70%. Антеградный кровоток TIMI III.</t>
    </r>
  </si>
  <si>
    <r>
      <rPr>
        <b/>
        <sz val="11"/>
        <color theme="1"/>
        <rFont val="Arial Narrow"/>
        <family val="2"/>
        <charset val="204"/>
      </rPr>
      <t>состояние просле стентирования среднего сегмента ПКА.</t>
    </r>
    <r>
      <rPr>
        <sz val="11"/>
        <color theme="1"/>
        <rFont val="Arial Narrow"/>
        <family val="2"/>
        <charset val="204"/>
      </rPr>
      <t xml:space="preserve"> Рестеноз в стентах до 30%. Определяется cтеноз проксимального сегмента не менее 50%, стеноз дистального сегмента более 80%. Антеградный кровоток TIMI III.</t>
    </r>
  </si>
  <si>
    <t xml:space="preserve">Совместно с д/кардиологом: с учетом клинических данных, ЭКГ и КАГ рекомендовано стентирование бассейна ПКА. </t>
  </si>
  <si>
    <t xml:space="preserve">Устье ПКА катетеризировано проводниковым катетером Launcher JR 3.5 6Fr. Коронарный проводник Shunmei 0,7 заведен в дистальный сегмент ПКА.  В зону стеноза дистального сегмента ПКА имплантирован  DES Evermine  3,0 х 29  мм, давлением  9 атм. В зону стеноза проксимального сегмента ПКА имплантирован  DES Evermine  3,0 х 24  мм, давлением  9 атм. Выполнена постдилатация стентов БК Accuforce 3,25 x 6 мм, давлением до 15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ПКА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</si>
</sst>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11" sqref="B11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45693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0.625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0.63888888888888895</v>
      </c>
      <c r="C10" s="54"/>
      <c r="D10" s="94" t="s">
        <v>173</v>
      </c>
      <c r="E10" s="92"/>
      <c r="F10" s="92"/>
      <c r="G10" s="23" t="s">
        <v>275</v>
      </c>
      <c r="H10" s="25"/>
    </row>
    <row r="11" spans="1:8" ht="17.25" thickTop="1" thickBot="1">
      <c r="A11" s="88" t="s">
        <v>192</v>
      </c>
      <c r="B11" s="202" t="s">
        <v>535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19309</v>
      </c>
      <c r="C12" s="11"/>
      <c r="D12" s="94" t="s">
        <v>302</v>
      </c>
      <c r="E12" s="92"/>
      <c r="F12" s="92"/>
      <c r="G12" s="23" t="s">
        <v>530</v>
      </c>
      <c r="H12" s="25"/>
    </row>
    <row r="13" spans="1:8" ht="15.75">
      <c r="A13" s="14" t="s">
        <v>10</v>
      </c>
      <c r="B13" s="29">
        <f>DATEDIF(B12,B8,"y")</f>
        <v>72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3393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536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3770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7.1630000000000003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540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541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542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543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544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4" zoomScaleNormal="100" zoomScaleSheetLayoutView="100" zoomScalePageLayoutView="90" workbookViewId="0">
      <selection activeCell="I26" sqref="I26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2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45693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0.63888888888888895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0.67708333333333337</v>
      </c>
      <c r="C14" s="11"/>
      <c r="D14" s="94" t="s">
        <v>173</v>
      </c>
      <c r="E14" s="92"/>
      <c r="F14" s="92"/>
      <c r="G14" s="79" t="str">
        <f>КАГ!G10</f>
        <v>Синицина И.А.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3.819444444444442E-2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Коротнева А.П.</v>
      </c>
      <c r="C16" s="199">
        <f>LEN(КАГ!B11)</f>
        <v>14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19309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72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3393</v>
      </c>
      <c r="C19" s="68"/>
      <c r="D19" s="68"/>
      <c r="E19" s="68"/>
      <c r="F19" s="68"/>
      <c r="G19" s="164" t="s">
        <v>397</v>
      </c>
      <c r="H19" s="179" t="str">
        <f>КАГ!H15</f>
        <v>10:24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3770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7.1630000000000003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545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519</v>
      </c>
      <c r="C40" s="119"/>
      <c r="D40" s="249" t="s">
        <v>527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534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проходим, контуры ровные
Бассейн ПНА:   состояние просле стентирования среднего сегмент ПНА. Неровности контуров проксимального сегмента, рестеноз дистального стента среднего сегмента до 50%. Антеградный кровоток TIMI III.
Бассейн  ОА:   состояние просле стентирования проксимального сегмента ОА. Определяется рестеноз in stent 70%. Антеградный кровоток TIMI III.
Бассейн ПКА:   состояние просле стентирования среднего сегмента ПКА. Рестеноз в стентах до 30%. Определяется cтеноз проксимального сегмента не менее 50%, стеноз дистального сегмента более 80%. Антеградный кровоток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24" sqref="F24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45693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Коротнева А.П.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19309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72</v>
      </c>
    </row>
    <row r="7" spans="1:4">
      <c r="A7" s="37"/>
      <c r="B7"/>
      <c r="C7" s="100" t="s">
        <v>12</v>
      </c>
      <c r="D7" s="102">
        <f>КАГ!$B$14</f>
        <v>3393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45693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533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512</v>
      </c>
      <c r="C16" s="134" t="s">
        <v>537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516</v>
      </c>
      <c r="C17" s="134" t="s">
        <v>538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516</v>
      </c>
      <c r="C18" s="134" t="s">
        <v>539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0" zoomScaleNormal="100" workbookViewId="0">
      <selection activeCell="AM53" sqref="AM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4" t="str">
        <f>IFERROR(INDEX(Расходка[Наименование расходного материала],MATCH(Расходка[[#This Row],[№]],Поиск_расходки[Индекс5],0)),"")</f>
        <v>Meril Evermine50™</v>
      </c>
      <c r="W2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1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307</v>
      </c>
      <c r="C13" s="1" t="s">
        <v>332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t="s">
        <v>364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353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374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366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503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337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s="1" t="s">
        <v>505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305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320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352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358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314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370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518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360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508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532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Shunmei 0,6</v>
      </c>
      <c r="Y52" s="114" t="str">
        <f>IFERROR(INDEX(Расходка[Наименование расходного материала],MATCH(Расходка[[#This Row],[№]],Поиск_расходки[Индекс8],0)),"")</f>
        <v>Shunmei 0,6</v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533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1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Shunmei 0,7</v>
      </c>
      <c r="Y53" s="114" t="str">
        <f>IFERROR(INDEX(Расходка[Наименование расходного материала],MATCH(Расходка[[#This Row],[№]],Поиск_расходки[Индекс8],0)),"")</f>
        <v>Shunmei 0,7</v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BMS, Integtity</v>
      </c>
      <c r="Y56" s="114" t="str">
        <f>IFERROR(INDEX(Расходка[Наименование расходного материала],MATCH(Расходка[[#This Row],[№]],Поиск_расходки[Индекс8],0)),"")</f>
        <v>BMS, Integtity</v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DES, Calipso</v>
      </c>
      <c r="Y57" s="114" t="str">
        <f>IFERROR(INDEX(Расходка[Наименование расходного материала],MATCH(Расходка[[#This Row],[№]],Поиск_расходки[Индекс8],0)),"")</f>
        <v>DES, Calipso</v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4" t="s">
        <v>528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DES, Metafor</v>
      </c>
      <c r="Y58" s="114" t="str">
        <f>IFERROR(INDEX(Расходка[Наименование расходного материала],MATCH(Расходка[[#This Row],[№]],Поиск_расходки[Индекс8],0)),"")</f>
        <v>DES, Metafor</v>
      </c>
      <c r="Z58" s="114" t="str">
        <f>IFERROR(INDEX(Расходка[Наименование расходного материала],MATCH(Расходка[[#This Row],[№]],Поиск_расходки[Индекс9],0)),"")</f>
        <v>DES, Metafor</v>
      </c>
      <c r="AA58" s="114" t="str">
        <f>IFERROR(INDEX(Расходка[Наименование расходного материала],MATCH(Расходка[[#This Row],[№]],Поиск_расходки[Индекс10],0)),"")</f>
        <v>DES, Metafor</v>
      </c>
      <c r="AB58" s="114" t="str">
        <f>IFERROR(INDEX(Расходка[Наименование расходного материала],MATCH(Расходка[[#This Row],[№]],Поиск_расходки[Индекс11],0)),"")</f>
        <v>DES, Metafor</v>
      </c>
      <c r="AC58" s="114" t="str">
        <f>IFERROR(INDEX(Расходка[Наименование расходного материала],MATCH(Расходка[[#This Row],[№]],Поиск_расходки[Индекс12],0)),"")</f>
        <v>DES, Metafor</v>
      </c>
      <c r="AD58" s="114" t="str">
        <f>IFERROR(INDEX(Расходка[Наименование расходного материала],MATCH(Расходка[[#This Row],[№]],Поиск_расходки[Индекс13],0)),"")</f>
        <v>DES, Metafor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NanoMed</v>
      </c>
      <c r="Y59" s="114" t="str">
        <f>IFERROR(INDEX(Расходка[Наименование расходного материала],MATCH(Расходка[[#This Row],[№]],Поиск_расходки[Индекс8],0)),"")</f>
        <v>DES, NanoMed</v>
      </c>
      <c r="Z59" s="114" t="str">
        <f>IFERROR(INDEX(Расходка[Наименование расходного материала],MATCH(Расходка[[#This Row],[№]],Поиск_расходки[Индекс9],0)),"")</f>
        <v>DES, NanoMed</v>
      </c>
      <c r="AA59" s="114" t="str">
        <f>IFERROR(INDEX(Расходка[Наименование расходного материала],MATCH(Расходка[[#This Row],[№]],Поиск_расходки[Индекс10],0)),"")</f>
        <v>DES, NanoMed</v>
      </c>
      <c r="AB59" s="114" t="str">
        <f>IFERROR(INDEX(Расходка[Наименование расходного материала],MATCH(Расходка[[#This Row],[№]],Поиск_расходки[Индекс11],0)),"")</f>
        <v>DES, NanoMed</v>
      </c>
      <c r="AC59" s="114" t="str">
        <f>IFERROR(INDEX(Расходка[Наименование расходного материала],MATCH(Расходка[[#This Row],[№]],Поиск_расходки[Индекс12],0)),"")</f>
        <v>DES, NanoMed</v>
      </c>
      <c r="AD59" s="114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29" t="s">
        <v>322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0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1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60" t="s">
        <v>384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Firehawk</v>
      </c>
      <c r="Y62" s="114" t="str">
        <f>IFERROR(INDEX(Расходка[Наименование расходного материала],MATCH(Расходка[[#This Row],[№]],Поиск_расходки[Индекс8],0)),"")</f>
        <v>DES, Firehawk</v>
      </c>
      <c r="Z62" s="114" t="str">
        <f>IFERROR(INDEX(Расходка[Наименование расходного материала],MATCH(Расходка[[#This Row],[№]],Поиск_расходки[Индекс9],0)),"")</f>
        <v>DES, Firehawk</v>
      </c>
      <c r="AA62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2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2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2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4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516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1</v>
      </c>
      <c r="J65" s="115">
        <f>IF(ISNUMBER(SEARCH('Карта учёта'!$B$18,Расходка[[#This Row],[Наименование расходного материала]])),MAX($J$1:J64)+1,0)</f>
        <v>1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5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6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7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349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68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350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9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326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327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328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1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7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8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330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9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9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468</v>
      </c>
    </row>
    <row r="80" spans="1:33"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0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0</v>
      </c>
      <c r="Q80" s="196">
        <f>IF(ISNUMBER(SEARCH('Карта учёта'!$B$25,Расходка[[#This Row],[Наименование расходного материала]])),MAX($Q$1:Q79)+1,0)</f>
        <v>0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/>
      </c>
      <c r="AD80" s="197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523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2025-02-05T13:43:42Z</cp:lastPrinted>
  <dcterms:created xsi:type="dcterms:W3CDTF">2015-06-05T18:19:34Z</dcterms:created>
  <dcterms:modified xsi:type="dcterms:W3CDTF">2025-02-05T13:44:26Z</dcterms:modified>
</cp:coreProperties>
</file>