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0" yWindow="-120" windowWidth="29040" windowHeight="15840" activeTab="1"/>
  </bookViews>
  <sheets>
    <sheet name="КАГ" sheetId="6" r:id="rId1"/>
    <sheet name="ЧКВ" sheetId="9" r:id="rId2"/>
    <sheet name="КАГ to 1C" sheetId="11" r:id="rId3"/>
    <sheet name="Карта учёта" sheetId="3" r:id="rId4"/>
    <sheet name="Вмешательства" sheetId="4" r:id="rId5"/>
    <sheet name="Расходный материал" sheetId="1" r:id="rId6"/>
    <sheet name="Сотрудники" sheetId="5" r:id="rId7"/>
    <sheet name="Остальное" sheetId="10" r:id="rId8"/>
  </sheets>
  <definedNames>
    <definedName name="_xlnm._FilterDatabase" localSheetId="0" hidden="1">КАГ!#REF!</definedName>
    <definedName name="_xlnm._FilterDatabase" localSheetId="3"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'КАГ to 1C'!$A$3</definedName>
    <definedName name="_xlnm.Print_Area" localSheetId="3">'Карта учёта'!$A$2:$D$40</definedName>
    <definedName name="_xlnm.Print_Area" localSheetId="1">ЧКВ!$A$1:$H$55</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 i="1" l="1"/>
  <c r="E79" i="1" l="1"/>
  <c r="E80" i="1"/>
  <c r="E81" i="1"/>
  <c r="E82" i="1"/>
  <c r="E83" i="1"/>
  <c r="E84" i="1"/>
  <c r="E85" i="1"/>
  <c r="E86" i="1"/>
  <c r="F81" i="1"/>
  <c r="F82" i="1"/>
  <c r="F83" i="1"/>
  <c r="F84" i="1"/>
  <c r="F85" i="1"/>
  <c r="F86" i="1"/>
  <c r="G81" i="1"/>
  <c r="G82" i="1"/>
  <c r="G83" i="1"/>
  <c r="G84" i="1"/>
  <c r="G85" i="1"/>
  <c r="G86" i="1"/>
  <c r="H81" i="1"/>
  <c r="H82" i="1"/>
  <c r="H83" i="1"/>
  <c r="H84" i="1"/>
  <c r="H85" i="1"/>
  <c r="H86" i="1"/>
  <c r="I81" i="1"/>
  <c r="I82" i="1"/>
  <c r="I83" i="1"/>
  <c r="I84" i="1"/>
  <c r="I85" i="1"/>
  <c r="I86" i="1"/>
  <c r="J81" i="1"/>
  <c r="J82" i="1"/>
  <c r="J83" i="1"/>
  <c r="J84" i="1"/>
  <c r="J85" i="1"/>
  <c r="J86" i="1"/>
  <c r="K81" i="1"/>
  <c r="K82" i="1"/>
  <c r="K83" i="1"/>
  <c r="K84" i="1"/>
  <c r="K85" i="1"/>
  <c r="K86" i="1"/>
  <c r="L81" i="1"/>
  <c r="L82" i="1"/>
  <c r="L83" i="1"/>
  <c r="L84" i="1"/>
  <c r="L85" i="1"/>
  <c r="L86" i="1"/>
  <c r="M81" i="1"/>
  <c r="M82" i="1"/>
  <c r="M83" i="1"/>
  <c r="M84" i="1"/>
  <c r="M85" i="1"/>
  <c r="M86" i="1"/>
  <c r="N81" i="1"/>
  <c r="N82" i="1"/>
  <c r="N83" i="1"/>
  <c r="N84" i="1"/>
  <c r="N85" i="1"/>
  <c r="N86" i="1"/>
  <c r="O81" i="1"/>
  <c r="O82" i="1"/>
  <c r="O83" i="1"/>
  <c r="O84" i="1"/>
  <c r="O85" i="1"/>
  <c r="O86" i="1"/>
  <c r="P81" i="1"/>
  <c r="P82" i="1"/>
  <c r="P83" i="1"/>
  <c r="P84" i="1"/>
  <c r="P85" i="1"/>
  <c r="P86" i="1"/>
  <c r="Q81" i="1"/>
  <c r="Q82" i="1"/>
  <c r="Q83" i="1"/>
  <c r="Q84" i="1"/>
  <c r="Q85" i="1"/>
  <c r="Q86" i="1"/>
  <c r="R81" i="1"/>
  <c r="R82" i="1"/>
  <c r="R83" i="1"/>
  <c r="R84" i="1"/>
  <c r="R85" i="1"/>
  <c r="R86" i="1"/>
  <c r="S81" i="1"/>
  <c r="S82" i="1"/>
  <c r="S83" i="1"/>
  <c r="S84" i="1"/>
  <c r="S85" i="1"/>
  <c r="S86" i="1"/>
  <c r="T81" i="1"/>
  <c r="T82" i="1"/>
  <c r="T83" i="1"/>
  <c r="T84" i="1"/>
  <c r="T85" i="1"/>
  <c r="T86" i="1"/>
  <c r="U81" i="1"/>
  <c r="U82" i="1"/>
  <c r="U83" i="1"/>
  <c r="U84" i="1"/>
  <c r="U85" i="1"/>
  <c r="U86" i="1"/>
  <c r="V81" i="1"/>
  <c r="V82" i="1"/>
  <c r="V83" i="1"/>
  <c r="V84" i="1"/>
  <c r="V85" i="1"/>
  <c r="V86" i="1"/>
  <c r="W81" i="1"/>
  <c r="W82" i="1"/>
  <c r="W83" i="1"/>
  <c r="W84" i="1"/>
  <c r="W85" i="1"/>
  <c r="W86" i="1"/>
  <c r="X81" i="1"/>
  <c r="X82" i="1"/>
  <c r="X83" i="1"/>
  <c r="X84" i="1"/>
  <c r="X85" i="1"/>
  <c r="X86" i="1"/>
  <c r="Y81" i="1"/>
  <c r="Y82" i="1"/>
  <c r="Y83" i="1"/>
  <c r="Y84" i="1"/>
  <c r="Y85" i="1"/>
  <c r="Y86" i="1"/>
  <c r="Z81" i="1"/>
  <c r="Z82" i="1"/>
  <c r="Z83" i="1"/>
  <c r="Z84" i="1"/>
  <c r="Z85" i="1"/>
  <c r="Z86" i="1"/>
  <c r="AA81" i="1"/>
  <c r="AA82" i="1"/>
  <c r="AA83" i="1"/>
  <c r="AA84" i="1"/>
  <c r="AA85" i="1"/>
  <c r="AA86" i="1"/>
  <c r="AB81" i="1"/>
  <c r="AB82" i="1"/>
  <c r="AB83" i="1"/>
  <c r="AB84" i="1"/>
  <c r="AB85" i="1"/>
  <c r="AB86" i="1"/>
  <c r="AC81" i="1"/>
  <c r="AC82" i="1"/>
  <c r="AC83" i="1"/>
  <c r="AC84" i="1"/>
  <c r="AC85" i="1"/>
  <c r="AC86" i="1"/>
  <c r="AD81" i="1"/>
  <c r="AD82" i="1"/>
  <c r="AD83" i="1"/>
  <c r="AD84" i="1"/>
  <c r="AD85" i="1"/>
  <c r="AD86" i="1"/>
  <c r="A54" i="1"/>
  <c r="D42" i="6" l="1"/>
  <c r="E38" i="9"/>
  <c r="A5" i="4" l="1"/>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 i="4"/>
  <c r="A4" i="4"/>
  <c r="A2" i="4"/>
  <c r="A59" i="1" l="1"/>
  <c r="B13" i="9" l="1"/>
  <c r="A56" i="1" l="1"/>
  <c r="A55" i="1"/>
  <c r="A3" i="1"/>
  <c r="A4" i="1"/>
  <c r="A5" i="1"/>
  <c r="A6" i="1"/>
  <c r="A7" i="1"/>
  <c r="A8" i="1"/>
  <c r="A9" i="1"/>
  <c r="A10" i="1"/>
  <c r="A11" i="1"/>
  <c r="A12"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7" i="1"/>
  <c r="A58" i="1"/>
  <c r="A60" i="1"/>
  <c r="A61" i="1"/>
  <c r="A62" i="1"/>
  <c r="A63" i="1"/>
  <c r="A64" i="1"/>
  <c r="A65" i="1"/>
  <c r="A66" i="1"/>
  <c r="A67" i="1"/>
  <c r="A68" i="1"/>
  <c r="A69" i="1"/>
  <c r="A70" i="1"/>
  <c r="A71" i="1"/>
  <c r="A72" i="1"/>
  <c r="A73" i="1"/>
  <c r="A74" i="1"/>
  <c r="A75" i="1"/>
  <c r="A76" i="1"/>
  <c r="A77" i="1"/>
  <c r="A78" i="1"/>
  <c r="A79" i="1"/>
  <c r="A80" i="1"/>
  <c r="A2" i="1"/>
  <c r="A1" i="11" l="1"/>
  <c r="A3" i="11"/>
  <c r="A18" i="3" l="1"/>
  <c r="C15" i="5" l="1"/>
  <c r="B15" i="9" l="1"/>
  <c r="E71" i="1" l="1"/>
  <c r="E72" i="1"/>
  <c r="E73" i="1"/>
  <c r="E74" i="1"/>
  <c r="E75" i="1"/>
  <c r="E76" i="1"/>
  <c r="E77" i="1"/>
  <c r="E78" i="1"/>
  <c r="C16" i="9" l="1"/>
  <c r="E69" i="1" l="1"/>
  <c r="E70" i="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H17" i="6" l="1"/>
  <c r="H21" i="9" l="1"/>
  <c r="C4" i="5" l="1"/>
  <c r="C18" i="5" l="1"/>
  <c r="A16" i="3" l="1"/>
  <c r="B5" i="3" l="1"/>
  <c r="B16" i="9" l="1"/>
  <c r="G17" i="9" l="1"/>
  <c r="Q2" i="1"/>
  <c r="P2" i="1"/>
  <c r="O2" i="1"/>
  <c r="N2" i="1"/>
  <c r="M2" i="1"/>
  <c r="L2" i="1"/>
  <c r="K2" i="1"/>
  <c r="I2" i="1"/>
  <c r="J2" i="1"/>
  <c r="G2" i="1"/>
  <c r="H2" i="1"/>
  <c r="F2" i="1"/>
  <c r="E2" i="1"/>
  <c r="A5" i="3"/>
  <c r="B6" i="3"/>
  <c r="G13" i="9"/>
  <c r="G51" i="9" s="1"/>
  <c r="G14" i="9"/>
  <c r="H13" i="9"/>
  <c r="G53" i="9" s="1"/>
  <c r="H14" i="9"/>
  <c r="H15" i="9"/>
  <c r="H16" i="9"/>
  <c r="H17" i="9"/>
  <c r="G16" i="9"/>
  <c r="G15" i="9"/>
  <c r="G53" i="6"/>
  <c r="B22" i="9"/>
  <c r="A22" i="9"/>
  <c r="B12" i="9"/>
  <c r="B17" i="9"/>
  <c r="B19" i="9"/>
  <c r="B20" i="9"/>
  <c r="B21" i="9"/>
  <c r="C2" i="3" s="1"/>
  <c r="D37" i="6"/>
  <c r="G51" i="6"/>
  <c r="A8" i="9"/>
  <c r="D10" i="3"/>
  <c r="B2" i="3" s="1"/>
  <c r="D9" i="3"/>
  <c r="D8" i="3"/>
  <c r="D7" i="3"/>
  <c r="D5" i="3"/>
  <c r="D4" i="3"/>
  <c r="AK7" i="1"/>
  <c r="AK8" i="1"/>
  <c r="AK3" i="1"/>
  <c r="AK4" i="1"/>
  <c r="AK5" i="1"/>
  <c r="AK6" i="1"/>
  <c r="AK2" i="1"/>
  <c r="B13" i="6"/>
  <c r="B18" i="9" s="1"/>
  <c r="A7" i="6"/>
  <c r="A25" i="3"/>
  <c r="A26" i="3"/>
  <c r="A27" i="3"/>
  <c r="A13" i="3"/>
  <c r="A14" i="3"/>
  <c r="A15" i="3"/>
  <c r="A17" i="3"/>
  <c r="A19" i="3"/>
  <c r="A20" i="3"/>
  <c r="A21" i="3"/>
  <c r="A22" i="3"/>
  <c r="A23" i="3"/>
  <c r="A24" i="3"/>
  <c r="C13" i="5"/>
  <c r="C3" i="5"/>
  <c r="C5" i="5"/>
  <c r="C6" i="5"/>
  <c r="C7" i="5"/>
  <c r="C8" i="5"/>
  <c r="C9" i="5"/>
  <c r="C10" i="5"/>
  <c r="C11" i="5"/>
  <c r="C12" i="5"/>
  <c r="C14" i="5"/>
  <c r="C16" i="5"/>
  <c r="C17" i="5"/>
  <c r="C2" i="5"/>
  <c r="A10" i="9" l="1"/>
  <c r="A9" i="3" s="1"/>
  <c r="A9" i="9"/>
  <c r="A8" i="3" s="1"/>
  <c r="G22" i="9"/>
  <c r="E3" i="1"/>
  <c r="E4" i="1" s="1"/>
  <c r="Q3" i="1"/>
  <c r="AD2" i="1" s="1"/>
  <c r="P3" i="1"/>
  <c r="P4" i="1" s="1"/>
  <c r="O3" i="1"/>
  <c r="O4" i="1" s="1"/>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Q5" i="1"/>
  <c r="E6" i="1"/>
  <c r="O6" i="1"/>
  <c r="I5" i="1"/>
  <c r="J5" i="1"/>
  <c r="N7" i="1"/>
  <c r="M5" i="1"/>
  <c r="F5" i="1"/>
  <c r="G6" i="1"/>
  <c r="H6" i="1"/>
  <c r="L7" i="1"/>
  <c r="K6" i="1"/>
  <c r="P7" i="1" l="1"/>
  <c r="O7" i="1"/>
  <c r="E7" i="1"/>
  <c r="Q6" i="1"/>
  <c r="J6" i="1"/>
  <c r="N8" i="1"/>
  <c r="F6" i="1"/>
  <c r="I6" i="1"/>
  <c r="G7" i="1"/>
  <c r="M6" i="1"/>
  <c r="H7" i="1"/>
  <c r="L8" i="1"/>
  <c r="K7" i="1"/>
  <c r="P8" i="1" l="1"/>
  <c r="O8" i="1"/>
  <c r="E8" i="1"/>
  <c r="E9" i="1" s="1"/>
  <c r="Q7" i="1"/>
  <c r="E10" i="1"/>
  <c r="J7" i="1"/>
  <c r="G8" i="1"/>
  <c r="N9" i="1"/>
  <c r="I7" i="1"/>
  <c r="F7" i="1"/>
  <c r="M7" i="1"/>
  <c r="H8" i="1"/>
  <c r="L9" i="1"/>
  <c r="K8" i="1"/>
  <c r="O9" i="1" l="1"/>
  <c r="O10" i="1" s="1"/>
  <c r="P9" i="1"/>
  <c r="Q8" i="1"/>
  <c r="J8" i="1"/>
  <c r="E11" i="1"/>
  <c r="E12" i="1" s="1"/>
  <c r="E13" i="1" s="1"/>
  <c r="E14" i="1" s="1"/>
  <c r="E15" i="1" s="1"/>
  <c r="M8" i="1"/>
  <c r="N10" i="1"/>
  <c r="I8" i="1"/>
  <c r="G9" i="1"/>
  <c r="H9" i="1"/>
  <c r="F8" i="1"/>
  <c r="K9" i="1"/>
  <c r="L10" i="1"/>
  <c r="Q9" i="1" l="1"/>
  <c r="O11" i="1"/>
  <c r="O12" i="1" s="1"/>
  <c r="O13" i="1" s="1"/>
  <c r="O14" i="1" s="1"/>
  <c r="O15" i="1" s="1"/>
  <c r="P10" i="1"/>
  <c r="Q10" i="1"/>
  <c r="Q11" i="1" s="1"/>
  <c r="Q12" i="1" s="1"/>
  <c r="Q13" i="1" s="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P11" i="1" l="1"/>
  <c r="O16" i="1"/>
  <c r="O17" i="1" s="1"/>
  <c r="O18" i="1" s="1"/>
  <c r="M13" i="1"/>
  <c r="M14"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P12" i="1" l="1"/>
  <c r="P13" i="1" s="1"/>
  <c r="P14" i="1" s="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F13" i="1"/>
  <c r="F14" i="1" s="1"/>
  <c r="F15" i="1" s="1"/>
  <c r="E63" i="1"/>
  <c r="M15" i="1"/>
  <c r="M16" i="1" s="1"/>
  <c r="M17" i="1" s="1"/>
  <c r="J12" i="1"/>
  <c r="J13" i="1" s="1"/>
  <c r="J14" i="1" s="1"/>
  <c r="J15" i="1" s="1"/>
  <c r="J16" i="1" s="1"/>
  <c r="Q58" i="1"/>
  <c r="N14" i="1"/>
  <c r="N15" i="1" s="1"/>
  <c r="I15" i="1"/>
  <c r="I16" i="1" s="1"/>
  <c r="I17" i="1" s="1"/>
  <c r="H16" i="1"/>
  <c r="H17" i="1" s="1"/>
  <c r="K13" i="1"/>
  <c r="K14" i="1" s="1"/>
  <c r="L16" i="1"/>
  <c r="G14" i="1"/>
  <c r="O51" i="1" l="1"/>
  <c r="P15" i="1"/>
  <c r="E64" i="1"/>
  <c r="F16" i="1"/>
  <c r="F17" i="1" s="1"/>
  <c r="N16" i="1"/>
  <c r="N17" i="1" s="1"/>
  <c r="J17" i="1"/>
  <c r="J18" i="1" s="1"/>
  <c r="Q59" i="1"/>
  <c r="Q60" i="1" s="1"/>
  <c r="F18" i="1"/>
  <c r="F19" i="1" s="1"/>
  <c r="H18" i="1"/>
  <c r="H19" i="1" s="1"/>
  <c r="H20" i="1" s="1"/>
  <c r="H21" i="1" s="1"/>
  <c r="H22" i="1" s="1"/>
  <c r="I18" i="1"/>
  <c r="I19" i="1" s="1"/>
  <c r="I20" i="1" s="1"/>
  <c r="I21" i="1" s="1"/>
  <c r="I22" i="1" s="1"/>
  <c r="I23" i="1" s="1"/>
  <c r="I24" i="1" s="1"/>
  <c r="M18" i="1"/>
  <c r="M19" i="1" s="1"/>
  <c r="M20" i="1" s="1"/>
  <c r="L17" i="1"/>
  <c r="K15" i="1"/>
  <c r="K16" i="1" s="1"/>
  <c r="K17" i="1" s="1"/>
  <c r="G15" i="1"/>
  <c r="O52" i="1" l="1"/>
  <c r="O53" i="1" s="1"/>
  <c r="O54" i="1" s="1"/>
  <c r="O55" i="1" s="1"/>
  <c r="P16" i="1"/>
  <c r="E65" i="1"/>
  <c r="N18" i="1"/>
  <c r="N19" i="1" s="1"/>
  <c r="J19" i="1"/>
  <c r="J20" i="1" s="1"/>
  <c r="J21" i="1" s="1"/>
  <c r="AD56" i="1"/>
  <c r="Q61" i="1"/>
  <c r="AD57" i="1"/>
  <c r="H23" i="1"/>
  <c r="K18" i="1"/>
  <c r="K19" i="1" s="1"/>
  <c r="K20" i="1" s="1"/>
  <c r="K21" i="1" s="1"/>
  <c r="K22" i="1" s="1"/>
  <c r="K23" i="1" s="1"/>
  <c r="K24" i="1" s="1"/>
  <c r="I25" i="1"/>
  <c r="I26" i="1" s="1"/>
  <c r="AD4" i="1"/>
  <c r="AD6" i="1"/>
  <c r="AD5" i="1"/>
  <c r="AD7" i="1"/>
  <c r="AD15" i="1"/>
  <c r="AD13" i="1"/>
  <c r="M21" i="1"/>
  <c r="L18" i="1"/>
  <c r="G16" i="1"/>
  <c r="G17" i="1" s="1"/>
  <c r="F20" i="1"/>
  <c r="AD59" i="1" l="1"/>
  <c r="O56" i="1"/>
  <c r="O57" i="1" s="1"/>
  <c r="P17" i="1"/>
  <c r="E66" i="1"/>
  <c r="Q62" i="1"/>
  <c r="J22" i="1"/>
  <c r="J23" i="1" s="1"/>
  <c r="J24" i="1" s="1"/>
  <c r="N20" i="1"/>
  <c r="N21" i="1" s="1"/>
  <c r="N22" i="1" s="1"/>
  <c r="K25" i="1"/>
  <c r="K26" i="1" s="1"/>
  <c r="K27" i="1" s="1"/>
  <c r="H24" i="1"/>
  <c r="AD18" i="1"/>
  <c r="G18" i="1"/>
  <c r="G19" i="1" s="1"/>
  <c r="G20" i="1" s="1"/>
  <c r="I27" i="1"/>
  <c r="M22" i="1"/>
  <c r="L19" i="1"/>
  <c r="L20" i="1" s="1"/>
  <c r="F21" i="1"/>
  <c r="AD60" i="1" l="1"/>
  <c r="O58" i="1"/>
  <c r="O59" i="1" s="1"/>
  <c r="P18" i="1"/>
  <c r="E67" i="1"/>
  <c r="Q63" i="1"/>
  <c r="Q64" i="1" s="1"/>
  <c r="Q65" i="1" s="1"/>
  <c r="Q66" i="1" s="1"/>
  <c r="K28" i="1"/>
  <c r="K29" i="1" s="1"/>
  <c r="AD26" i="1"/>
  <c r="G21" i="1"/>
  <c r="G22" i="1" s="1"/>
  <c r="G23" i="1" s="1"/>
  <c r="H25" i="1"/>
  <c r="I28" i="1"/>
  <c r="M23" i="1"/>
  <c r="J25" i="1"/>
  <c r="N23" i="1"/>
  <c r="L21" i="1"/>
  <c r="F22" i="1"/>
  <c r="AD62" i="1" l="1"/>
  <c r="AD61" i="1"/>
  <c r="O60" i="1"/>
  <c r="O61" i="1" s="1"/>
  <c r="O62" i="1" s="1"/>
  <c r="P19" i="1"/>
  <c r="E68" i="1"/>
  <c r="Q67" i="1"/>
  <c r="AD21" i="1"/>
  <c r="AD19" i="1"/>
  <c r="AD64" i="1"/>
  <c r="AD65" i="1"/>
  <c r="AD63" i="1"/>
  <c r="H26" i="1"/>
  <c r="H27" i="1" s="1"/>
  <c r="H28" i="1" s="1"/>
  <c r="H29" i="1" s="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R79" i="1" l="1"/>
  <c r="R80" i="1"/>
  <c r="R77" i="1"/>
  <c r="R78" i="1"/>
  <c r="R75" i="1"/>
  <c r="R76" i="1"/>
  <c r="O63" i="1"/>
  <c r="R73" i="1"/>
  <c r="R74" i="1"/>
  <c r="P20" i="1"/>
  <c r="R64" i="1"/>
  <c r="R71" i="1"/>
  <c r="R72" i="1"/>
  <c r="R57" i="1"/>
  <c r="R69" i="1"/>
  <c r="R60" i="1"/>
  <c r="R62" i="1"/>
  <c r="R58" i="1"/>
  <c r="R63" i="1"/>
  <c r="R59" i="1"/>
  <c r="R56" i="1"/>
  <c r="R66" i="1"/>
  <c r="R68" i="1"/>
  <c r="R67" i="1"/>
  <c r="R65" i="1"/>
  <c r="R61" i="1"/>
  <c r="R70" i="1"/>
  <c r="Q68" i="1"/>
  <c r="L25" i="1"/>
  <c r="L26" i="1" s="1"/>
  <c r="J47" i="1"/>
  <c r="J48" i="1" s="1"/>
  <c r="H30" i="1"/>
  <c r="H31" i="1" s="1"/>
  <c r="H32" i="1" s="1"/>
  <c r="M25" i="1"/>
  <c r="M26" i="1" s="1"/>
  <c r="K31" i="1"/>
  <c r="I30" i="1"/>
  <c r="G25" i="1"/>
  <c r="G26" i="1" s="1"/>
  <c r="N25" i="1"/>
  <c r="F25" i="1"/>
  <c r="AD66" i="1" l="1"/>
  <c r="O64" i="1"/>
  <c r="P21" i="1"/>
  <c r="Q69" i="1"/>
  <c r="AD67" i="1" s="1"/>
  <c r="J49" i="1"/>
  <c r="L27" i="1"/>
  <c r="L28" i="1" s="1"/>
  <c r="L29" i="1" s="1"/>
  <c r="AD30"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F26" i="1"/>
  <c r="F27" i="1" s="1"/>
  <c r="N26" i="1"/>
  <c r="AB2" i="1"/>
  <c r="O65" i="1" l="1"/>
  <c r="P22" i="1"/>
  <c r="Q70" i="1"/>
  <c r="J50" i="1"/>
  <c r="J51" i="1" s="1"/>
  <c r="H47" i="1"/>
  <c r="H48" i="1" s="1"/>
  <c r="I47" i="1"/>
  <c r="I48" i="1" s="1"/>
  <c r="I49" i="1" s="1"/>
  <c r="I50" i="1" s="1"/>
  <c r="K43" i="1"/>
  <c r="N27" i="1"/>
  <c r="M28" i="1"/>
  <c r="M29" i="1" s="1"/>
  <c r="L30" i="1"/>
  <c r="G29" i="1"/>
  <c r="F28" i="1"/>
  <c r="Q71" i="1" l="1"/>
  <c r="Q72" i="1" s="1"/>
  <c r="AD68" i="1"/>
  <c r="AD69" i="1"/>
  <c r="O66" i="1"/>
  <c r="O67" i="1" s="1"/>
  <c r="O68" i="1" s="1"/>
  <c r="P23" i="1"/>
  <c r="AD58" i="1"/>
  <c r="Q73" i="1"/>
  <c r="AD71" i="1"/>
  <c r="AD70" i="1"/>
  <c r="J52" i="1"/>
  <c r="J53" i="1" s="1"/>
  <c r="I51" i="1"/>
  <c r="H49" i="1"/>
  <c r="AD31" i="1"/>
  <c r="AD17" i="1"/>
  <c r="N28" i="1"/>
  <c r="K44" i="1"/>
  <c r="G30" i="1"/>
  <c r="G31" i="1" s="1"/>
  <c r="G32" i="1" s="1"/>
  <c r="G33" i="1" s="1"/>
  <c r="G34" i="1" s="1"/>
  <c r="G35" i="1" s="1"/>
  <c r="G36" i="1" s="1"/>
  <c r="G37" i="1" s="1"/>
  <c r="G38" i="1" s="1"/>
  <c r="G39" i="1" s="1"/>
  <c r="G40" i="1" s="1"/>
  <c r="G41" i="1" s="1"/>
  <c r="G42" i="1" s="1"/>
  <c r="AD16" i="1"/>
  <c r="L31" i="1"/>
  <c r="L32" i="1" s="1"/>
  <c r="M30" i="1"/>
  <c r="F29" i="1"/>
  <c r="F30" i="1" s="1"/>
  <c r="O69" i="1" l="1"/>
  <c r="O70" i="1" s="1"/>
  <c r="O71" i="1" s="1"/>
  <c r="O72" i="1" s="1"/>
  <c r="Q74" i="1"/>
  <c r="AD72" i="1" s="1"/>
  <c r="P24" i="1"/>
  <c r="N29" i="1"/>
  <c r="N30" i="1" s="1"/>
  <c r="J54" i="1"/>
  <c r="I52" i="1"/>
  <c r="H50" i="1"/>
  <c r="AD34" i="1"/>
  <c r="K45" i="1"/>
  <c r="G43" i="1"/>
  <c r="G44" i="1" s="1"/>
  <c r="G45" i="1" s="1"/>
  <c r="F31" i="1"/>
  <c r="F32" i="1" s="1"/>
  <c r="F33" i="1" s="1"/>
  <c r="F34" i="1" s="1"/>
  <c r="F35" i="1" s="1"/>
  <c r="F36" i="1" s="1"/>
  <c r="F37" i="1" s="1"/>
  <c r="F38" i="1" s="1"/>
  <c r="F39" i="1" s="1"/>
  <c r="F40" i="1" s="1"/>
  <c r="F41" i="1" s="1"/>
  <c r="F42" i="1" s="1"/>
  <c r="F43" i="1" s="1"/>
  <c r="F44" i="1" s="1"/>
  <c r="F45" i="1" s="1"/>
  <c r="L33" i="1"/>
  <c r="M31" i="1"/>
  <c r="Q75" i="1" l="1"/>
  <c r="AD73" i="1" s="1"/>
  <c r="O73" i="1"/>
  <c r="P25" i="1"/>
  <c r="J55" i="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AD33" i="1"/>
  <c r="AD32" i="1"/>
  <c r="M32" i="1"/>
  <c r="M33" i="1" s="1"/>
  <c r="L34" i="1"/>
  <c r="N31" i="1"/>
  <c r="O74" i="1" l="1"/>
  <c r="Q76" i="1"/>
  <c r="AD74" i="1"/>
  <c r="P26" i="1"/>
  <c r="H65" i="1"/>
  <c r="J67" i="1"/>
  <c r="I54" i="1"/>
  <c r="I55" i="1" s="1"/>
  <c r="I56" i="1" s="1"/>
  <c r="I57" i="1" s="1"/>
  <c r="I58" i="1" s="1"/>
  <c r="I59" i="1" s="1"/>
  <c r="I60" i="1" s="1"/>
  <c r="I61" i="1" s="1"/>
  <c r="I62" i="1" s="1"/>
  <c r="F51" i="1"/>
  <c r="G47" i="1"/>
  <c r="K47" i="1"/>
  <c r="L35" i="1"/>
  <c r="M34" i="1"/>
  <c r="N32" i="1"/>
  <c r="N33" i="1" s="1"/>
  <c r="O75" i="1" l="1"/>
  <c r="O76" i="1" s="1"/>
  <c r="Q77" i="1"/>
  <c r="P27" i="1"/>
  <c r="H66" i="1"/>
  <c r="J68" i="1"/>
  <c r="I63" i="1"/>
  <c r="I64" i="1" s="1"/>
  <c r="I65" i="1" s="1"/>
  <c r="I66" i="1" s="1"/>
  <c r="F52" i="1"/>
  <c r="AD36" i="1"/>
  <c r="G48" i="1"/>
  <c r="K48" i="1"/>
  <c r="L36" i="1"/>
  <c r="M35" i="1"/>
  <c r="N34" i="1"/>
  <c r="N35" i="1" s="1"/>
  <c r="N36" i="1" s="1"/>
  <c r="N37" i="1" s="1"/>
  <c r="N38" i="1" s="1"/>
  <c r="N39" i="1" s="1"/>
  <c r="N40" i="1" s="1"/>
  <c r="N41" i="1" s="1"/>
  <c r="N42" i="1" s="1"/>
  <c r="Q78" i="1" l="1"/>
  <c r="AD75" i="1"/>
  <c r="O77" i="1"/>
  <c r="AD76" i="1"/>
  <c r="P28" i="1"/>
  <c r="I67" i="1"/>
  <c r="I68" i="1" s="1"/>
  <c r="I69" i="1" s="1"/>
  <c r="H67" i="1"/>
  <c r="J69" i="1"/>
  <c r="AD37" i="1"/>
  <c r="F53" i="1"/>
  <c r="F54" i="1" s="1"/>
  <c r="F55" i="1" s="1"/>
  <c r="F56" i="1" s="1"/>
  <c r="F57" i="1" s="1"/>
  <c r="F58" i="1" s="1"/>
  <c r="F59" i="1" s="1"/>
  <c r="F60" i="1" s="1"/>
  <c r="F61" i="1" s="1"/>
  <c r="F62" i="1" s="1"/>
  <c r="K49" i="1"/>
  <c r="K50" i="1" s="1"/>
  <c r="G49" i="1"/>
  <c r="N43" i="1"/>
  <c r="L37" i="1"/>
  <c r="M36" i="1"/>
  <c r="Q79" i="1" l="1"/>
  <c r="Q80" i="1" s="1"/>
  <c r="O78" i="1"/>
  <c r="AD77" i="1"/>
  <c r="P29" i="1"/>
  <c r="J70" i="1"/>
  <c r="I70" i="1"/>
  <c r="H68" i="1"/>
  <c r="H69" i="1" s="1"/>
  <c r="H70" i="1" s="1"/>
  <c r="H71" i="1" s="1"/>
  <c r="H72" i="1" s="1"/>
  <c r="F63" i="1"/>
  <c r="F64" i="1" s="1"/>
  <c r="F65" i="1" s="1"/>
  <c r="F66" i="1" s="1"/>
  <c r="F67" i="1" s="1"/>
  <c r="F68" i="1" s="1"/>
  <c r="F69" i="1" s="1"/>
  <c r="K51" i="1"/>
  <c r="G50" i="1"/>
  <c r="AD38" i="1"/>
  <c r="N44" i="1"/>
  <c r="L38" i="1"/>
  <c r="L39" i="1" s="1"/>
  <c r="M37" i="1"/>
  <c r="AB67" i="1" l="1"/>
  <c r="O79" i="1"/>
  <c r="O80" i="1" s="1"/>
  <c r="AD79" i="1"/>
  <c r="AD80" i="1"/>
  <c r="AD78" i="1"/>
  <c r="AB43" i="1"/>
  <c r="AB73" i="1"/>
  <c r="AB31" i="1"/>
  <c r="AB59" i="1"/>
  <c r="AB42" i="1"/>
  <c r="AB60" i="1"/>
  <c r="AB65" i="1"/>
  <c r="AB75" i="1"/>
  <c r="AB71" i="1"/>
  <c r="AB72" i="1"/>
  <c r="AB36" i="1"/>
  <c r="AB34" i="1"/>
  <c r="AB78" i="1"/>
  <c r="AB18" i="1"/>
  <c r="AB19" i="1"/>
  <c r="AB32" i="1"/>
  <c r="AB63" i="1"/>
  <c r="AB5" i="1"/>
  <c r="AB66" i="1"/>
  <c r="AB22" i="1"/>
  <c r="AB4" i="1"/>
  <c r="AB21" i="1"/>
  <c r="AB30" i="1"/>
  <c r="AB16" i="1"/>
  <c r="AB74" i="1"/>
  <c r="AB40" i="1"/>
  <c r="AB39" i="1"/>
  <c r="AB76" i="1"/>
  <c r="AB57" i="1"/>
  <c r="AB61" i="1"/>
  <c r="AB29" i="1"/>
  <c r="AB26" i="1"/>
  <c r="AB17" i="1"/>
  <c r="AB64" i="1"/>
  <c r="AB70" i="1"/>
  <c r="AB37" i="1"/>
  <c r="AB38" i="1"/>
  <c r="AB13" i="1"/>
  <c r="AB68" i="1"/>
  <c r="AB33" i="1"/>
  <c r="AB41" i="1"/>
  <c r="AB62" i="1"/>
  <c r="AB58" i="1"/>
  <c r="AB25" i="1"/>
  <c r="AB7" i="1"/>
  <c r="AB15" i="1"/>
  <c r="AB69" i="1"/>
  <c r="AB56" i="1"/>
  <c r="AB6" i="1"/>
  <c r="AB77" i="1"/>
  <c r="V2" i="1"/>
  <c r="P30" i="1"/>
  <c r="H73" i="1"/>
  <c r="J71" i="1"/>
  <c r="I71" i="1"/>
  <c r="F70" i="1"/>
  <c r="F71" i="1" s="1"/>
  <c r="F72" i="1" s="1"/>
  <c r="F73" i="1" s="1"/>
  <c r="K52" i="1"/>
  <c r="K53" i="1" s="1"/>
  <c r="G51" i="1"/>
  <c r="AD39" i="1"/>
  <c r="AB46" i="1"/>
  <c r="N45" i="1"/>
  <c r="L40" i="1"/>
  <c r="M38" i="1"/>
  <c r="M39" i="1" s="1"/>
  <c r="M40" i="1" s="1"/>
  <c r="AB79" i="1" l="1"/>
  <c r="AB80" i="1"/>
  <c r="H74" i="1"/>
  <c r="F74" i="1"/>
  <c r="F75" i="1" s="1"/>
  <c r="F76" i="1" s="1"/>
  <c r="F77" i="1" s="1"/>
  <c r="F78" i="1" s="1"/>
  <c r="F79" i="1" s="1"/>
  <c r="F80" i="1" s="1"/>
  <c r="P31" i="1"/>
  <c r="I72" i="1"/>
  <c r="J72" i="1"/>
  <c r="N46" i="1"/>
  <c r="N47" i="1" s="1"/>
  <c r="N48" i="1" s="1"/>
  <c r="G52" i="1"/>
  <c r="K54" i="1"/>
  <c r="K55" i="1" s="1"/>
  <c r="K56" i="1" s="1"/>
  <c r="K57" i="1" s="1"/>
  <c r="K58" i="1" s="1"/>
  <c r="K59" i="1" s="1"/>
  <c r="K60" i="1" s="1"/>
  <c r="K61" i="1" s="1"/>
  <c r="K62" i="1" s="1"/>
  <c r="K63" i="1" s="1"/>
  <c r="K64" i="1" s="1"/>
  <c r="K65" i="1" s="1"/>
  <c r="K66" i="1" s="1"/>
  <c r="AB23" i="1"/>
  <c r="AB47" i="1"/>
  <c r="M41" i="1"/>
  <c r="L41" i="1"/>
  <c r="S80" i="1" l="1"/>
  <c r="S79" i="1"/>
  <c r="S77" i="1"/>
  <c r="S78" i="1"/>
  <c r="S2" i="1"/>
  <c r="S66" i="1"/>
  <c r="S76" i="1"/>
  <c r="S56" i="1"/>
  <c r="S67" i="1"/>
  <c r="S55" i="1"/>
  <c r="S44" i="1"/>
  <c r="S71" i="1"/>
  <c r="S48" i="1"/>
  <c r="S61" i="1"/>
  <c r="S70" i="1"/>
  <c r="S72" i="1"/>
  <c r="S52" i="1"/>
  <c r="S65" i="1"/>
  <c r="S45" i="1"/>
  <c r="S41" i="1"/>
  <c r="S51" i="1"/>
  <c r="S47" i="1"/>
  <c r="S64" i="1"/>
  <c r="S60" i="1"/>
  <c r="H75" i="1"/>
  <c r="S74" i="1"/>
  <c r="S75" i="1"/>
  <c r="S54" i="1"/>
  <c r="S68" i="1"/>
  <c r="S53" i="1"/>
  <c r="S49" i="1"/>
  <c r="S63" i="1"/>
  <c r="S46" i="1"/>
  <c r="S40" i="1"/>
  <c r="S62" i="1"/>
  <c r="S69" i="1"/>
  <c r="S50" i="1"/>
  <c r="S42" i="1"/>
  <c r="S57" i="1"/>
  <c r="S58" i="1"/>
  <c r="S39" i="1"/>
  <c r="S59" i="1"/>
  <c r="S43" i="1"/>
  <c r="S73" i="1"/>
  <c r="P32" i="1"/>
  <c r="J73" i="1"/>
  <c r="I73" i="1"/>
  <c r="K67" i="1"/>
  <c r="G53" i="1"/>
  <c r="N49" i="1"/>
  <c r="N50" i="1" s="1"/>
  <c r="AB35" i="1"/>
  <c r="AD22" i="1"/>
  <c r="AB44"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H76" i="1" l="1"/>
  <c r="H77" i="1" s="1"/>
  <c r="J74" i="1"/>
  <c r="I74" i="1"/>
  <c r="P33" i="1"/>
  <c r="K68" i="1"/>
  <c r="G54" i="1"/>
  <c r="R2" i="1"/>
  <c r="N51" i="1"/>
  <c r="N52" i="1" s="1"/>
  <c r="N53" i="1" s="1"/>
  <c r="N54" i="1" s="1"/>
  <c r="N55" i="1" s="1"/>
  <c r="AB45" i="1"/>
  <c r="M43" i="1"/>
  <c r="L43" i="1"/>
  <c r="H78" i="1" l="1"/>
  <c r="J75" i="1"/>
  <c r="I75" i="1"/>
  <c r="P34" i="1"/>
  <c r="K69" i="1"/>
  <c r="N56" i="1"/>
  <c r="N57" i="1" s="1"/>
  <c r="N58" i="1" s="1"/>
  <c r="G55" i="1"/>
  <c r="AB49" i="1"/>
  <c r="AD35" i="1"/>
  <c r="L44" i="1"/>
  <c r="M44" i="1"/>
  <c r="M45" i="1" s="1"/>
  <c r="M46" i="1" s="1"/>
  <c r="M47" i="1" s="1"/>
  <c r="H79" i="1" l="1"/>
  <c r="I76" i="1"/>
  <c r="J76" i="1"/>
  <c r="P35" i="1"/>
  <c r="K70" i="1"/>
  <c r="K71" i="1" s="1"/>
  <c r="N59" i="1"/>
  <c r="G56"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H80" i="1" l="1"/>
  <c r="U46" i="1"/>
  <c r="U61" i="1"/>
  <c r="U39" i="1"/>
  <c r="U52" i="1"/>
  <c r="U47" i="1"/>
  <c r="U67" i="1"/>
  <c r="U80" i="1"/>
  <c r="U79" i="1"/>
  <c r="U2" i="1"/>
  <c r="U62" i="1"/>
  <c r="U78" i="1"/>
  <c r="U31" i="1"/>
  <c r="U23" i="1"/>
  <c r="U21" i="1"/>
  <c r="U16" i="1"/>
  <c r="U19" i="1"/>
  <c r="U14" i="1"/>
  <c r="U26" i="1"/>
  <c r="U10" i="1"/>
  <c r="U33" i="1"/>
  <c r="U30" i="1"/>
  <c r="U24" i="1"/>
  <c r="U20" i="1"/>
  <c r="U7" i="1"/>
  <c r="U13" i="1"/>
  <c r="U17" i="1"/>
  <c r="U5" i="1"/>
  <c r="U36" i="1"/>
  <c r="U25" i="1"/>
  <c r="U22" i="1"/>
  <c r="U48" i="1"/>
  <c r="U76" i="1"/>
  <c r="U37" i="1"/>
  <c r="U32" i="1"/>
  <c r="U12" i="1"/>
  <c r="U38" i="1"/>
  <c r="U65" i="1"/>
  <c r="U4" i="1"/>
  <c r="U29" i="1"/>
  <c r="U11" i="1"/>
  <c r="U43" i="1"/>
  <c r="U50" i="1"/>
  <c r="U77" i="1"/>
  <c r="U34" i="1"/>
  <c r="U27" i="1"/>
  <c r="U6" i="1"/>
  <c r="U18" i="1"/>
  <c r="U28" i="1"/>
  <c r="U15" i="1"/>
  <c r="U8" i="1"/>
  <c r="U71" i="1"/>
  <c r="U3" i="1"/>
  <c r="U9" i="1"/>
  <c r="U35" i="1"/>
  <c r="U41" i="1"/>
  <c r="U63" i="1"/>
  <c r="I77" i="1"/>
  <c r="J77" i="1"/>
  <c r="J78" i="1" s="1"/>
  <c r="J79" i="1" s="1"/>
  <c r="J80" i="1" s="1"/>
  <c r="W80" i="1" s="1"/>
  <c r="P36" i="1"/>
  <c r="K72" i="1"/>
  <c r="N60" i="1"/>
  <c r="G57" i="1"/>
  <c r="G58" i="1" s="1"/>
  <c r="G59" i="1" s="1"/>
  <c r="G60" i="1" s="1"/>
  <c r="AD20" i="1"/>
  <c r="AB3" i="1"/>
  <c r="R3" i="1"/>
  <c r="AD14" i="1"/>
  <c r="AD54" i="1"/>
  <c r="AD53" i="1"/>
  <c r="M49" i="1"/>
  <c r="L48" i="1"/>
  <c r="U66" i="1" l="1"/>
  <c r="U73" i="1"/>
  <c r="U58" i="1"/>
  <c r="U56" i="1"/>
  <c r="U68" i="1"/>
  <c r="U75" i="1"/>
  <c r="U40" i="1"/>
  <c r="U54" i="1"/>
  <c r="U64" i="1"/>
  <c r="U51" i="1"/>
  <c r="U59" i="1"/>
  <c r="U45" i="1"/>
  <c r="U60" i="1"/>
  <c r="U55" i="1"/>
  <c r="U69" i="1"/>
  <c r="U53" i="1"/>
  <c r="U42" i="1"/>
  <c r="U72" i="1"/>
  <c r="U74" i="1"/>
  <c r="U70" i="1"/>
  <c r="U49" i="1"/>
  <c r="U57" i="1"/>
  <c r="U44" i="1"/>
  <c r="W79" i="1"/>
  <c r="W2" i="1"/>
  <c r="I78" i="1"/>
  <c r="W54" i="1"/>
  <c r="W78" i="1"/>
  <c r="W77" i="1"/>
  <c r="W51" i="1"/>
  <c r="W74" i="1"/>
  <c r="W64" i="1"/>
  <c r="W58" i="1"/>
  <c r="W57" i="1"/>
  <c r="W56" i="1"/>
  <c r="W65" i="1"/>
  <c r="W45" i="1"/>
  <c r="W60" i="1"/>
  <c r="W39" i="1"/>
  <c r="W62" i="1"/>
  <c r="W46" i="1"/>
  <c r="W67" i="1"/>
  <c r="W59" i="1"/>
  <c r="W52" i="1"/>
  <c r="W3" i="1"/>
  <c r="W76" i="1"/>
  <c r="W70" i="1"/>
  <c r="W72" i="1"/>
  <c r="W73" i="1"/>
  <c r="W68" i="1"/>
  <c r="W55" i="1"/>
  <c r="W44" i="1"/>
  <c r="W61" i="1"/>
  <c r="W40" i="1"/>
  <c r="W53" i="1"/>
  <c r="W47" i="1"/>
  <c r="W41" i="1"/>
  <c r="W43" i="1"/>
  <c r="W63" i="1"/>
  <c r="W49" i="1"/>
  <c r="W66" i="1"/>
  <c r="W71" i="1"/>
  <c r="W75" i="1"/>
  <c r="W42" i="1"/>
  <c r="W50" i="1"/>
  <c r="W48" i="1"/>
  <c r="W69" i="1"/>
  <c r="N61" i="1"/>
  <c r="N62" i="1" s="1"/>
  <c r="N63" i="1" s="1"/>
  <c r="N64" i="1" s="1"/>
  <c r="N65" i="1" s="1"/>
  <c r="N66" i="1" s="1"/>
  <c r="P37" i="1"/>
  <c r="K73" i="1"/>
  <c r="G61"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I79" i="1" l="1"/>
  <c r="N67" i="1"/>
  <c r="N68" i="1" s="1"/>
  <c r="K74" i="1"/>
  <c r="P38" i="1"/>
  <c r="G62" i="1"/>
  <c r="G63" i="1" s="1"/>
  <c r="M51" i="1"/>
  <c r="M52" i="1" s="1"/>
  <c r="M53" i="1" s="1"/>
  <c r="L50" i="1"/>
  <c r="I80" i="1" l="1"/>
  <c r="V48" i="1" s="1"/>
  <c r="K75" i="1"/>
  <c r="P39" i="1"/>
  <c r="N69" i="1"/>
  <c r="G64" i="1"/>
  <c r="M54" i="1"/>
  <c r="M55" i="1" s="1"/>
  <c r="L51" i="1"/>
  <c r="L52" i="1" s="1"/>
  <c r="L53" i="1" s="1"/>
  <c r="V77" i="1" l="1"/>
  <c r="V36" i="1"/>
  <c r="V49" i="1"/>
  <c r="V62" i="1"/>
  <c r="V12" i="1"/>
  <c r="V50" i="1"/>
  <c r="V53" i="1"/>
  <c r="V58" i="1"/>
  <c r="V29" i="1"/>
  <c r="V31" i="1"/>
  <c r="V39" i="1"/>
  <c r="V51" i="1"/>
  <c r="V4" i="1"/>
  <c r="V5" i="1"/>
  <c r="V3" i="1"/>
  <c r="V6" i="1"/>
  <c r="V7" i="1"/>
  <c r="V19" i="1"/>
  <c r="V59" i="1"/>
  <c r="V72" i="1"/>
  <c r="V78" i="1"/>
  <c r="V17" i="1"/>
  <c r="V9" i="1"/>
  <c r="V38" i="1"/>
  <c r="V23" i="1"/>
  <c r="V10" i="1"/>
  <c r="V13" i="1"/>
  <c r="V14" i="1"/>
  <c r="V60" i="1"/>
  <c r="V70" i="1"/>
  <c r="V46" i="1"/>
  <c r="V47" i="1"/>
  <c r="V52" i="1"/>
  <c r="V66" i="1"/>
  <c r="V69" i="1"/>
  <c r="V57" i="1"/>
  <c r="V80" i="1"/>
  <c r="V20" i="1"/>
  <c r="V26" i="1"/>
  <c r="V28" i="1"/>
  <c r="V15" i="1"/>
  <c r="V21" i="1"/>
  <c r="V16" i="1"/>
  <c r="V24" i="1"/>
  <c r="V27" i="1"/>
  <c r="V11" i="1"/>
  <c r="V30" i="1"/>
  <c r="V37" i="1"/>
  <c r="V32" i="1"/>
  <c r="V22" i="1"/>
  <c r="V56" i="1"/>
  <c r="V76" i="1"/>
  <c r="V75" i="1"/>
  <c r="V61" i="1"/>
  <c r="V42" i="1"/>
  <c r="V54" i="1"/>
  <c r="V71" i="1"/>
  <c r="V43" i="1"/>
  <c r="V45" i="1"/>
  <c r="V55" i="1"/>
  <c r="V25" i="1"/>
  <c r="V33" i="1"/>
  <c r="V65" i="1"/>
  <c r="V35" i="1"/>
  <c r="V8" i="1"/>
  <c r="V18" i="1"/>
  <c r="V34" i="1"/>
  <c r="V41" i="1"/>
  <c r="V64" i="1"/>
  <c r="V63" i="1"/>
  <c r="V67" i="1"/>
  <c r="V74" i="1"/>
  <c r="V73" i="1"/>
  <c r="V44" i="1"/>
  <c r="V40" i="1"/>
  <c r="V68" i="1"/>
  <c r="V79" i="1"/>
  <c r="K76" i="1"/>
  <c r="P40" i="1"/>
  <c r="N70" i="1"/>
  <c r="G65" i="1"/>
  <c r="M56" i="1"/>
  <c r="M57" i="1" s="1"/>
  <c r="L54" i="1"/>
  <c r="P41" i="1" l="1"/>
  <c r="G66" i="1"/>
  <c r="G67" i="1" s="1"/>
  <c r="G68" i="1" s="1"/>
  <c r="G69" i="1" s="1"/>
  <c r="G70" i="1" s="1"/>
  <c r="G71" i="1" s="1"/>
  <c r="G72" i="1" s="1"/>
  <c r="K77" i="1"/>
  <c r="K78" i="1" s="1"/>
  <c r="AA2" i="1"/>
  <c r="N71" i="1"/>
  <c r="M58" i="1"/>
  <c r="M59" i="1" s="1"/>
  <c r="M60" i="1" s="1"/>
  <c r="L55" i="1"/>
  <c r="L56" i="1" s="1"/>
  <c r="L57" i="1" s="1"/>
  <c r="L58" i="1" s="1"/>
  <c r="L59" i="1" s="1"/>
  <c r="L60" i="1" s="1"/>
  <c r="L61" i="1" s="1"/>
  <c r="L62" i="1" s="1"/>
  <c r="L63" i="1" s="1"/>
  <c r="L64" i="1" s="1"/>
  <c r="L65" i="1" s="1"/>
  <c r="L66" i="1" s="1"/>
  <c r="K79" i="1" l="1"/>
  <c r="P42" i="1"/>
  <c r="G73" i="1"/>
  <c r="T2" i="1"/>
  <c r="X2" i="1"/>
  <c r="G74" i="1"/>
  <c r="G75" i="1" s="1"/>
  <c r="N72" i="1"/>
  <c r="N73" i="1" s="1"/>
  <c r="L67" i="1"/>
  <c r="M61" i="1"/>
  <c r="K80" i="1" l="1"/>
  <c r="P43" i="1"/>
  <c r="G76" i="1"/>
  <c r="G77" i="1" s="1"/>
  <c r="N74" i="1"/>
  <c r="L68" i="1"/>
  <c r="M62" i="1"/>
  <c r="Y2" i="1"/>
  <c r="X80" i="1" l="1"/>
  <c r="X42" i="1"/>
  <c r="X67" i="1"/>
  <c r="X10" i="1"/>
  <c r="X73" i="1"/>
  <c r="X41" i="1"/>
  <c r="X37" i="1"/>
  <c r="X24" i="1"/>
  <c r="X43" i="1"/>
  <c r="X38" i="1"/>
  <c r="X20" i="1"/>
  <c r="X17" i="1"/>
  <c r="X61" i="1"/>
  <c r="X62" i="1"/>
  <c r="X35" i="1"/>
  <c r="X22" i="1"/>
  <c r="X60" i="1"/>
  <c r="X69" i="1"/>
  <c r="X27" i="1"/>
  <c r="X31" i="1"/>
  <c r="X50" i="1"/>
  <c r="X39" i="1"/>
  <c r="X12" i="1"/>
  <c r="X63" i="1"/>
  <c r="X25" i="1"/>
  <c r="X78" i="1"/>
  <c r="X72" i="1"/>
  <c r="X23" i="1"/>
  <c r="X47" i="1"/>
  <c r="X68" i="1"/>
  <c r="X51" i="1"/>
  <c r="X7" i="1"/>
  <c r="X48" i="1"/>
  <c r="X59" i="1"/>
  <c r="X74" i="1"/>
  <c r="X71" i="1"/>
  <c r="X77" i="1"/>
  <c r="X54" i="1"/>
  <c r="X13" i="1"/>
  <c r="X32" i="1"/>
  <c r="X40" i="1"/>
  <c r="X14" i="1"/>
  <c r="X21" i="1"/>
  <c r="X64" i="1"/>
  <c r="X57" i="1"/>
  <c r="X70" i="1"/>
  <c r="X5" i="1"/>
  <c r="X19" i="1"/>
  <c r="X55" i="1"/>
  <c r="X44" i="1"/>
  <c r="X3" i="1"/>
  <c r="X30" i="1"/>
  <c r="X36" i="1"/>
  <c r="X58" i="1"/>
  <c r="X29" i="1"/>
  <c r="X4" i="1"/>
  <c r="X9" i="1"/>
  <c r="X8" i="1"/>
  <c r="X18" i="1"/>
  <c r="X75" i="1"/>
  <c r="X56" i="1"/>
  <c r="X26" i="1"/>
  <c r="X45" i="1"/>
  <c r="X34" i="1"/>
  <c r="X53" i="1"/>
  <c r="X16" i="1"/>
  <c r="X11" i="1"/>
  <c r="X15" i="1"/>
  <c r="X46" i="1"/>
  <c r="X33" i="1"/>
  <c r="X6" i="1"/>
  <c r="X65" i="1"/>
  <c r="X66" i="1"/>
  <c r="X76" i="1"/>
  <c r="X28" i="1"/>
  <c r="X49" i="1"/>
  <c r="X52" i="1"/>
  <c r="X79" i="1"/>
  <c r="G78" i="1"/>
  <c r="P44" i="1"/>
  <c r="N75" i="1"/>
  <c r="L69" i="1"/>
  <c r="M63" i="1"/>
  <c r="M64" i="1" s="1"/>
  <c r="M65" i="1" s="1"/>
  <c r="M66" i="1" s="1"/>
  <c r="G79" i="1" l="1"/>
  <c r="P45" i="1"/>
  <c r="N76" i="1"/>
  <c r="L70" i="1"/>
  <c r="M67" i="1"/>
  <c r="G80" i="1" l="1"/>
  <c r="T35" i="1" s="1"/>
  <c r="T3" i="1"/>
  <c r="T43" i="1"/>
  <c r="T49" i="1"/>
  <c r="T71" i="1"/>
  <c r="T34" i="1"/>
  <c r="T78" i="1"/>
  <c r="T76" i="1"/>
  <c r="T24" i="1"/>
  <c r="T47" i="1"/>
  <c r="T75" i="1"/>
  <c r="T57" i="1"/>
  <c r="T48" i="1"/>
  <c r="T68" i="1"/>
  <c r="T64" i="1"/>
  <c r="T73" i="1"/>
  <c r="T74" i="1"/>
  <c r="T77" i="1"/>
  <c r="T36" i="1"/>
  <c r="T46" i="1"/>
  <c r="T66" i="1"/>
  <c r="T5" i="1"/>
  <c r="T20" i="1"/>
  <c r="T51" i="1"/>
  <c r="T15" i="1"/>
  <c r="T17" i="1"/>
  <c r="T44" i="1"/>
  <c r="T33" i="1"/>
  <c r="T58" i="1"/>
  <c r="T4" i="1"/>
  <c r="T6" i="1"/>
  <c r="T39" i="1"/>
  <c r="T9" i="1"/>
  <c r="T40" i="1"/>
  <c r="T8" i="1"/>
  <c r="T70" i="1"/>
  <c r="T56" i="1"/>
  <c r="T55" i="1"/>
  <c r="T10" i="1"/>
  <c r="T28" i="1"/>
  <c r="T14" i="1"/>
  <c r="T38" i="1"/>
  <c r="T12" i="1"/>
  <c r="T60" i="1"/>
  <c r="T26" i="1"/>
  <c r="T41" i="1"/>
  <c r="T11" i="1"/>
  <c r="T27" i="1"/>
  <c r="T22" i="1"/>
  <c r="T21" i="1"/>
  <c r="T72" i="1"/>
  <c r="T23" i="1"/>
  <c r="T19" i="1"/>
  <c r="T29" i="1"/>
  <c r="T13" i="1"/>
  <c r="T37" i="1"/>
  <c r="T69" i="1"/>
  <c r="T18" i="1"/>
  <c r="T62" i="1"/>
  <c r="T59" i="1"/>
  <c r="T25" i="1"/>
  <c r="T45" i="1"/>
  <c r="T42" i="1"/>
  <c r="T54" i="1"/>
  <c r="T52" i="1"/>
  <c r="T53" i="1"/>
  <c r="P46" i="1"/>
  <c r="N77" i="1"/>
  <c r="L71" i="1"/>
  <c r="L72" i="1" s="1"/>
  <c r="L73" i="1" s="1"/>
  <c r="M68" i="1"/>
  <c r="T80" i="1" l="1"/>
  <c r="T50" i="1"/>
  <c r="T16" i="1"/>
  <c r="T65" i="1"/>
  <c r="T67" i="1"/>
  <c r="T31" i="1"/>
  <c r="T79" i="1"/>
  <c r="T7" i="1"/>
  <c r="T32" i="1"/>
  <c r="T61" i="1"/>
  <c r="T63" i="1"/>
  <c r="T30" i="1"/>
  <c r="P47" i="1"/>
  <c r="N78" i="1"/>
  <c r="L74" i="1"/>
  <c r="L75" i="1" s="1"/>
  <c r="M69" i="1"/>
  <c r="N79" i="1" l="1"/>
  <c r="N80" i="1" s="1"/>
  <c r="P48" i="1"/>
  <c r="AA76" i="1"/>
  <c r="AA44" i="1"/>
  <c r="AA51" i="1"/>
  <c r="AA15" i="1"/>
  <c r="AA56" i="1"/>
  <c r="AA63" i="1"/>
  <c r="AA11" i="1"/>
  <c r="AA22" i="1"/>
  <c r="AA18" i="1"/>
  <c r="AA12" i="1"/>
  <c r="AA62" i="1"/>
  <c r="AA27" i="1"/>
  <c r="AA29" i="1"/>
  <c r="AA32" i="1"/>
  <c r="AA24" i="1"/>
  <c r="AA49" i="1"/>
  <c r="AA14" i="1"/>
  <c r="AA21" i="1"/>
  <c r="AA61" i="1"/>
  <c r="AA8" i="1"/>
  <c r="AA9" i="1"/>
  <c r="AA33" i="1"/>
  <c r="AA35" i="1"/>
  <c r="AA5" i="1"/>
  <c r="AA55" i="1"/>
  <c r="AA10" i="1"/>
  <c r="AA4" i="1"/>
  <c r="AA23" i="1"/>
  <c r="AA78" i="1"/>
  <c r="AA75" i="1"/>
  <c r="AA43" i="1"/>
  <c r="AA41" i="1"/>
  <c r="AA66" i="1"/>
  <c r="AA60" i="1"/>
  <c r="AA67" i="1"/>
  <c r="AA50" i="1"/>
  <c r="AA70" i="1"/>
  <c r="AA3" i="1"/>
  <c r="AA73" i="1"/>
  <c r="AA40" i="1"/>
  <c r="AA69" i="1"/>
  <c r="AA57" i="1"/>
  <c r="AA46" i="1"/>
  <c r="AA54" i="1"/>
  <c r="AA47" i="1"/>
  <c r="AA52" i="1"/>
  <c r="AA68" i="1"/>
  <c r="AA17" i="1"/>
  <c r="AA45" i="1"/>
  <c r="AA64" i="1"/>
  <c r="AA72" i="1"/>
  <c r="AA26" i="1"/>
  <c r="AA31" i="1"/>
  <c r="AA74" i="1"/>
  <c r="AA36" i="1"/>
  <c r="AA39" i="1"/>
  <c r="AA30" i="1"/>
  <c r="AA19" i="1"/>
  <c r="AA28" i="1"/>
  <c r="AA65" i="1"/>
  <c r="AA48" i="1"/>
  <c r="AA7" i="1"/>
  <c r="AA16" i="1"/>
  <c r="AA34" i="1"/>
  <c r="AA42" i="1"/>
  <c r="AA53" i="1"/>
  <c r="AA13" i="1"/>
  <c r="AA25" i="1"/>
  <c r="AA6" i="1"/>
  <c r="AA38" i="1"/>
  <c r="AA71" i="1"/>
  <c r="AA37" i="1"/>
  <c r="AA20" i="1"/>
  <c r="AA58" i="1"/>
  <c r="AA77" i="1"/>
  <c r="L76" i="1"/>
  <c r="M70" i="1"/>
  <c r="AA59" i="1" l="1"/>
  <c r="AA79" i="1"/>
  <c r="AA80" i="1"/>
  <c r="P49" i="1"/>
  <c r="L77" i="1"/>
  <c r="M71" i="1"/>
  <c r="P50" i="1" l="1"/>
  <c r="L78" i="1"/>
  <c r="M72" i="1"/>
  <c r="L79" i="1" l="1"/>
  <c r="P51" i="1"/>
  <c r="M73" i="1"/>
  <c r="L80" i="1" l="1"/>
  <c r="Y34" i="1" s="1"/>
  <c r="Y45" i="1"/>
  <c r="Y66" i="1"/>
  <c r="Y74" i="1"/>
  <c r="Y13" i="1"/>
  <c r="Y19" i="1"/>
  <c r="Y21" i="1"/>
  <c r="Y24" i="1"/>
  <c r="Y75" i="1"/>
  <c r="Y28" i="1"/>
  <c r="Y23" i="1"/>
  <c r="Y26" i="1"/>
  <c r="Y22" i="1"/>
  <c r="Y18" i="1"/>
  <c r="Y42" i="1"/>
  <c r="Y69" i="1"/>
  <c r="Y61" i="1"/>
  <c r="Y72" i="1"/>
  <c r="Y32" i="1"/>
  <c r="Y33" i="1"/>
  <c r="Y37" i="1"/>
  <c r="Y57" i="1"/>
  <c r="Y73" i="1"/>
  <c r="Y56" i="1"/>
  <c r="Y30" i="1"/>
  <c r="Y76" i="1"/>
  <c r="Y53" i="1"/>
  <c r="Y54" i="1"/>
  <c r="Y58" i="1"/>
  <c r="Y65" i="1"/>
  <c r="Y50" i="1"/>
  <c r="Y31" i="1"/>
  <c r="Y16" i="1"/>
  <c r="Y44" i="1"/>
  <c r="Y29" i="1"/>
  <c r="Y70" i="1"/>
  <c r="Y46" i="1"/>
  <c r="Y10" i="1"/>
  <c r="Y55" i="1"/>
  <c r="Y20" i="1"/>
  <c r="Y67" i="1"/>
  <c r="Y17" i="1"/>
  <c r="Y14" i="1"/>
  <c r="Y47" i="1"/>
  <c r="Y36" i="1"/>
  <c r="Y11" i="1"/>
  <c r="Y43" i="1"/>
  <c r="Y49" i="1"/>
  <c r="Y51" i="1"/>
  <c r="Y52" i="1"/>
  <c r="Y15" i="1"/>
  <c r="Y60" i="1"/>
  <c r="Y40" i="1"/>
  <c r="Y79" i="1"/>
  <c r="Y78" i="1"/>
  <c r="P52" i="1"/>
  <c r="M74" i="1"/>
  <c r="M75" i="1" s="1"/>
  <c r="Y5" i="1" l="1"/>
  <c r="Y9" i="1"/>
  <c r="Y8" i="1"/>
  <c r="Y6" i="1"/>
  <c r="Y7" i="1"/>
  <c r="Y41" i="1"/>
  <c r="Y4" i="1"/>
  <c r="Y3" i="1"/>
  <c r="Y25" i="1"/>
  <c r="Y80" i="1"/>
  <c r="Y64" i="1"/>
  <c r="Y77" i="1"/>
  <c r="Y35" i="1"/>
  <c r="Y48" i="1"/>
  <c r="Y27" i="1"/>
  <c r="Y12" i="1"/>
  <c r="Y38" i="1"/>
  <c r="Y68" i="1"/>
  <c r="Y59" i="1"/>
  <c r="Y39" i="1"/>
  <c r="Y71" i="1"/>
  <c r="Y62" i="1"/>
  <c r="Y63" i="1"/>
  <c r="P53" i="1"/>
  <c r="M76" i="1"/>
  <c r="P54" i="1" l="1"/>
  <c r="M77" i="1"/>
  <c r="M78" i="1" s="1"/>
  <c r="M79" i="1" s="1"/>
  <c r="M80" i="1" s="1"/>
  <c r="Z80" i="1" s="1"/>
  <c r="Z78" i="1" l="1"/>
  <c r="Z79" i="1"/>
  <c r="P55" i="1"/>
  <c r="P56" i="1" s="1"/>
  <c r="P57" i="1" s="1"/>
  <c r="P58" i="1" s="1"/>
  <c r="P59" i="1" s="1"/>
  <c r="P60" i="1" s="1"/>
  <c r="P61" i="1" s="1"/>
  <c r="P62" i="1" s="1"/>
  <c r="P63" i="1" s="1"/>
  <c r="P64" i="1" s="1"/>
  <c r="P65" i="1" s="1"/>
  <c r="P66" i="1" s="1"/>
  <c r="P67" i="1" s="1"/>
  <c r="P68" i="1" s="1"/>
  <c r="Z3" i="1"/>
  <c r="Z2" i="1"/>
  <c r="Z77" i="1"/>
  <c r="Z64" i="1"/>
  <c r="Z24" i="1"/>
  <c r="Z17" i="1"/>
  <c r="Z56" i="1"/>
  <c r="Z49" i="1"/>
  <c r="Z14" i="1"/>
  <c r="Z52" i="1"/>
  <c r="Z37" i="1"/>
  <c r="Z16" i="1"/>
  <c r="Z19" i="1"/>
  <c r="Z34" i="1"/>
  <c r="Z44" i="1"/>
  <c r="Z10" i="1"/>
  <c r="Z7" i="1"/>
  <c r="Z69" i="1"/>
  <c r="Z31" i="1"/>
  <c r="Z74" i="1"/>
  <c r="Z12" i="1"/>
  <c r="Z27" i="1"/>
  <c r="Z46" i="1"/>
  <c r="Z53" i="1"/>
  <c r="Z61" i="1"/>
  <c r="Z62" i="1"/>
  <c r="Z68" i="1"/>
  <c r="Z63" i="1"/>
  <c r="Z22" i="1"/>
  <c r="Z58" i="1"/>
  <c r="Z72" i="1"/>
  <c r="Z6" i="1"/>
  <c r="Z66" i="1"/>
  <c r="Z50" i="1"/>
  <c r="Z30" i="1"/>
  <c r="Z5" i="1"/>
  <c r="Z47" i="1"/>
  <c r="Z21" i="1"/>
  <c r="Z4" i="1"/>
  <c r="Z32" i="1"/>
  <c r="Z29" i="1"/>
  <c r="Z38" i="1"/>
  <c r="Z57" i="1"/>
  <c r="Z23" i="1"/>
  <c r="Z42" i="1"/>
  <c r="Z60" i="1"/>
  <c r="Z11" i="1"/>
  <c r="Z9" i="1"/>
  <c r="Z20" i="1"/>
  <c r="Z35" i="1"/>
  <c r="Z45" i="1"/>
  <c r="Z18" i="1"/>
  <c r="Z70" i="1"/>
  <c r="Z51" i="1"/>
  <c r="Z13" i="1"/>
  <c r="Z41" i="1"/>
  <c r="Z25" i="1"/>
  <c r="Z54" i="1"/>
  <c r="Z43" i="1"/>
  <c r="Z55" i="1"/>
  <c r="Z65" i="1"/>
  <c r="Z40" i="1"/>
  <c r="Z48" i="1"/>
  <c r="Z26" i="1"/>
  <c r="Z33" i="1"/>
  <c r="Z59" i="1"/>
  <c r="Z39" i="1"/>
  <c r="Z15" i="1"/>
  <c r="Z73" i="1"/>
  <c r="Z36" i="1"/>
  <c r="Z28" i="1"/>
  <c r="Z67" i="1"/>
  <c r="Z8" i="1"/>
  <c r="Z71" i="1"/>
  <c r="Z75" i="1"/>
  <c r="Z76" i="1"/>
  <c r="AC36" i="1" l="1"/>
  <c r="P69" i="1"/>
  <c r="P70" i="1" s="1"/>
  <c r="P71" i="1" s="1"/>
  <c r="P72" i="1" s="1"/>
  <c r="P73" i="1" s="1"/>
  <c r="P74" i="1" s="1"/>
  <c r="P75" i="1" s="1"/>
  <c r="P76" i="1" s="1"/>
  <c r="P77" i="1" s="1"/>
  <c r="P78" i="1" s="1"/>
  <c r="P79" i="1" s="1"/>
  <c r="P80" i="1" s="1"/>
  <c r="AC31" i="1"/>
  <c r="AC32" i="1"/>
  <c r="AC4" i="1"/>
  <c r="AC8" i="1"/>
  <c r="AC3" i="1"/>
  <c r="AC18" i="1"/>
  <c r="AC17" i="1"/>
  <c r="AC27" i="1"/>
  <c r="AC45" i="1"/>
  <c r="AC54" i="1"/>
  <c r="AC63" i="1"/>
  <c r="AC48" i="1"/>
  <c r="AC68" i="1"/>
  <c r="AC53" i="1"/>
  <c r="AC57" i="1"/>
  <c r="AC64" i="1"/>
  <c r="AC49" i="1"/>
  <c r="AC72" i="1"/>
  <c r="AC52" i="1"/>
  <c r="AC59" i="1"/>
  <c r="AC46" i="1"/>
  <c r="AC44" i="1"/>
  <c r="AC6" i="1"/>
  <c r="AC37" i="1"/>
  <c r="AC66" i="1"/>
  <c r="AC71" i="1"/>
  <c r="AC9" i="1"/>
  <c r="AC73" i="1"/>
  <c r="AC50" i="1"/>
  <c r="AC2" i="1"/>
  <c r="AC34" i="1"/>
  <c r="AC55" i="1"/>
  <c r="AC20" i="1"/>
  <c r="AC29" i="1"/>
  <c r="AC24" i="1"/>
  <c r="AC39" i="1"/>
  <c r="AC28" i="1"/>
  <c r="AC56" i="1"/>
  <c r="AC15" i="1"/>
  <c r="AC25" i="1"/>
  <c r="AC61" i="1"/>
  <c r="AC58" i="1"/>
  <c r="AC5" i="1"/>
  <c r="AC69" i="1"/>
  <c r="AC42" i="1"/>
  <c r="AC35" i="1"/>
  <c r="AC7" i="1"/>
  <c r="AC13" i="1"/>
  <c r="AC16" i="1"/>
  <c r="AC51" i="1"/>
  <c r="AC10" i="1"/>
  <c r="AC38" i="1"/>
  <c r="AC40" i="1"/>
  <c r="AC65" i="1"/>
  <c r="AC30" i="1"/>
  <c r="AC77" i="1"/>
  <c r="AC41" i="1"/>
  <c r="AC12" i="1"/>
  <c r="AC70" i="1"/>
  <c r="AC11" i="1"/>
  <c r="AC14" i="1"/>
  <c r="AC26" i="1"/>
  <c r="AC47" i="1"/>
  <c r="AC60" i="1"/>
  <c r="AC19" i="1"/>
  <c r="AC43" i="1"/>
  <c r="AC67" i="1"/>
  <c r="AC21" i="1"/>
  <c r="AC22" i="1"/>
  <c r="AC33" i="1"/>
  <c r="AC62" i="1"/>
  <c r="AC23" i="1"/>
  <c r="AC75" i="1"/>
  <c r="AC79" i="1" l="1"/>
  <c r="AC80" i="1"/>
  <c r="AC76" i="1"/>
  <c r="AC78" i="1"/>
  <c r="AC74" i="1"/>
</calcChain>
</file>

<file path=xl/comments1.xml><?xml version="1.0" encoding="utf-8"?>
<comments xmlns="http://schemas.openxmlformats.org/spreadsheetml/2006/main">
  <authors>
    <author>Андрей Щербаков</author>
  </authors>
  <commentList>
    <comment ref="B8" author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text>
        <r>
          <rPr>
            <sz val="9"/>
            <color indexed="81"/>
            <rFont val="Tahoma"/>
            <family val="2"/>
            <charset val="204"/>
          </rPr>
          <t xml:space="preserve">Выбрать:
</t>
        </r>
      </text>
    </comment>
    <comment ref="F8" authorId="0">
      <text>
        <r>
          <rPr>
            <sz val="9"/>
            <color indexed="81"/>
            <rFont val="Tahoma"/>
            <family val="2"/>
            <charset val="204"/>
          </rPr>
          <t>Выбрать</t>
        </r>
        <r>
          <rPr>
            <b/>
            <sz val="9"/>
            <color indexed="81"/>
            <rFont val="Tahoma"/>
            <family val="2"/>
            <charset val="204"/>
          </rPr>
          <t xml:space="preserve">:
</t>
        </r>
      </text>
    </comment>
    <comment ref="G8" authorId="0">
      <text>
        <r>
          <rPr>
            <sz val="9"/>
            <color indexed="81"/>
            <rFont val="Tahoma"/>
            <family val="2"/>
            <charset val="204"/>
          </rPr>
          <t>Выбрать:</t>
        </r>
      </text>
    </comment>
  </commentList>
</comments>
</file>

<file path=xl/comments3.xml><?xml version="1.0" encoding="utf-8"?>
<comments xmlns="http://schemas.openxmlformats.org/spreadsheetml/2006/main">
  <authors>
    <author>Ангиограф Экстренный</author>
  </authors>
  <commentList>
    <comment ref="A3" authorId="0">
      <text>
        <r>
          <rPr>
            <sz val="9"/>
            <color indexed="81"/>
            <rFont val="Tahoma"/>
            <family val="2"/>
            <charset val="204"/>
          </rPr>
          <t xml:space="preserve">Скопировать ячейку:
</t>
        </r>
        <r>
          <rPr>
            <b/>
            <sz val="9"/>
            <color indexed="81"/>
            <rFont val="Tahoma"/>
            <family val="2"/>
            <charset val="204"/>
          </rPr>
          <t>Ctrl+C</t>
        </r>
        <r>
          <rPr>
            <sz val="9"/>
            <color indexed="81"/>
            <rFont val="Tahoma"/>
            <family val="2"/>
            <charset val="204"/>
          </rPr>
          <t xml:space="preserve">
-----------------------------
Вставить в 1С:
</t>
        </r>
        <r>
          <rPr>
            <b/>
            <sz val="9"/>
            <color indexed="81"/>
            <rFont val="Tahoma"/>
            <family val="2"/>
            <charset val="204"/>
          </rPr>
          <t>Ctrl+V</t>
        </r>
        <r>
          <rPr>
            <sz val="9"/>
            <color indexed="81"/>
            <rFont val="Tahoma"/>
            <family val="2"/>
            <charset val="204"/>
          </rPr>
          <t xml:space="preserve">
</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<sst xmlns="http://schemas.openxmlformats.org/spreadsheetml/2006/main" count="907" uniqueCount="546">
  <si>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</si>
  <si>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</si>
  <si>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</si>
  <si>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</si>
  <si>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</si>
  <si>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</si>
  <si>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</si>
  <si>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</si>
  <si>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</si>
  <si>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</si>
  <si>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</si>
  <si>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</si>
  <si>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</si>
  <si>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</si>
  <si>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</si>
  <si>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</si>
  <si>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</si>
  <si>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</si>
  <si>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</si>
  <si>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</si>
  <si>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</si>
  <si>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</si>
  <si>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</si>
  <si>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</si>
  <si>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</si>
  <si>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</si>
  <si>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</si>
  <si>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</si>
  <si>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</si>
  <si>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</si>
  <si>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</si>
  <si>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</si>
  <si>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</si>
  <si>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</si>
  <si>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</si>
  <si>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</si>
  <si>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</si>
  <si>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</si>
  <si>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</si>
  <si>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</si>
  <si>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</si>
  <si>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</si>
  <si>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</si>
  <si>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</si>
  <si>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</si>
  <si>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</si>
  <si>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</si>
  <si>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</si>
  <si>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</si>
  <si>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</si>
  <si>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</si>
  <si>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</si>
  <si>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</si>
  <si>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</si>
  <si>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</si>
  <si>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</si>
  <si>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</si>
  <si>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</si>
  <si>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</si>
  <si>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</si>
  <si>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</si>
  <si>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</si>
  <si>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</si>
  <si>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</si>
  <si>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</si>
  <si>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</si>
  <si>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</si>
  <si>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</si>
  <si>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</si>
  <si>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</si>
  <si>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</si>
  <si>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</si>
  <si>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</si>
  <si>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</si>
  <si>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</si>
  <si>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</si>
  <si>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</si>
  <si>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</si>
  <si>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</si>
  <si>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</si>
  <si>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</si>
  <si>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</si>
  <si>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</si>
  <si>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</si>
  <si>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</si>
  <si>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</si>
  <si>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</si>
  <si>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</si>
  <si>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</si>
  <si>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</si>
  <si>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</si>
  <si>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</si>
  <si>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</si>
  <si>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</si>
  <si>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</si>
  <si>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</si>
  <si>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</si>
  <si>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</si>
  <si>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</si>
  <si>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</si>
  <si>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</si>
  <si>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</si>
  <si>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</si>
  <si>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</si>
  <si>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</si>
  <si>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</si>
  <si>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</si>
  <si>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</si>
  <si>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</si>
  <si>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</si>
  <si>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</si>
  <si>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</si>
  <si>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</si>
  <si>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</si>
  <si>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</si>
  <si>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</si>
  <si>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</si>
  <si>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</si>
  <si>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</si>
  <si>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</si>
  <si>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</si>
  <si>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</si>
  <si>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</si>
  <si>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</si>
  <si>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</si>
  <si>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</si>
  <si>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</si>
  <si>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</si>
  <si>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</si>
  <si>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</si>
  <si>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</si>
  <si>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</si>
  <si>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</si>
  <si>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</si>
  <si>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</si>
  <si>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</si>
  <si>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</si>
  <si>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</si>
  <si>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</si>
  <si>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</si>
  <si>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</si>
  <si>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</si>
  <si>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</si>
  <si>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</si>
  <si>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</si>
  <si>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</si>
  <si>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</si>
  <si>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</si>
  <si>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</si>
  <si>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</si>
  <si>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</si>
  <si>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</si>
  <si>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</si>
  <si>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</si>
  <si>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</si>
  <si>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</si>
  <si>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</si>
  <si>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</si>
  <si>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</si>
  <si>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</si>
  <si>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</si>
  <si>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</si>
  <si>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</si>
  <si>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</si>
  <si>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</si>
  <si>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</si>
  <si>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</si>
  <si>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</si>
  <si>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</si>
  <si>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</si>
  <si>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</si>
  <si>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</si>
  <si>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</si>
  <si>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</si>
  <si>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</si>
  <si>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</si>
  <si>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</si>
  <si>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</si>
  <si>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</si>
  <si>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</si>
  <si>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</si>
  <si>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</si>
  <si>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</si>
  <si>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</si>
  <si>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</si>
  <si>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</si>
  <si>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</si>
  <si>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</si>
  <si>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</si>
  <si>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</si>
  <si>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</si>
  <si>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</si>
  <si>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</si>
  <si>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</si>
  <si>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</si>
  <si>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</si>
  <si>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</si>
  <si>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</si>
  <si>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</si>
  <si>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</si>
  <si>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</si>
  <si>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</si>
  <si>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</si>
  <si>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</si>
  <si>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</si>
  <si>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</si>
  <si>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</si>
  <si>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</si>
  <si>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</si>
  <si>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</si>
  <si>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</si>
  <si>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</si>
  <si>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</si>
  <si>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</si>
  <si>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</si>
  <si>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</si>
  <si>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</si>
  <si>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</si>
  <si>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</si>
  <si>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</si>
  <si>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</si>
  <si>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</si>
  <si>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</si>
  <si>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</si>
  <si>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</si>
  <si>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</si>
  <si>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</si>
  <si>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</si>
  <si>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</si>
  <si>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</si>
  <si>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</si>
  <si>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</si>
  <si>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</si>
  <si>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</si>
  <si>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</si>
  <si>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</si>
  <si>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</si>
  <si>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</si>
  <si>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</si>
  <si>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</si>
  <si>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</si>
  <si>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</si>
  <si>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</si>
  <si>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</si>
  <si>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</si>
  <si>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</si>
  <si>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</si>
  <si>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</si>
  <si>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</si>
  <si>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</si>
  <si>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</si>
  <si>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</si>
  <si>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</si>
  <si>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</si>
  <si>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</si>
  <si>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</si>
  <si>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</si>
  <si>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</si>
  <si>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</si>
  <si>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</si>
  <si>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</si>
  <si>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</si>
  <si>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</si>
  <si>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</si>
  <si>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</si>
  <si>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</si>
  <si>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</si>
  <si>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</si>
  <si>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</si>
  <si>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</si>
  <si>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</si>
  <si>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</si>
  <si>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</si>
  <si>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</si>
  <si>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</si>
  <si>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</si>
  <si>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</si>
  <si>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</si>
  <si>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</si>
  <si>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</si>
  <si>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</si>
  <si>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</si>
  <si>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</si>
  <si>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</si>
  <si>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</si>
  <si>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</si>
  <si>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</si>
  <si>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</si>
  <si>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</si>
  <si>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</si>
  <si>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</si>
  <si>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</si>
  <si>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</si>
  <si>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</si>
  <si>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</si>
  <si>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</si>
  <si>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</si>
  <si>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</si>
  <si>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</si>
  <si>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</si>
  <si>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</si>
  <si>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</si>
  <si>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М/С-анестезист</t>
  </si>
  <si>
    <t>Бородкина С.А.</t>
  </si>
  <si>
    <t>ВМП 1</t>
  </si>
  <si>
    <t>Индефлятор</t>
  </si>
  <si>
    <t>NC Euphora</t>
  </si>
  <si>
    <t>Диагностический проводник</t>
  </si>
  <si>
    <t>DES</t>
  </si>
  <si>
    <t>Hunter® 6F</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</si>
  <si>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</si>
  <si>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</si>
  <si>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</si>
  <si>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</si>
  <si>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</si>
  <si>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</si>
  <si>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</si>
  <si>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</si>
  <si>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</si>
  <si>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</si>
  <si>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</si>
  <si>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</si>
  <si>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</si>
  <si>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</si>
  <si>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</si>
  <si>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</si>
  <si>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</si>
  <si>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</si>
  <si>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</si>
  <si>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</si>
  <si>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</si>
  <si>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</si>
  <si>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</si>
  <si>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</si>
  <si>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</si>
  <si>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</si>
  <si>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</si>
  <si>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</si>
  <si>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</si>
  <si>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</si>
  <si>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</si>
  <si>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</si>
  <si>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</si>
  <si>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</si>
  <si>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</si>
  <si>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</si>
  <si>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</si>
  <si>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</si>
  <si>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</si>
  <si>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</si>
  <si>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</si>
  <si>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</si>
  <si>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</si>
  <si>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</si>
  <si>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</si>
  <si>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</si>
  <si>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</si>
  <si>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</si>
  <si>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Runthrough NS Intermediate</t>
  </si>
  <si>
    <t>Runthrough NS Hypercoat</t>
  </si>
  <si>
    <t>Winn 200T</t>
  </si>
  <si>
    <t>BasixTOUCH</t>
  </si>
  <si>
    <t>Соболев Д.А.</t>
  </si>
  <si>
    <t>Шатунова А.И.</t>
  </si>
  <si>
    <t>RadiFocus</t>
  </si>
  <si>
    <t>Дибиров М.А.</t>
  </si>
  <si>
    <t>Perouse Medical FLAMINGO</t>
  </si>
  <si>
    <t>Фисура О.И.</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</si>
  <si>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</si>
  <si>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</si>
  <si>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</si>
  <si>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</si>
  <si>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</si>
  <si>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</si>
  <si>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</si>
  <si>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</si>
  <si>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</si>
  <si>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</si>
  <si>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</si>
  <si>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</si>
  <si>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</si>
  <si>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</si>
  <si>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</si>
  <si>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</si>
  <si>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</si>
  <si>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</si>
  <si>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</si>
  <si>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</si>
  <si>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</si>
  <si>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</si>
  <si>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</si>
  <si>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</si>
  <si>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</si>
  <si>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</si>
  <si>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</si>
  <si>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</si>
  <si>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</si>
  <si>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</si>
  <si>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</si>
  <si>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</si>
  <si>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</si>
  <si>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</si>
  <si>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</si>
  <si>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</si>
  <si>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</si>
  <si>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</si>
  <si>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</si>
  <si>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</si>
  <si>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</si>
  <si>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</si>
  <si>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</si>
  <si>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</si>
  <si>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</si>
  <si>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</si>
  <si>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</si>
  <si>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</si>
  <si>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</si>
  <si>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</si>
  <si>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</si>
  <si>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</si>
  <si>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</si>
  <si>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</si>
  <si>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</si>
  <si>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</si>
  <si>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</si>
  <si>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</si>
  <si>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</si>
  <si>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</si>
  <si>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</si>
  <si>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</si>
  <si>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</si>
  <si>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</si>
  <si>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</si>
  <si>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</si>
  <si>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</si>
  <si>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</si>
  <si>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</si>
  <si>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</si>
  <si>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</si>
  <si>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</si>
  <si>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</si>
  <si>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</si>
  <si>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</si>
  <si>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</si>
  <si>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</si>
  <si>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</si>
  <si>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</si>
  <si>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</si>
  <si>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</si>
  <si>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</si>
  <si>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</si>
  <si>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</si>
  <si>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</si>
  <si>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</si>
  <si>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</si>
  <si>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</si>
  <si>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</si>
  <si>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</si>
  <si>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</si>
  <si>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</si>
  <si>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</si>
  <si>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</si>
  <si>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</si>
  <si>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</si>
  <si>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</si>
  <si>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</si>
  <si>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</si>
  <si>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</si>
  <si>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</si>
  <si>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</si>
  <si>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</si>
  <si>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</si>
  <si>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</si>
  <si>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</si>
  <si>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</si>
  <si>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</si>
  <si>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</si>
  <si>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</si>
  <si>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</si>
  <si>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</si>
  <si>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</si>
  <si>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</si>
  <si>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</si>
  <si>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</si>
  <si>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</si>
  <si>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</si>
  <si>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</si>
  <si>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</si>
  <si>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</si>
  <si>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</si>
  <si>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</si>
  <si>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</si>
  <si>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</si>
  <si>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</si>
  <si>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</si>
  <si>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</si>
  <si>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</si>
  <si>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</si>
  <si>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</si>
  <si>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</si>
  <si>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</si>
  <si>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</si>
  <si>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</si>
  <si>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</si>
  <si>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Соболева Ю.А.</t>
  </si>
  <si>
    <t>"МИМ". Тюмень</t>
  </si>
  <si>
    <t xml:space="preserve">Balancium </t>
  </si>
  <si>
    <t>Поток CTЗ по ТУ</t>
  </si>
  <si>
    <t>Проводник коронарный  0,8g, Angioline</t>
  </si>
  <si>
    <t>Asahi Gaia First</t>
  </si>
  <si>
    <t>Asahi Gaia Second</t>
  </si>
  <si>
    <t>Asahi Gaia Third</t>
  </si>
  <si>
    <t>NC АКСИОМА</t>
  </si>
  <si>
    <t>Н.Б. Шишкина</t>
  </si>
  <si>
    <t>Старшая мед.сетра: Н.Б. Шишкина</t>
  </si>
  <si>
    <t>DES, Калипсо</t>
  </si>
  <si>
    <t>Meril Evermine50™</t>
  </si>
  <si>
    <t>Abbot Whisper MS</t>
  </si>
  <si>
    <t>Abbot Whisper LS</t>
  </si>
  <si>
    <t>Pilot 150, 190 cm</t>
  </si>
  <si>
    <t>Pilot 150, 300 cm</t>
  </si>
  <si>
    <t>Медведева А.Ю.</t>
  </si>
  <si>
    <t>Вольхин М.В.</t>
  </si>
  <si>
    <t>Оставлен</t>
  </si>
  <si>
    <t>Извлечён</t>
  </si>
  <si>
    <t>лучевой</t>
  </si>
  <si>
    <t>DES, Metafor</t>
  </si>
  <si>
    <t>50 ml</t>
  </si>
  <si>
    <t>Правый</t>
  </si>
  <si>
    <t>Shunmei 0,6</t>
  </si>
  <si>
    <t>Shunmei 0,7</t>
  </si>
  <si>
    <t>Artimes</t>
  </si>
  <si>
    <t>23:50</t>
  </si>
  <si>
    <t>20 ml</t>
  </si>
  <si>
    <t>32:06</t>
  </si>
  <si>
    <t>Румянцева О.Н.</t>
  </si>
  <si>
    <t xml:space="preserve">кальциноз проксимального сегмента со стенозом   50%, тандемный субоккюзирующий стеноз среднего сегмента, стеноз устья ЗБВ 50%. Антеградный кровоток TIMI III. </t>
  </si>
  <si>
    <t>кальциноз , стеноз средне трети 30%</t>
  </si>
  <si>
    <t xml:space="preserve">кальциноз проксимального и среднего сегментов, стеноз устья 50%, стеноз среднего сегмента 50%.  Антеградный кровоток TIMI III. </t>
  </si>
  <si>
    <t>кальциноз проксимального сегмента со стенозами до 50%.  Антеградный кровоток TIMI III.</t>
  </si>
  <si>
    <t xml:space="preserve">Совместно с д/кардиологом: с учетом клинических данных, ЭКГ и КАГ рекомендована реканализация бассейна ПКА. </t>
  </si>
  <si>
    <t>250 ml</t>
  </si>
  <si>
    <t>2,75 - 16</t>
  </si>
  <si>
    <t>2,75 - 14</t>
  </si>
  <si>
    <t xml:space="preserve">1) Контроль места пункции, повязка на 6 ч. 2) Вызван сосудистый хирург для решения вопроса извлечения стента из локтевой артерии хирургическим путем. </t>
  </si>
  <si>
    <t xml:space="preserve">Устье ПКА катетеризировано проводниковым катетером Launcher JR 4.0 6Fr. Коронарные проводники shunmei 0/7(2 шт) с последующей заменой на sion заведены в дистальный сегмент ПКА. БК Artimes 2.5-15 выполнена предилатация субокклюзирующих стенозов среднего сегмента ПКА. Из-за выраженного кальциноза и умеренной извитости ПКА через проводниковый Extension катетер удалось провести и имплантировать с оверлаппингом следующий стенты: DES Resolute Integrity 2.5-26, DES Resolute Integrity 2.75-14 и DES Resolute Integrity 3.0-38. Последний стент имплантирован по причине пролонгированной диссекции проксималльного сегмента ПКА. Стент  DES  Evermine 2,75 х 16 не имплантирован по причине дислокации стента из системы доставки с  последующей миграции стента в локтевую арт. Эндоваскулярным методом извлеч стент не представляется возможным. Вызван сосудистый хирург.  На контрольных съемках стенты раскрыты удовлетворительно, признаков краевых диссекций, тромбоза, экстравазации контрастного вещества не выявлено, кровоток по ПКА, ЗБВ, ЗМЖВ - TIMI III. Ангиографический результат удовлетворительный. Пациентка в стабильном состоянии транспортируется в ПРИТ для дальнейшего наблюдения и лечения.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</si>
</sst>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
  </numFmts>
  <fonts count="7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u/>
      <sz val="10"/>
      <color theme="1"/>
      <name val="Calibri"/>
      <family val="2"/>
      <charset val="204"/>
      <scheme val="minor"/>
    </font>
    <font>
      <sz val="9"/>
      <color theme="1"/>
      <name val="Berlin Sans FB Demi"/>
      <family val="2"/>
    </font>
    <font>
      <b/>
      <u/>
      <sz val="9"/>
      <color theme="1"/>
      <name val="Berlin Sans FB Demi"/>
      <family val="2"/>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0.5"/>
      <color theme="1"/>
      <name val="Calibri"/>
      <family val="2"/>
      <charset val="204"/>
      <scheme val="minor"/>
    </font>
    <font>
      <sz val="11"/>
      <color theme="1"/>
      <name val="Aharoni"/>
      <charset val="177"/>
    </font>
  </fonts>
  <fills count="14">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
      <patternFill patternType="solid">
        <fgColor rgb="FFFFFF00"/>
        <bgColor indexed="64"/>
      </patternFill>
    </fill>
    <fill>
      <patternFill patternType="solid">
        <fgColor theme="8" tint="0.79998168889431442"/>
        <bgColor indexed="64"/>
      </patternFill>
    </fill>
    <fill>
      <patternFill patternType="solid">
        <fgColor rgb="FFFF7C80"/>
        <bgColor indexed="64"/>
      </patternFill>
    </fill>
    <fill>
      <patternFill patternType="solid">
        <fgColor theme="0" tint="-0.14999847407452621"/>
        <bgColor indexed="64"/>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10" fillId="3" borderId="0" applyNumberFormat="0" applyBorder="0" applyAlignment="0" applyProtection="0"/>
    <xf numFmtId="164" fontId="10" fillId="3" borderId="0" applyNumberFormat="0" applyFill="0" applyAlignment="0"/>
    <xf numFmtId="0" fontId="14" fillId="0" borderId="0"/>
    <xf numFmtId="0" fontId="9" fillId="6" borderId="0" applyNumberFormat="0" applyBorder="0" applyAlignment="0" applyProtection="0"/>
    <xf numFmtId="0" fontId="9" fillId="7" borderId="0" applyNumberFormat="0" applyBorder="0" applyAlignment="0" applyProtection="0"/>
    <xf numFmtId="0" fontId="8" fillId="8" borderId="0" applyNumberFormat="0" applyBorder="0" applyAlignment="0" applyProtection="0"/>
    <xf numFmtId="0" fontId="48" fillId="9" borderId="21" applyNumberFormat="0" applyAlignment="0" applyProtection="0"/>
  </cellStyleXfs>
  <cellXfs count="256">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3" fillId="2" borderId="2"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0" fillId="0" borderId="0" xfId="0" applyAlignment="1">
      <alignment horizontal="left" vertical="center"/>
    </xf>
    <xf numFmtId="0" fontId="13" fillId="2" borderId="1" xfId="0" applyFont="1" applyFill="1" applyBorder="1" applyAlignment="1">
      <alignment horizontal="center" vertical="center"/>
    </xf>
    <xf numFmtId="0" fontId="0" fillId="0" borderId="0" xfId="0" applyAlignment="1">
      <alignment horizontal="fill" vertical="center"/>
    </xf>
    <xf numFmtId="0" fontId="0" fillId="0" borderId="0" xfId="0" applyAlignment="1">
      <alignment vertical="center"/>
    </xf>
    <xf numFmtId="0" fontId="0" fillId="0" borderId="2" xfId="0" applyBorder="1"/>
    <xf numFmtId="0" fontId="23" fillId="7" borderId="6" xfId="5" applyFont="1" applyBorder="1" applyAlignment="1">
      <alignment vertical="center"/>
    </xf>
    <xf numFmtId="0" fontId="29" fillId="0" borderId="6" xfId="0" applyFont="1" applyBorder="1" applyAlignment="1">
      <alignment vertical="center"/>
    </xf>
    <xf numFmtId="0" fontId="23" fillId="7" borderId="10" xfId="5" applyFont="1" applyBorder="1" applyAlignment="1">
      <alignment horizontal="centerContinuous" vertical="center"/>
    </xf>
    <xf numFmtId="0" fontId="9" fillId="7" borderId="5" xfId="5" applyBorder="1" applyAlignment="1">
      <alignment horizontal="centerContinuous" vertical="center"/>
    </xf>
    <xf numFmtId="0" fontId="9" fillId="7" borderId="11" xfId="5" applyBorder="1" applyAlignment="1">
      <alignment horizontal="centerContinuous" vertical="center"/>
    </xf>
    <xf numFmtId="0" fontId="16" fillId="0" borderId="7" xfId="0" applyFont="1" applyBorder="1" applyAlignment="1" applyProtection="1">
      <alignment horizontal="left" vertical="center"/>
      <protection locked="0"/>
    </xf>
    <xf numFmtId="14" fontId="32" fillId="6" borderId="7" xfId="4" applyNumberFormat="1" applyFont="1" applyBorder="1" applyAlignment="1" applyProtection="1">
      <alignment horizontal="left" vertical="center"/>
      <protection locked="0"/>
    </xf>
    <xf numFmtId="0" fontId="12" fillId="7" borderId="8" xfId="5" applyFont="1" applyBorder="1" applyAlignment="1">
      <alignment horizontal="left" vertical="center"/>
    </xf>
    <xf numFmtId="166" fontId="12" fillId="6" borderId="9" xfId="4" applyNumberFormat="1" applyFont="1" applyBorder="1" applyAlignment="1" applyProtection="1">
      <alignment horizontal="left" vertical="center"/>
      <protection locked="0"/>
    </xf>
    <xf numFmtId="0" fontId="16" fillId="0" borderId="3" xfId="0" applyFont="1" applyBorder="1" applyAlignment="1" applyProtection="1">
      <alignment vertical="center"/>
      <protection locked="0"/>
    </xf>
    <xf numFmtId="0" fontId="16" fillId="0" borderId="4" xfId="0" applyFont="1" applyBorder="1" applyAlignment="1" applyProtection="1">
      <alignment vertical="center"/>
      <protection locked="0"/>
    </xf>
    <xf numFmtId="0" fontId="16" fillId="0" borderId="9" xfId="0" applyFont="1" applyBorder="1" applyAlignment="1" applyProtection="1">
      <alignment vertical="center"/>
      <protection locked="0"/>
    </xf>
    <xf numFmtId="0" fontId="16" fillId="0" borderId="7" xfId="0" applyFont="1" applyBorder="1" applyAlignment="1" applyProtection="1">
      <alignment vertical="center"/>
      <protection locked="0"/>
    </xf>
    <xf numFmtId="0" fontId="0" fillId="0" borderId="10" xfId="0" applyBorder="1"/>
    <xf numFmtId="0" fontId="33" fillId="0" borderId="0" xfId="0" applyFont="1" applyAlignment="1">
      <alignment vertical="top" wrapText="1"/>
    </xf>
    <xf numFmtId="0" fontId="23" fillId="7" borderId="5" xfId="5" applyFont="1" applyBorder="1" applyAlignment="1">
      <alignment horizontal="centerContinuous" vertical="center"/>
    </xf>
    <xf numFmtId="0" fontId="30" fillId="0" borderId="7" xfId="0" applyFont="1" applyBorder="1" applyAlignment="1">
      <alignment horizontal="left" vertical="center"/>
    </xf>
    <xf numFmtId="0" fontId="0" fillId="0" borderId="3" xfId="0" applyBorder="1"/>
    <xf numFmtId="0" fontId="33" fillId="0" borderId="12" xfId="0" applyFont="1" applyBorder="1" applyAlignment="1">
      <alignment vertical="top" wrapText="1"/>
    </xf>
    <xf numFmtId="0" fontId="33" fillId="0" borderId="8" xfId="0" applyFont="1" applyBorder="1" applyAlignment="1">
      <alignment vertical="top" wrapText="1"/>
    </xf>
    <xf numFmtId="0" fontId="33" fillId="0" borderId="3" xfId="0" applyFont="1" applyBorder="1" applyAlignment="1">
      <alignment vertical="top" wrapText="1"/>
    </xf>
    <xf numFmtId="0" fontId="0" fillId="0" borderId="12" xfId="0" applyBorder="1" applyAlignment="1">
      <alignment vertical="top" wrapText="1"/>
    </xf>
    <xf numFmtId="0" fontId="34" fillId="0" borderId="0" xfId="0" applyFont="1" applyAlignment="1" applyProtection="1">
      <alignment vertical="center"/>
      <protection locked="0"/>
    </xf>
    <xf numFmtId="0" fontId="16"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1" fillId="0" borderId="0" xfId="0" applyFont="1" applyAlignment="1">
      <alignment horizontal="centerContinuous" vertical="center" wrapText="1"/>
    </xf>
    <xf numFmtId="0" fontId="28" fillId="0" borderId="10" xfId="0" applyFont="1" applyBorder="1" applyAlignment="1">
      <alignment horizontal="centerContinuous" vertical="top" wrapText="1"/>
    </xf>
    <xf numFmtId="0" fontId="23" fillId="0" borderId="5" xfId="0" applyFont="1" applyBorder="1" applyAlignment="1">
      <alignment horizontal="centerContinuous" vertical="distributed" wrapText="1"/>
    </xf>
    <xf numFmtId="0" fontId="23" fillId="0" borderId="11" xfId="0" applyFont="1" applyBorder="1" applyAlignment="1">
      <alignment horizontal="centerContinuous" vertical="distributed" wrapText="1"/>
    </xf>
    <xf numFmtId="0" fontId="23" fillId="0" borderId="12" xfId="0" applyFont="1" applyBorder="1" applyAlignment="1">
      <alignment horizontal="centerContinuous" vertical="distributed" wrapText="1"/>
    </xf>
    <xf numFmtId="0" fontId="23" fillId="0" borderId="0" xfId="0" applyFont="1" applyAlignment="1">
      <alignment horizontal="centerContinuous" vertical="distributed" wrapText="1"/>
    </xf>
    <xf numFmtId="0" fontId="23" fillId="0" borderId="13" xfId="0" applyFont="1" applyBorder="1" applyAlignment="1">
      <alignment horizontal="centerContinuous" vertical="distributed" wrapText="1"/>
    </xf>
    <xf numFmtId="0" fontId="26" fillId="0" borderId="12" xfId="0" applyFont="1" applyBorder="1" applyAlignment="1">
      <alignment horizontal="centerContinuous" vertical="distributed" wrapText="1"/>
    </xf>
    <xf numFmtId="0" fontId="27" fillId="0" borderId="0" xfId="0" applyFont="1" applyAlignment="1">
      <alignment horizontal="centerContinuous" vertical="distributed" wrapText="1"/>
    </xf>
    <xf numFmtId="0" fontId="27" fillId="0" borderId="13" xfId="0" applyFont="1" applyBorder="1" applyAlignment="1">
      <alignment horizontal="centerContinuous" vertical="distributed" wrapText="1"/>
    </xf>
    <xf numFmtId="0" fontId="38"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6" fillId="0" borderId="13" xfId="0" applyFont="1" applyBorder="1" applyAlignment="1" applyProtection="1">
      <alignment vertical="center"/>
      <protection locked="0"/>
    </xf>
    <xf numFmtId="0" fontId="39" fillId="0" borderId="12" xfId="0" applyFont="1" applyBorder="1" applyAlignment="1">
      <alignment horizontal="left" vertical="center"/>
    </xf>
    <xf numFmtId="0" fontId="31" fillId="0" borderId="8" xfId="0" applyFont="1" applyBorder="1" applyAlignment="1">
      <alignment vertical="top" wrapText="1"/>
    </xf>
    <xf numFmtId="0" fontId="39" fillId="0" borderId="10" xfId="0" applyFont="1" applyBorder="1" applyAlignment="1">
      <alignment horizontal="left" vertical="top" wrapText="1"/>
    </xf>
    <xf numFmtId="0" fontId="31" fillId="0" borderId="12" xfId="0" applyFont="1" applyBorder="1" applyAlignment="1">
      <alignment vertical="top" wrapText="1"/>
    </xf>
    <xf numFmtId="0" fontId="41"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5" fillId="0" borderId="12" xfId="0" applyFont="1" applyBorder="1"/>
    <xf numFmtId="0" fontId="0" fillId="0" borderId="0" xfId="0" applyProtection="1">
      <protection locked="0"/>
    </xf>
    <xf numFmtId="165" fontId="16" fillId="0" borderId="7" xfId="0" applyNumberFormat="1" applyFont="1" applyBorder="1" applyAlignment="1">
      <alignment horizontal="left" vertical="center"/>
    </xf>
    <xf numFmtId="0" fontId="16" fillId="0" borderId="7" xfId="0" applyFont="1" applyBorder="1" applyAlignment="1">
      <alignment horizontal="left" vertical="center"/>
    </xf>
    <xf numFmtId="0" fontId="28" fillId="0" borderId="0" xfId="0" applyFont="1" applyAlignment="1">
      <alignment horizontal="centerContinuous" vertical="top" wrapText="1"/>
    </xf>
    <xf numFmtId="0" fontId="16" fillId="0" borderId="0" xfId="0" applyFont="1" applyAlignment="1" applyProtection="1">
      <alignment vertical="top" wrapText="1"/>
      <protection locked="0"/>
    </xf>
    <xf numFmtId="0" fontId="16" fillId="0" borderId="0" xfId="0" applyFont="1" applyAlignment="1" applyProtection="1">
      <alignment horizontal="centerContinuous" vertical="top" wrapText="1"/>
      <protection locked="0"/>
    </xf>
    <xf numFmtId="0" fontId="33" fillId="0" borderId="0" xfId="0" applyFont="1" applyAlignment="1">
      <alignment vertical="top"/>
    </xf>
    <xf numFmtId="0" fontId="33" fillId="0" borderId="13" xfId="0" applyFont="1" applyBorder="1" applyAlignment="1">
      <alignment vertical="top"/>
    </xf>
    <xf numFmtId="0" fontId="23" fillId="0" borderId="0" xfId="0" applyFont="1"/>
    <xf numFmtId="0" fontId="23" fillId="7" borderId="6" xfId="5" applyFont="1" applyBorder="1" applyAlignment="1" applyProtection="1">
      <alignment vertical="center"/>
    </xf>
    <xf numFmtId="0" fontId="12" fillId="7" borderId="8" xfId="5" applyFont="1" applyBorder="1" applyAlignment="1" applyProtection="1">
      <alignment horizontal="left" vertical="center"/>
    </xf>
    <xf numFmtId="0" fontId="36" fillId="0" borderId="0" xfId="0" applyFont="1" applyAlignment="1" applyProtection="1">
      <alignment horizontal="left"/>
      <protection locked="0"/>
    </xf>
    <xf numFmtId="0" fontId="45" fillId="0" borderId="0" xfId="0" applyFont="1" applyAlignment="1">
      <alignment horizontal="left" vertical="center"/>
    </xf>
    <xf numFmtId="0" fontId="16" fillId="0" borderId="3" xfId="0" applyFont="1" applyBorder="1" applyAlignment="1">
      <alignment vertical="center"/>
    </xf>
    <xf numFmtId="0" fontId="16" fillId="0" borderId="4" xfId="0" applyFont="1" applyBorder="1" applyAlignment="1">
      <alignment vertical="center"/>
    </xf>
    <xf numFmtId="0" fontId="29" fillId="0" borderId="8" xfId="0" applyFont="1" applyBorder="1" applyAlignment="1">
      <alignment vertical="center"/>
    </xf>
    <xf numFmtId="165" fontId="16" fillId="0" borderId="9" xfId="0" applyNumberFormat="1" applyFont="1" applyBorder="1" applyAlignment="1" applyProtection="1">
      <alignment horizontal="left" vertical="center"/>
      <protection locked="0"/>
    </xf>
    <xf numFmtId="0" fontId="12" fillId="7" borderId="15" xfId="5" applyFont="1" applyBorder="1" applyAlignment="1">
      <alignment horizontal="left" vertical="center"/>
    </xf>
    <xf numFmtId="166" fontId="12" fillId="6" borderId="16" xfId="4" applyNumberFormat="1" applyFont="1" applyBorder="1" applyAlignment="1" applyProtection="1">
      <alignment horizontal="left" vertical="center"/>
      <protection locked="0"/>
    </xf>
    <xf numFmtId="0" fontId="39" fillId="0" borderId="0" xfId="0" applyFont="1" applyAlignment="1">
      <alignment horizontal="left" vertical="center"/>
    </xf>
    <xf numFmtId="0" fontId="36" fillId="0" borderId="13" xfId="0" applyFont="1" applyBorder="1" applyAlignment="1" applyProtection="1">
      <alignment horizontal="left"/>
      <protection locked="0"/>
    </xf>
    <xf numFmtId="0" fontId="36" fillId="0" borderId="0" xfId="0" applyFont="1" applyAlignment="1" applyProtection="1">
      <alignment vertical="center"/>
      <protection locked="0"/>
    </xf>
    <xf numFmtId="0" fontId="0" fillId="0" borderId="3" xfId="0" applyBorder="1" applyAlignment="1">
      <alignment vertical="top" wrapText="1"/>
    </xf>
    <xf numFmtId="0" fontId="16" fillId="8" borderId="17" xfId="6" applyFont="1" applyBorder="1" applyAlignment="1">
      <alignment horizontal="left" vertical="center"/>
    </xf>
    <xf numFmtId="0" fontId="16" fillId="0" borderId="9" xfId="0" applyFont="1" applyBorder="1" applyAlignment="1">
      <alignment vertical="center"/>
    </xf>
    <xf numFmtId="0" fontId="16" fillId="0" borderId="7" xfId="0" applyFont="1" applyBorder="1" applyAlignment="1">
      <alignment vertical="center"/>
    </xf>
    <xf numFmtId="0" fontId="29" fillId="0" borderId="3" xfId="0" applyFont="1" applyBorder="1" applyAlignment="1" applyProtection="1">
      <alignment vertical="center"/>
      <protection locked="0"/>
    </xf>
    <xf numFmtId="0" fontId="29" fillId="0" borderId="4" xfId="0" applyFont="1" applyBorder="1" applyAlignment="1" applyProtection="1">
      <alignment vertical="center"/>
      <protection locked="0"/>
    </xf>
    <xf numFmtId="0" fontId="29" fillId="0" borderId="8" xfId="0" applyFont="1" applyBorder="1" applyAlignment="1" applyProtection="1">
      <alignment vertical="center"/>
      <protection locked="0"/>
    </xf>
    <xf numFmtId="0" fontId="29" fillId="0" borderId="6" xfId="0" applyFont="1" applyBorder="1" applyAlignment="1" applyProtection="1">
      <alignment vertical="center"/>
      <protection locked="0"/>
    </xf>
    <xf numFmtId="0" fontId="18" fillId="0" borderId="10" xfId="0" applyFont="1" applyBorder="1" applyAlignment="1">
      <alignment horizontal="right"/>
    </xf>
    <xf numFmtId="165" fontId="18" fillId="0" borderId="5" xfId="0" applyNumberFormat="1" applyFont="1" applyBorder="1" applyAlignment="1">
      <alignment horizontal="center"/>
    </xf>
    <xf numFmtId="0" fontId="20" fillId="0" borderId="11" xfId="0" applyFont="1" applyBorder="1" applyAlignment="1">
      <alignment horizontal="right" vertical="top"/>
    </xf>
    <xf numFmtId="0" fontId="19" fillId="0" borderId="12" xfId="0" applyFont="1" applyBorder="1" applyAlignment="1">
      <alignment horizontal="centerContinuous" vertical="top"/>
    </xf>
    <xf numFmtId="0" fontId="17" fillId="0" borderId="0" xfId="0" applyFont="1" applyAlignment="1">
      <alignment horizontal="centerContinuous"/>
    </xf>
    <xf numFmtId="0" fontId="50" fillId="9" borderId="21" xfId="7" applyFont="1" applyAlignment="1">
      <alignment horizontal="left" vertical="center"/>
    </xf>
    <xf numFmtId="14" fontId="49" fillId="9" borderId="22" xfId="7" applyNumberFormat="1" applyFont="1" applyBorder="1" applyAlignment="1" applyProtection="1">
      <alignment horizontal="right" vertical="center"/>
    </xf>
    <xf numFmtId="0" fontId="49" fillId="9" borderId="22" xfId="7" applyFont="1" applyBorder="1" applyAlignment="1" applyProtection="1">
      <alignment horizontal="right" vertical="center"/>
    </xf>
    <xf numFmtId="0" fontId="17" fillId="0" borderId="0" xfId="0" applyFont="1" applyAlignment="1">
      <alignment horizontal="center"/>
    </xf>
    <xf numFmtId="0" fontId="50" fillId="9" borderId="21" xfId="7" applyFont="1" applyAlignment="1" applyProtection="1">
      <alignment horizontal="left" vertical="center"/>
    </xf>
    <xf numFmtId="0" fontId="24" fillId="0" borderId="12" xfId="0" applyFont="1" applyBorder="1" applyAlignment="1">
      <alignment horizontal="justify" vertical="center" wrapText="1"/>
    </xf>
    <xf numFmtId="0" fontId="25" fillId="0" borderId="13" xfId="0" applyFont="1" applyBorder="1" applyAlignment="1" applyProtection="1">
      <alignment horizontal="center" vertical="center"/>
      <protection locked="0"/>
    </xf>
    <xf numFmtId="0" fontId="25" fillId="0" borderId="0" xfId="0" applyFont="1" applyAlignment="1" applyProtection="1">
      <alignment horizontal="justify" vertical="center" wrapText="1"/>
      <protection locked="0"/>
    </xf>
    <xf numFmtId="0" fontId="25" fillId="0" borderId="0" xfId="0" applyFont="1" applyAlignment="1" applyProtection="1">
      <alignment vertical="center"/>
      <protection locked="0"/>
    </xf>
    <xf numFmtId="0" fontId="23" fillId="0" borderId="0" xfId="0" applyFont="1" applyAlignment="1" applyProtection="1">
      <alignment horizontal="left" vertical="top" wrapText="1"/>
      <protection locked="0"/>
    </xf>
    <xf numFmtId="0" fontId="23" fillId="0" borderId="0" xfId="0" applyFont="1" applyAlignment="1" applyProtection="1">
      <alignment horizontal="left" wrapText="1"/>
      <protection locked="0"/>
    </xf>
    <xf numFmtId="0" fontId="0" fillId="0" borderId="5" xfId="0" applyBorder="1"/>
    <xf numFmtId="0" fontId="0" fillId="0" borderId="11" xfId="0" applyBorder="1"/>
    <xf numFmtId="0" fontId="22"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3" fillId="0" borderId="0" xfId="0" applyFont="1" applyAlignment="1">
      <alignment horizontal="left" vertical="center" wrapText="1"/>
    </xf>
    <xf numFmtId="20" fontId="17" fillId="0" borderId="0" xfId="0" applyNumberFormat="1" applyFont="1" applyAlignment="1" applyProtection="1">
      <alignment vertical="center"/>
      <protection locked="0"/>
    </xf>
    <xf numFmtId="0" fontId="0" fillId="0" borderId="0" xfId="0" applyAlignment="1">
      <alignment vertical="top" wrapText="1"/>
    </xf>
    <xf numFmtId="0" fontId="42" fillId="0" borderId="0" xfId="0" applyFont="1" applyAlignment="1" applyProtection="1">
      <alignment vertical="top" wrapText="1"/>
      <protection locked="0"/>
    </xf>
    <xf numFmtId="0" fontId="54" fillId="0" borderId="0" xfId="0" applyFont="1" applyAlignment="1">
      <alignment vertical="top"/>
    </xf>
    <xf numFmtId="0" fontId="55"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9" fillId="0" borderId="0" xfId="0" applyFont="1" applyAlignment="1">
      <alignment horizontal="centerContinuous" vertical="center"/>
    </xf>
    <xf numFmtId="0" fontId="51" fillId="0" borderId="0" xfId="0" applyFont="1" applyAlignment="1" applyProtection="1">
      <alignment vertical="top" wrapText="1"/>
      <protection locked="0"/>
    </xf>
    <xf numFmtId="0" fontId="55"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7" fillId="0" borderId="0" xfId="0" applyFont="1"/>
    <xf numFmtId="0" fontId="50" fillId="9" borderId="23" xfId="7" applyFont="1" applyBorder="1" applyAlignment="1">
      <alignment horizontal="left" vertical="center"/>
    </xf>
    <xf numFmtId="0" fontId="48" fillId="9" borderId="12" xfId="7" applyBorder="1" applyAlignment="1" applyProtection="1">
      <alignment horizontal="left" vertical="center"/>
    </xf>
    <xf numFmtId="0" fontId="48" fillId="9" borderId="24" xfId="7" applyBorder="1" applyAlignment="1" applyProtection="1">
      <alignment horizontal="justify" vertical="justify" wrapText="1"/>
    </xf>
    <xf numFmtId="0" fontId="48" fillId="9" borderId="24" xfId="7" applyBorder="1" applyAlignment="1" applyProtection="1">
      <alignment horizontal="justify" vertical="top" wrapText="1"/>
    </xf>
    <xf numFmtId="0" fontId="57" fillId="0" borderId="25" xfId="0" applyFont="1" applyBorder="1" applyAlignment="1" applyProtection="1">
      <alignment horizontal="center" vertical="center"/>
      <protection locked="0"/>
    </xf>
    <xf numFmtId="0" fontId="58" fillId="4" borderId="28" xfId="0" applyFont="1" applyFill="1" applyBorder="1" applyAlignment="1">
      <alignment horizontal="center" vertical="center"/>
    </xf>
    <xf numFmtId="0" fontId="58" fillId="4" borderId="29" xfId="0" applyFont="1" applyFill="1" applyBorder="1" applyAlignment="1">
      <alignment horizontal="center" vertical="center"/>
    </xf>
    <xf numFmtId="0" fontId="58" fillId="4" borderId="27" xfId="0" applyFont="1" applyFill="1" applyBorder="1" applyAlignment="1">
      <alignment horizontal="center" vertical="center"/>
    </xf>
    <xf numFmtId="0" fontId="12" fillId="0" borderId="30" xfId="0" applyFont="1" applyBorder="1" applyAlignment="1">
      <alignment horizontal="justify" vertical="center" wrapText="1"/>
    </xf>
    <xf numFmtId="0" fontId="57" fillId="0" borderId="31" xfId="0" applyFont="1" applyBorder="1" applyAlignment="1" applyProtection="1">
      <alignment horizontal="center" vertical="center"/>
      <protection locked="0"/>
    </xf>
    <xf numFmtId="0" fontId="12" fillId="0" borderId="32" xfId="0" applyFont="1" applyBorder="1" applyAlignment="1">
      <alignment horizontal="justify" vertical="center" wrapText="1"/>
    </xf>
    <xf numFmtId="0" fontId="57" fillId="0" borderId="33" xfId="0" applyFont="1" applyBorder="1" applyAlignment="1" applyProtection="1">
      <alignment horizontal="center" vertical="center"/>
      <protection locked="0"/>
    </xf>
    <xf numFmtId="0" fontId="24" fillId="0" borderId="32" xfId="0" applyFont="1" applyBorder="1" applyAlignment="1">
      <alignment horizontal="justify" vertical="center" wrapText="1"/>
    </xf>
    <xf numFmtId="0" fontId="24" fillId="0" borderId="34" xfId="0" applyFont="1" applyBorder="1" applyAlignment="1">
      <alignment horizontal="justify" vertical="center" wrapText="1"/>
    </xf>
    <xf numFmtId="0" fontId="57" fillId="0" borderId="35" xfId="0" applyFont="1" applyBorder="1" applyAlignment="1" applyProtection="1">
      <alignment horizontal="center" vertical="center"/>
      <protection locked="0"/>
    </xf>
    <xf numFmtId="0" fontId="57" fillId="0" borderId="36" xfId="0" applyFont="1" applyBorder="1" applyAlignment="1" applyProtection="1">
      <alignment horizontal="center" vertical="center"/>
      <protection locked="0"/>
    </xf>
    <xf numFmtId="0" fontId="21" fillId="5" borderId="10" xfId="0" applyFont="1" applyFill="1" applyBorder="1" applyAlignment="1">
      <alignment horizontal="left" vertical="center"/>
    </xf>
    <xf numFmtId="0" fontId="21" fillId="5" borderId="34" xfId="0" applyFont="1" applyFill="1" applyBorder="1" applyAlignment="1">
      <alignment horizontal="left" vertical="center"/>
    </xf>
    <xf numFmtId="0" fontId="16" fillId="8" borderId="37" xfId="6" applyFont="1" applyBorder="1" applyAlignment="1">
      <alignment horizontal="left" vertical="center"/>
    </xf>
    <xf numFmtId="14" fontId="56" fillId="9" borderId="38" xfId="7" applyNumberFormat="1" applyFont="1" applyBorder="1" applyAlignment="1">
      <alignment horizontal="left" vertical="center"/>
    </xf>
    <xf numFmtId="14" fontId="49" fillId="9" borderId="39" xfId="7" applyNumberFormat="1" applyFont="1" applyBorder="1" applyAlignment="1" applyProtection="1">
      <alignment horizontal="right" vertical="center"/>
    </xf>
    <xf numFmtId="0" fontId="19" fillId="0" borderId="5" xfId="0" applyFont="1" applyBorder="1" applyAlignment="1">
      <alignment horizontal="center"/>
    </xf>
    <xf numFmtId="0" fontId="57" fillId="0" borderId="26" xfId="0" applyFont="1" applyBorder="1" applyAlignment="1" applyProtection="1">
      <alignment horizontal="justify" vertical="center" wrapText="1"/>
      <protection locked="0"/>
    </xf>
    <xf numFmtId="0" fontId="57" fillId="0" borderId="25" xfId="0" applyFont="1" applyBorder="1" applyAlignment="1" applyProtection="1">
      <alignment horizontal="justify" vertical="center" wrapText="1"/>
      <protection locked="0"/>
    </xf>
    <xf numFmtId="16" fontId="57" fillId="0" borderId="25" xfId="0" applyNumberFormat="1" applyFont="1" applyBorder="1" applyAlignment="1" applyProtection="1">
      <alignment horizontal="justify" vertical="center" wrapText="1"/>
      <protection locked="0"/>
    </xf>
    <xf numFmtId="0" fontId="57" fillId="0" borderId="35" xfId="0" applyFont="1" applyBorder="1" applyAlignment="1" applyProtection="1">
      <alignment horizontal="justify" vertical="center" wrapText="1"/>
      <protection locked="0"/>
    </xf>
    <xf numFmtId="0" fontId="6" fillId="0" borderId="0" xfId="0" applyFont="1"/>
    <xf numFmtId="0" fontId="59" fillId="0" borderId="40" xfId="0" applyFont="1" applyBorder="1" applyProtection="1">
      <protection locked="0"/>
    </xf>
    <xf numFmtId="0" fontId="0" fillId="0" borderId="0" xfId="0" applyAlignment="1">
      <alignment horizontal="center" vertical="top"/>
    </xf>
    <xf numFmtId="0" fontId="17" fillId="0" borderId="0" xfId="0" applyFont="1"/>
    <xf numFmtId="0" fontId="5" fillId="0" borderId="0" xfId="0" applyFont="1"/>
    <xf numFmtId="0" fontId="16" fillId="0" borderId="0" xfId="0" applyFont="1" applyAlignment="1" applyProtection="1">
      <alignment horizontal="justify" vertical="top"/>
      <protection locked="0"/>
    </xf>
    <xf numFmtId="0" fontId="26" fillId="7" borderId="15" xfId="5" applyFont="1" applyBorder="1" applyAlignment="1" applyProtection="1">
      <alignment horizontal="left" vertical="center"/>
    </xf>
    <xf numFmtId="0" fontId="47" fillId="0" borderId="20" xfId="0" applyFont="1" applyBorder="1" applyAlignment="1" applyProtection="1">
      <alignment horizontal="left" vertical="center" wrapText="1"/>
      <protection locked="0"/>
    </xf>
    <xf numFmtId="0" fontId="46" fillId="0" borderId="19" xfId="0" applyFont="1" applyBorder="1" applyAlignment="1">
      <alignment horizontal="left" vertical="center"/>
    </xf>
    <xf numFmtId="0" fontId="17" fillId="0" borderId="19" xfId="0" applyFont="1" applyBorder="1" applyAlignment="1">
      <alignment horizontal="left"/>
    </xf>
    <xf numFmtId="0" fontId="64"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7" fillId="0" borderId="20" xfId="0" applyNumberFormat="1" applyFont="1" applyBorder="1" applyAlignment="1" applyProtection="1">
      <alignment horizontal="left" vertical="center" wrapText="1"/>
      <protection locked="0"/>
    </xf>
    <xf numFmtId="0" fontId="65" fillId="0" borderId="0" xfId="0" applyFont="1" applyAlignment="1">
      <alignment horizontal="centerContinuous" vertical="top" wrapText="1"/>
    </xf>
    <xf numFmtId="0" fontId="65" fillId="0" borderId="13" xfId="0" applyFont="1" applyBorder="1" applyAlignment="1">
      <alignment horizontal="centerContinuous" vertical="top" wrapText="1"/>
    </xf>
    <xf numFmtId="0" fontId="30" fillId="0" borderId="0" xfId="0" applyFont="1" applyAlignment="1" applyProtection="1">
      <alignment horizontal="left"/>
      <protection locked="0"/>
    </xf>
    <xf numFmtId="0" fontId="66" fillId="0" borderId="12" xfId="0" applyFont="1" applyBorder="1" applyAlignment="1" applyProtection="1">
      <alignment vertical="top" wrapText="1"/>
      <protection locked="0"/>
    </xf>
    <xf numFmtId="0" fontId="67" fillId="0" borderId="12" xfId="0" applyFont="1" applyBorder="1" applyAlignment="1">
      <alignment vertical="top" wrapText="1"/>
    </xf>
    <xf numFmtId="0" fontId="0" fillId="0" borderId="0" xfId="0" applyAlignment="1">
      <alignment horizontal="fill"/>
    </xf>
    <xf numFmtId="0" fontId="16" fillId="0" borderId="0" xfId="0" applyFont="1" applyAlignment="1" applyProtection="1">
      <alignment horizontal="fill" vertical="top" wrapText="1"/>
      <protection locked="0"/>
    </xf>
    <xf numFmtId="0" fontId="66" fillId="0" borderId="12" xfId="0" applyFont="1" applyBorder="1" applyAlignment="1">
      <alignment horizontal="fill" vertical="top" wrapText="1"/>
    </xf>
    <xf numFmtId="0" fontId="12" fillId="0" borderId="0" xfId="0" applyFont="1" applyAlignment="1" applyProtection="1">
      <alignment vertical="top" wrapText="1"/>
      <protection locked="0"/>
    </xf>
    <xf numFmtId="0" fontId="68" fillId="0" borderId="0" xfId="0" applyFont="1" applyAlignment="1" applyProtection="1">
      <alignment vertical="top" wrapText="1"/>
      <protection locked="0"/>
    </xf>
    <xf numFmtId="49" fontId="47" fillId="0" borderId="20" xfId="0" applyNumberFormat="1" applyFont="1" applyBorder="1" applyAlignment="1">
      <alignment horizontal="left" vertical="center" wrapText="1"/>
    </xf>
    <xf numFmtId="0" fontId="47" fillId="0" borderId="20" xfId="0" applyFont="1" applyBorder="1" applyAlignment="1">
      <alignment horizontal="left" vertical="center" wrapText="1"/>
    </xf>
    <xf numFmtId="14" fontId="57" fillId="0" borderId="25" xfId="0" applyNumberFormat="1" applyFont="1" applyBorder="1" applyAlignment="1" applyProtection="1">
      <alignment horizontal="center" vertical="center"/>
      <protection locked="0"/>
    </xf>
    <xf numFmtId="0" fontId="65" fillId="0" borderId="12" xfId="0" applyFont="1" applyBorder="1" applyAlignment="1">
      <alignment horizontal="centerContinuous"/>
    </xf>
    <xf numFmtId="0" fontId="19" fillId="0" borderId="0" xfId="0" applyFont="1" applyAlignment="1">
      <alignment horizontal="left"/>
    </xf>
    <xf numFmtId="20" fontId="30" fillId="0" borderId="13" xfId="0" applyNumberFormat="1" applyFont="1" applyBorder="1" applyAlignment="1">
      <alignment horizontal="left" wrapText="1"/>
    </xf>
    <xf numFmtId="0" fontId="16" fillId="0" borderId="13" xfId="0" applyFont="1" applyBorder="1" applyAlignment="1" applyProtection="1">
      <alignment horizontal="fill" vertical="center"/>
      <protection hidden="1"/>
    </xf>
    <xf numFmtId="14" fontId="57" fillId="0" borderId="26" xfId="0" applyNumberFormat="1" applyFont="1" applyBorder="1" applyAlignment="1" applyProtection="1">
      <alignment horizontal="center" vertical="center"/>
      <protection locked="0"/>
    </xf>
    <xf numFmtId="166" fontId="23" fillId="6" borderId="9" xfId="4" applyNumberFormat="1" applyFont="1" applyBorder="1" applyAlignment="1" applyProtection="1">
      <alignment horizontal="left" vertical="center"/>
    </xf>
    <xf numFmtId="0" fontId="0" fillId="0" borderId="0" xfId="0" applyAlignment="1">
      <alignment horizontal="left"/>
    </xf>
    <xf numFmtId="0" fontId="17"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8" fillId="0" borderId="8" xfId="0" applyFont="1" applyBorder="1" applyAlignment="1">
      <alignment horizontal="left" vertical="center"/>
    </xf>
    <xf numFmtId="0" fontId="17" fillId="0" borderId="4" xfId="0" applyFont="1" applyBorder="1" applyAlignment="1" applyProtection="1">
      <alignment horizontal="center" vertical="center"/>
      <protection locked="0"/>
    </xf>
    <xf numFmtId="0" fontId="12" fillId="0" borderId="12" xfId="0" applyFont="1" applyBorder="1" applyAlignment="1">
      <alignment horizontal="left"/>
    </xf>
    <xf numFmtId="0" fontId="4" fillId="0" borderId="8" xfId="0" applyFont="1" applyBorder="1"/>
    <xf numFmtId="0" fontId="38"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167" fontId="0" fillId="0" borderId="0" xfId="0" applyNumberFormat="1" applyAlignment="1">
      <alignment horizontal="left"/>
    </xf>
    <xf numFmtId="167" fontId="0" fillId="0" borderId="0" xfId="0" applyNumberFormat="1"/>
    <xf numFmtId="0" fontId="28" fillId="8" borderId="18" xfId="6" applyFont="1" applyBorder="1" applyAlignment="1" applyProtection="1">
      <alignment horizontal="left" vertical="center"/>
    </xf>
    <xf numFmtId="0" fontId="0" fillId="0" borderId="0" xfId="0" applyNumberFormat="1"/>
    <xf numFmtId="0" fontId="28" fillId="8" borderId="18" xfId="6" applyFont="1" applyBorder="1" applyAlignment="1" applyProtection="1">
      <alignment horizontal="left" vertical="center"/>
      <protection locked="0"/>
    </xf>
    <xf numFmtId="0" fontId="23" fillId="8" borderId="16" xfId="6" applyFont="1" applyBorder="1" applyAlignment="1" applyProtection="1">
      <alignment horizontal="left" vertical="center"/>
      <protection locked="0"/>
    </xf>
    <xf numFmtId="0" fontId="0" fillId="0" borderId="0" xfId="0" applyBorder="1"/>
    <xf numFmtId="0" fontId="51" fillId="0" borderId="0" xfId="0" applyFont="1" applyBorder="1" applyAlignment="1" applyProtection="1">
      <alignment vertical="top" wrapText="1"/>
      <protection locked="0"/>
    </xf>
    <xf numFmtId="0" fontId="0" fillId="10" borderId="0" xfId="0" applyFill="1" applyAlignment="1">
      <alignment horizontal="left"/>
    </xf>
    <xf numFmtId="0" fontId="0" fillId="10" borderId="0" xfId="0" applyFill="1" applyAlignment="1">
      <alignment horizontal="center"/>
    </xf>
    <xf numFmtId="0" fontId="0" fillId="10" borderId="0" xfId="0" applyFill="1"/>
    <xf numFmtId="0" fontId="9" fillId="7" borderId="0" xfId="5" applyAlignment="1" applyProtection="1">
      <alignment horizontal="justify" vertical="top" wrapText="1"/>
      <protection hidden="1"/>
    </xf>
    <xf numFmtId="0" fontId="0" fillId="11" borderId="0" xfId="0" applyFill="1"/>
    <xf numFmtId="0" fontId="0" fillId="12" borderId="0" xfId="0" applyFill="1"/>
    <xf numFmtId="0" fontId="0" fillId="13" borderId="0" xfId="0" applyFill="1"/>
    <xf numFmtId="0" fontId="22" fillId="13" borderId="0" xfId="0" applyFont="1" applyFill="1" applyAlignment="1">
      <alignment horizontal="left"/>
    </xf>
    <xf numFmtId="0" fontId="2" fillId="0" borderId="0" xfId="0" applyFont="1"/>
    <xf numFmtId="0" fontId="70" fillId="0" borderId="0" xfId="0" applyFont="1" applyAlignment="1" applyProtection="1">
      <alignment horizontal="justify" vertical="top" wrapText="1"/>
      <protection locked="0"/>
    </xf>
    <xf numFmtId="0" fontId="3" fillId="0" borderId="0" xfId="0" applyFont="1" applyAlignment="1" applyProtection="1">
      <alignment horizontal="justify" vertical="top" wrapText="1"/>
      <protection locked="0"/>
    </xf>
    <xf numFmtId="0" fontId="3" fillId="0" borderId="13" xfId="0" applyFont="1" applyBorder="1" applyAlignment="1" applyProtection="1">
      <alignment horizontal="justify" vertical="top" wrapText="1"/>
      <protection locked="0"/>
    </xf>
    <xf numFmtId="0" fontId="39" fillId="0" borderId="0" xfId="0" applyFont="1" applyAlignment="1">
      <alignment horizontal="left" vertical="center" wrapText="1"/>
    </xf>
    <xf numFmtId="0" fontId="60" fillId="0" borderId="0" xfId="0" applyFont="1" applyAlignment="1" applyProtection="1">
      <alignment horizontal="justify" vertical="top" wrapText="1"/>
      <protection locked="0"/>
    </xf>
    <xf numFmtId="0" fontId="53" fillId="0" borderId="0" xfId="0" applyFont="1" applyAlignment="1" applyProtection="1">
      <alignment horizontal="justify" vertical="top" wrapText="1"/>
      <protection locked="0"/>
    </xf>
    <xf numFmtId="0" fontId="53" fillId="0" borderId="13" xfId="0" applyFont="1" applyBorder="1" applyAlignment="1" applyProtection="1">
      <alignment horizontal="justify" vertical="top" wrapText="1"/>
      <protection locked="0"/>
    </xf>
    <xf numFmtId="0" fontId="40" fillId="0" borderId="12" xfId="0" applyFont="1" applyBorder="1" applyAlignment="1" applyProtection="1">
      <alignment horizontal="center" vertical="center" wrapText="1"/>
      <protection locked="0"/>
    </xf>
    <xf numFmtId="0" fontId="40" fillId="0" borderId="0" xfId="0" applyFont="1" applyAlignment="1" applyProtection="1">
      <alignment horizontal="center" vertical="center" wrapText="1"/>
      <protection locked="0"/>
    </xf>
    <xf numFmtId="0" fontId="40" fillId="0" borderId="13" xfId="0" applyFont="1" applyBorder="1" applyAlignment="1" applyProtection="1">
      <alignment horizontal="center" vertical="center" wrapText="1"/>
      <protection locked="0"/>
    </xf>
    <xf numFmtId="0" fontId="63" fillId="0" borderId="0" xfId="0" applyFont="1" applyAlignment="1" applyProtection="1">
      <alignment horizontal="justify" vertical="top" wrapText="1"/>
      <protection locked="0"/>
    </xf>
    <xf numFmtId="0" fontId="59" fillId="0" borderId="0" xfId="0" applyFont="1" applyAlignment="1" applyProtection="1">
      <alignment horizontal="justify" vertical="top" wrapText="1"/>
      <protection locked="0"/>
    </xf>
    <xf numFmtId="0" fontId="59" fillId="0" borderId="13" xfId="0" applyFont="1" applyBorder="1" applyAlignment="1" applyProtection="1">
      <alignment horizontal="justify" vertical="top" wrapText="1"/>
      <protection locked="0"/>
    </xf>
    <xf numFmtId="0" fontId="59" fillId="0" borderId="3" xfId="0" applyFont="1" applyBorder="1" applyAlignment="1" applyProtection="1">
      <alignment horizontal="justify" vertical="top" wrapText="1"/>
      <protection locked="0"/>
    </xf>
    <xf numFmtId="0" fontId="59" fillId="0" borderId="9" xfId="0" applyFont="1" applyBorder="1" applyAlignment="1" applyProtection="1">
      <alignment horizontal="justify" vertical="top" wrapText="1"/>
      <protection locked="0"/>
    </xf>
    <xf numFmtId="0" fontId="63" fillId="0" borderId="5" xfId="0" applyFont="1" applyBorder="1" applyAlignment="1" applyProtection="1">
      <alignment horizontal="justify" vertical="top" wrapText="1"/>
      <protection locked="0"/>
    </xf>
    <xf numFmtId="0" fontId="63" fillId="0" borderId="11" xfId="0" applyFont="1" applyBorder="1" applyAlignment="1" applyProtection="1">
      <alignment horizontal="justify" vertical="top" wrapText="1"/>
      <protection locked="0"/>
    </xf>
    <xf numFmtId="0" fontId="63" fillId="0" borderId="13" xfId="0" applyFont="1" applyBorder="1" applyAlignment="1" applyProtection="1">
      <alignment horizontal="justify" vertical="top" wrapText="1"/>
      <protection locked="0"/>
    </xf>
    <xf numFmtId="0" fontId="63" fillId="0" borderId="3" xfId="0" applyFont="1" applyBorder="1" applyAlignment="1" applyProtection="1">
      <alignment horizontal="justify" vertical="top" wrapText="1"/>
      <protection locked="0"/>
    </xf>
    <xf numFmtId="0" fontId="63" fillId="0" borderId="9" xfId="0" applyFont="1" applyBorder="1" applyAlignment="1" applyProtection="1">
      <alignment horizontal="justify" vertical="top" wrapText="1"/>
      <protection locked="0"/>
    </xf>
    <xf numFmtId="0" fontId="61" fillId="0" borderId="10" xfId="0" applyFont="1" applyBorder="1" applyAlignment="1">
      <alignment horizontal="justify" vertical="distributed" wrapText="1"/>
    </xf>
    <xf numFmtId="0" fontId="61" fillId="0" borderId="5" xfId="0" applyFont="1" applyBorder="1" applyAlignment="1">
      <alignment wrapText="1"/>
    </xf>
    <xf numFmtId="0" fontId="61" fillId="0" borderId="11" xfId="0" applyFont="1" applyBorder="1" applyAlignment="1">
      <alignment wrapText="1"/>
    </xf>
    <xf numFmtId="0" fontId="61" fillId="0" borderId="12" xfId="0" applyFont="1" applyBorder="1" applyAlignment="1">
      <alignment wrapText="1"/>
    </xf>
    <xf numFmtId="0" fontId="61" fillId="0" borderId="0" xfId="0" applyFont="1" applyAlignment="1">
      <alignment wrapText="1"/>
    </xf>
    <xf numFmtId="0" fontId="61" fillId="0" borderId="13" xfId="0" applyFont="1" applyBorder="1" applyAlignment="1">
      <alignment wrapText="1"/>
    </xf>
    <xf numFmtId="0" fontId="61" fillId="0" borderId="8" xfId="0" applyFont="1" applyBorder="1" applyAlignment="1">
      <alignment wrapText="1"/>
    </xf>
    <xf numFmtId="0" fontId="61" fillId="0" borderId="3" xfId="0" applyFont="1" applyBorder="1" applyAlignment="1">
      <alignment wrapText="1"/>
    </xf>
    <xf numFmtId="0" fontId="61" fillId="0" borderId="9" xfId="0" applyFont="1" applyBorder="1" applyAlignment="1">
      <alignment wrapText="1"/>
    </xf>
    <xf numFmtId="0" fontId="52" fillId="0" borderId="3" xfId="0" applyFont="1" applyBorder="1" applyAlignment="1" applyProtection="1">
      <alignment horizontal="left" vertical="center"/>
      <protection locked="0"/>
    </xf>
    <xf numFmtId="0" fontId="37" fillId="0" borderId="12" xfId="0" applyFont="1" applyBorder="1" applyAlignment="1" applyProtection="1">
      <alignment horizontal="center" vertical="distributed" wrapText="1"/>
      <protection locked="0"/>
    </xf>
    <xf numFmtId="0" fontId="37" fillId="0" borderId="0" xfId="0" applyFont="1" applyAlignment="1" applyProtection="1">
      <alignment horizontal="center" vertical="distributed" wrapText="1"/>
      <protection locked="0"/>
    </xf>
    <xf numFmtId="0" fontId="37" fillId="0" borderId="13" xfId="0" applyFont="1" applyBorder="1" applyAlignment="1" applyProtection="1">
      <alignment horizontal="center" vertical="distributed" wrapText="1"/>
      <protection locked="0"/>
    </xf>
    <xf numFmtId="0" fontId="52" fillId="0" borderId="4" xfId="0" applyFont="1" applyBorder="1" applyAlignment="1" applyProtection="1">
      <alignment horizontal="left" vertical="center"/>
      <protection locked="0"/>
    </xf>
    <xf numFmtId="0" fontId="42" fillId="0" borderId="0" xfId="0" applyFont="1" applyAlignment="1" applyProtection="1">
      <alignment horizontal="justify" vertical="top" wrapText="1"/>
      <protection locked="0"/>
    </xf>
    <xf numFmtId="0" fontId="42" fillId="0" borderId="13" xfId="0" applyFont="1" applyBorder="1" applyAlignment="1" applyProtection="1">
      <alignment horizontal="justify" vertical="top" wrapText="1"/>
      <protection locked="0"/>
    </xf>
    <xf numFmtId="0" fontId="69" fillId="0" borderId="12" xfId="0" applyFont="1" applyBorder="1" applyAlignment="1" applyProtection="1">
      <alignment horizontal="justify" vertical="top" wrapText="1"/>
      <protection locked="0"/>
    </xf>
    <xf numFmtId="0" fontId="69" fillId="0" borderId="0" xfId="0" applyFont="1" applyAlignment="1">
      <alignment horizontal="justify" vertical="top" wrapText="1"/>
    </xf>
    <xf numFmtId="0" fontId="69" fillId="0" borderId="13" xfId="0" applyFont="1" applyBorder="1" applyAlignment="1">
      <alignment horizontal="justify" vertical="top" wrapText="1"/>
    </xf>
    <xf numFmtId="0" fontId="69" fillId="0" borderId="12" xfId="0" applyFont="1" applyBorder="1" applyAlignment="1">
      <alignment horizontal="justify" vertical="top" wrapText="1"/>
    </xf>
    <xf numFmtId="0" fontId="1" fillId="0" borderId="0" xfId="0" applyFont="1" applyAlignment="1" applyProtection="1">
      <alignment horizontal="justify" vertical="top" wrapText="1"/>
      <protection locked="0"/>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twoCellAnchor editAs="oneCell">
    <xdr:from>
      <xdr:col>0</xdr:col>
      <xdr:colOff>66676</xdr:colOff>
      <xdr:row>36</xdr:row>
      <xdr:rowOff>123825</xdr:rowOff>
    </xdr:from>
    <xdr:to>
      <xdr:col>2</xdr:col>
      <xdr:colOff>352425</xdr:colOff>
      <xdr:row>49</xdr:row>
      <xdr:rowOff>76200</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6" y="6972300"/>
          <a:ext cx="2905124" cy="2343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twoCellAnchor editAs="oneCell">
    <xdr:from>
      <xdr:col>0</xdr:col>
      <xdr:colOff>66675</xdr:colOff>
      <xdr:row>40</xdr:row>
      <xdr:rowOff>28576</xdr:rowOff>
    </xdr:from>
    <xdr:to>
      <xdr:col>1</xdr:col>
      <xdr:colOff>1428750</xdr:colOff>
      <xdr:row>48</xdr:row>
      <xdr:rowOff>161926</xdr:rowOff>
    </xdr:to>
    <xdr:pic>
      <xdr:nvPicPr>
        <xdr:cNvPr id="2" name="Рисунок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5" y="7724776"/>
          <a:ext cx="2619375" cy="15811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80" totalsRowShown="0">
  <sortState ref="A2:C68">
    <sortCondition ref="B2"/>
  </sortState>
  <tableColumns count="3">
    <tableColumn id="1" name="№">
      <calculatedColumnFormula>ROW(Расходка[[#This Row],[Тип расходного материала ]])-1</calculatedColumnFormula>
    </tableColumn>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86"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учёта'!$B$15,Расходка[[#This Row],[Наименование расходного материала]])),MAX($G$1:G1)+1,0)</calculatedColumnFormula>
    </tableColumn>
    <tableColumn id="4" name="Индекс4" dataDxfId="25">
      <calculatedColumnFormula>IF(ISNUMBER(SEARCH('Карта учёта'!$B$16,Расходка[[#This Row],[Наименование расходного материала]])),MAX($H$1:H1)+1,0)</calculatedColumnFormula>
    </tableColumn>
    <tableColumn id="5" name="Индекс5" dataDxfId="24">
      <calculatedColumnFormula>IF(ISNUMBER(SEARCH('Карта учёта'!$B$17,Расходка[[#This Row],[Наименование расходного материала]])),MAX($I$1:I1)+1,0)</calculatedColumnFormula>
    </tableColumn>
    <tableColumn id="6" name="Индекс6" dataDxfId="23">
      <calculatedColumnFormula>IF(ISNUMBER(SEARCH('Карта учёта'!$B$18,Расходка[[#This Row],[Наименование расходного материала]])),MAX($J$1:J1)+1,0)</calculatedColumnFormula>
    </tableColumn>
    <tableColumn id="7" name="Индекс7" dataDxfId="22">
      <calculatedColumnFormula>IF(ISNUMBER(SEARCH('Карта учёта'!$B$19,Расходка[[#This Row],[Наименование расходного материала]])),MAX($K$1:K1)+1,0)</calculatedColumnFormula>
    </tableColumn>
    <tableColumn id="8" name="Индекс8" dataDxfId="21">
      <calculatedColumnFormula>IF(ISNUMBER(SEARCH('Карта учёта'!$B$20,Расходка[[#This Row],[Наименование расходного материала]])),MAX($L$1:L1)+1,0)</calculatedColumnFormula>
    </tableColumn>
    <tableColumn id="9" name="Индекс9" dataDxfId="20">
      <calculatedColumnFormula>IF(ISNUMBER(SEARCH('Карта учёта'!$B$21,Расходка[[#This Row],[Наименование расходного материала]])),MAX($M$1:M1)+1,0)</calculatedColumnFormula>
    </tableColumn>
    <tableColumn id="10" name="Индекс10" dataDxfId="19">
      <calculatedColumnFormula>IF(ISNUMBER(SEARCH('Карта учёта'!$B$22,Расходка[[#This Row],[Наименование расходного материала]])),MAX($N$1:N1)+1,0)</calculatedColumnFormula>
    </tableColumn>
    <tableColumn id="11" name="Индекс11" dataDxfId="18">
      <calculatedColumnFormula>IF(ISNUMBER(SEARCH('Карта учёта'!$B$23,Расходка[[#This Row],[Наименование расходного материала]])),MAX($O$1:O1)+1,0)</calculatedColumnFormula>
    </tableColumn>
    <tableColumn id="12" name="Индекс12" dataDxfId="17">
      <calculatedColumnFormula>IF(ISNUMBER(SEARCH('Карта учёта'!$B$24,Расходка[[#This Row],[Наименование расходного материала]])),MAX($P$1:P1)+1,0)</calculatedColumnFormula>
    </tableColumn>
    <tableColumn id="13" name="Индекс13" dataDxfId="16">
      <calculatedColumnFormula>IF(ISNUMBER(SEARCH('Карта учёта'!$B$25,Расходка[[#This Row],[Наименование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материала],MATCH(Расходка[[#This Row],[№]],Поиск_расходки[Индекс1],0)),"")</calculatedColumnFormula>
    </tableColumn>
    <tableColumn id="15" name="Фильтр2" dataDxfId="14">
      <calculatedColumnFormula>IFERROR(INDEX(Расходка[Наименование расходного материала],MATCH(Расходка[[#This Row],[№]],Поиск_расходки[Индекс2],0)),"")</calculatedColumnFormula>
    </tableColumn>
    <tableColumn id="16" name="Фильтр3" dataDxfId="13">
      <calculatedColumnFormula>IFERROR(INDEX(Расходка[Наименование расходного материала],MATCH(Расходка[[#This Row],[№]],Поиск_расходки[Индекс3],0)),"")</calculatedColumnFormula>
    </tableColumn>
    <tableColumn id="17" name="Фильтр4" dataDxfId="12">
      <calculatedColumnFormula>IFERROR(INDEX(Расходка[Наименование расходного материала],MATCH(Расходка[[#This Row],[№]],Поиск_расходки[Индекс4],0)),"")</calculatedColumnFormula>
    </tableColumn>
    <tableColumn id="18" name="Фильтр5" dataDxfId="11">
      <calculatedColumnFormula>IFERROR(INDEX(Расходка[Наименование расходного материала],MATCH(Расходка[[#This Row],[№]],Поиск_расходки[Индекс5],0)),"")</calculatedColumnFormula>
    </tableColumn>
    <tableColumn id="19" name="Фильтр6" dataDxfId="10">
      <calculatedColumnFormula>IFERROR(INDEX(Расходка[Наименование расходного материала],MATCH(Расходка[[#This Row],[№]],Поиск_расходки[Индекс6],0)),"")</calculatedColumnFormula>
    </tableColumn>
    <tableColumn id="20" name="Фильтр7" dataDxfId="9">
      <calculatedColumnFormula>IFERROR(INDEX(Расходка[Наименование расходного материала],MATCH(Расходка[[#This Row],[№]],Поиск_расходки[Индекс7],0)),"")</calculatedColumnFormula>
    </tableColumn>
    <tableColumn id="21" name="Фильтр8" dataDxfId="8">
      <calculatedColumnFormula>IFERROR(INDEX(Расходка[Наименование расходного материала],MATCH(Расходка[[#This Row],[№]],Поиск_расходки[Индекс8],0)),"")</calculatedColumnFormula>
    </tableColumn>
    <tableColumn id="22" name="Фильтр9" dataDxfId="7">
      <calculatedColumnFormula>IFERROR(INDEX(Расходка[Наименование расходного материала],MATCH(Расходка[[#This Row],[№]],Поиск_расходки[Индекс9],0)),"")</calculatedColumnFormula>
    </tableColumn>
    <tableColumn id="23" name="Фильтр10" dataDxfId="6">
      <calculatedColumnFormula>IFERROR(INDEX(Расходка[Наименование расходного материала],MATCH(Расходка[[#This Row],[№]],Поиск_расходки[Индекс10],0)),"")</calculatedColumnFormula>
    </tableColumn>
    <tableColumn id="24" name="Фильтр11" dataDxfId="5">
      <calculatedColumnFormula>IFERROR(INDEX(Расходка[Наименование расходного материала],MATCH(Расходка[[#This Row],[№]],Поиск_расходки[Индекс11],0)),"")</calculatedColumnFormula>
    </tableColumn>
    <tableColumn id="25" name="Фильтр12" dataDxfId="4">
      <calculatedColumnFormula>IFERROR(INDEX(Расходка[Наименование расходного материала],MATCH(Расходка[[#This Row],[№]],Поиск_расходки[Индекс12],0)),"")</calculatedColumnFormula>
    </tableColumn>
    <tableColumn id="26"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8" totalsRowShown="0">
  <autoFilter ref="A1:C18"/>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1:B91" totalsRowShown="0">
  <autoFilter ref="A21:B91"/>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6" totalsRowShown="0" headerRowDxfId="66" tableBorderDxfId="65">
  <tableColumns count="4">
    <tableColumn id="1" name="№" dataDxfId="64">
      <calculatedColumnFormula>ROW(Вмешательства[[#This Row],[№]])-1</calculatedColumnFormula>
    </tableColumn>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5.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6.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9"/>
  <sheetViews>
    <sheetView showGridLines="0" showWhiteSpace="0" zoomScaleNormal="100" zoomScaleSheetLayoutView="100" zoomScalePageLayoutView="90" workbookViewId="0">
      <selection activeCell="D43" sqref="D43:H50"/>
    </sheetView>
  </sheetViews>
  <sheetFormatPr defaultColWidth="0" defaultRowHeight="15" zeroHeight="1"/>
  <cols>
    <col min="1" max="1" width="17.7109375" style="210" bestFit="1" customWidth="1"/>
    <col min="2" max="2" width="21.5703125" style="210" customWidth="1"/>
    <col min="3" max="3" width="6.28515625" style="210" customWidth="1"/>
    <col min="4" max="4" width="6.85546875" style="210" customWidth="1"/>
    <col min="5" max="5" width="4.85546875" style="210" customWidth="1"/>
    <col min="6" max="6" width="6.28515625" style="210" customWidth="1"/>
    <col min="7" max="7" width="17.7109375" style="210" customWidth="1"/>
    <col min="8" max="8" width="17.140625" style="210" customWidth="1"/>
    <col min="9" max="9" width="15.28515625" style="210" customWidth="1"/>
    <col min="10" max="10" width="7.28515625" style="210" customWidth="1"/>
    <col min="11" max="13" width="0" hidden="1" customWidth="1"/>
    <col min="14" max="16384" width="8.85546875" hidden="1"/>
  </cols>
  <sheetData>
    <row r="1" spans="1:8" ht="15.75">
      <c r="A1" s="42" t="s">
        <v>135</v>
      </c>
      <c r="B1" s="43"/>
      <c r="C1" s="43"/>
      <c r="D1" s="43"/>
      <c r="E1" s="43"/>
      <c r="F1" s="43"/>
      <c r="G1" s="43"/>
      <c r="H1" s="44"/>
    </row>
    <row r="2" spans="1:8">
      <c r="A2" s="45" t="s">
        <v>136</v>
      </c>
      <c r="B2" s="46"/>
      <c r="C2" s="46"/>
      <c r="D2" s="46"/>
      <c r="E2" s="46"/>
      <c r="F2" s="46"/>
      <c r="G2" s="46"/>
      <c r="H2" s="47"/>
    </row>
    <row r="3" spans="1:8">
      <c r="A3" s="45" t="s">
        <v>137</v>
      </c>
      <c r="B3" s="46"/>
      <c r="C3" s="46"/>
      <c r="D3" s="46"/>
      <c r="E3" s="46"/>
      <c r="F3" s="46"/>
      <c r="G3" s="46"/>
      <c r="H3" s="47"/>
    </row>
    <row r="4" spans="1:8">
      <c r="A4" s="48" t="s">
        <v>138</v>
      </c>
      <c r="B4" s="49"/>
      <c r="C4" s="49"/>
      <c r="D4" s="49"/>
      <c r="E4" s="49"/>
      <c r="F4" s="49"/>
      <c r="G4" s="49"/>
      <c r="H4" s="50"/>
    </row>
    <row r="5" spans="1:8">
      <c r="A5" s="37"/>
      <c r="B5"/>
      <c r="C5"/>
      <c r="D5"/>
      <c r="E5"/>
      <c r="F5"/>
      <c r="G5"/>
      <c r="H5" s="38"/>
    </row>
    <row r="6" spans="1:8">
      <c r="A6" s="222" t="s">
        <v>213</v>
      </c>
      <c r="B6" s="223"/>
      <c r="C6" s="223"/>
      <c r="D6" s="223"/>
      <c r="E6" s="223"/>
      <c r="F6" s="223"/>
      <c r="G6" s="223"/>
      <c r="H6" s="224"/>
    </row>
    <row r="7" spans="1:8">
      <c r="A7" s="51"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c r="C7" s="52"/>
      <c r="D7" s="52"/>
      <c r="E7" s="52"/>
      <c r="F7" s="52"/>
      <c r="G7"/>
      <c r="H7" s="38"/>
    </row>
    <row r="8" spans="1:8" ht="18.75">
      <c r="A8" s="13" t="s">
        <v>191</v>
      </c>
      <c r="B8" s="19">
        <v>45711</v>
      </c>
      <c r="C8" s="53"/>
      <c r="D8" s="15" t="s">
        <v>186</v>
      </c>
      <c r="E8" s="28"/>
      <c r="F8" s="28"/>
      <c r="G8" s="16"/>
      <c r="H8" s="17"/>
    </row>
    <row r="9" spans="1:8" ht="15.6" customHeight="1">
      <c r="A9" s="20" t="s">
        <v>193</v>
      </c>
      <c r="B9" s="21">
        <v>0.86458333333333337</v>
      </c>
      <c r="C9" s="53"/>
      <c r="D9" s="93" t="s">
        <v>172</v>
      </c>
      <c r="E9" s="91"/>
      <c r="F9" s="91"/>
      <c r="G9" s="22" t="s">
        <v>163</v>
      </c>
      <c r="H9" s="24"/>
    </row>
    <row r="10" spans="1:8" ht="15.6" customHeight="1" thickBot="1">
      <c r="A10" s="82" t="s">
        <v>194</v>
      </c>
      <c r="B10" s="83">
        <v>0.87152777777777779</v>
      </c>
      <c r="C10" s="54"/>
      <c r="D10" s="94" t="s">
        <v>173</v>
      </c>
      <c r="E10" s="92"/>
      <c r="F10" s="92"/>
      <c r="G10" s="23" t="s">
        <v>164</v>
      </c>
      <c r="H10" s="25"/>
    </row>
    <row r="11" spans="1:8" ht="17.25" thickTop="1" thickBot="1">
      <c r="A11" s="88" t="s">
        <v>192</v>
      </c>
      <c r="B11" s="202" t="s">
        <v>535</v>
      </c>
      <c r="C11" s="8"/>
      <c r="D11" s="94" t="s">
        <v>170</v>
      </c>
      <c r="E11" s="92"/>
      <c r="F11" s="92"/>
      <c r="G11" s="23" t="s">
        <v>254</v>
      </c>
      <c r="H11" s="25"/>
    </row>
    <row r="12" spans="1:8" ht="16.5" thickTop="1">
      <c r="A12" s="80" t="s">
        <v>8</v>
      </c>
      <c r="B12" s="81">
        <v>18613</v>
      </c>
      <c r="C12" s="11"/>
      <c r="D12" s="94" t="s">
        <v>302</v>
      </c>
      <c r="E12" s="92"/>
      <c r="F12" s="92"/>
      <c r="G12" s="23" t="s">
        <v>177</v>
      </c>
      <c r="H12" s="25"/>
    </row>
    <row r="13" spans="1:8" ht="15.75">
      <c r="A13" s="14" t="s">
        <v>10</v>
      </c>
      <c r="B13" s="29">
        <f>DATEDIF(B12,B8,"y")</f>
        <v>74</v>
      </c>
      <c r="C13" s="11"/>
      <c r="D13" s="94"/>
      <c r="E13" s="92"/>
      <c r="F13" s="92"/>
      <c r="G13" s="23"/>
      <c r="H13" s="25"/>
    </row>
    <row r="14" spans="1:8" ht="15.75">
      <c r="A14" s="14" t="s">
        <v>12</v>
      </c>
      <c r="B14" s="18">
        <v>5038</v>
      </c>
      <c r="C14" s="11"/>
      <c r="D14" s="35"/>
      <c r="E14" s="35"/>
      <c r="F14" s="35"/>
      <c r="G14" s="36"/>
      <c r="H14" s="55"/>
    </row>
    <row r="15" spans="1:8" ht="15.75">
      <c r="A15" s="14" t="s">
        <v>133</v>
      </c>
      <c r="B15" s="18">
        <v>35</v>
      </c>
      <c r="C15"/>
      <c r="D15" s="35"/>
      <c r="E15" s="35"/>
      <c r="F15" s="35"/>
      <c r="G15" s="164" t="s">
        <v>397</v>
      </c>
      <c r="H15" s="168" t="s">
        <v>534</v>
      </c>
    </row>
    <row r="16" spans="1:8" ht="15.6" customHeight="1">
      <c r="A16" s="14" t="s">
        <v>106</v>
      </c>
      <c r="B16" s="18" t="s">
        <v>483</v>
      </c>
      <c r="C16"/>
      <c r="D16" s="35"/>
      <c r="E16" s="35"/>
      <c r="F16" s="35"/>
      <c r="G16" s="165" t="s">
        <v>399</v>
      </c>
      <c r="H16" s="163">
        <v>2360</v>
      </c>
    </row>
    <row r="17" spans="1:8" ht="14.45" customHeight="1">
      <c r="A17" s="39"/>
      <c r="B17" s="30"/>
      <c r="C17" s="30"/>
      <c r="D17" s="87"/>
      <c r="E17" s="87"/>
      <c r="F17" s="87"/>
      <c r="G17" s="166" t="s">
        <v>386</v>
      </c>
      <c r="H17" s="167">
        <f>H16*0.0019</f>
        <v>4.484</v>
      </c>
    </row>
    <row r="18" spans="1:8" ht="14.45" customHeight="1">
      <c r="A18" s="56" t="s">
        <v>188</v>
      </c>
      <c r="B18" s="86" t="s">
        <v>528</v>
      </c>
      <c r="C18"/>
      <c r="D18" s="27" t="s">
        <v>210</v>
      </c>
      <c r="E18" s="27"/>
      <c r="F18" s="27"/>
      <c r="G18" s="84" t="s">
        <v>189</v>
      </c>
      <c r="H18" s="85" t="s">
        <v>525</v>
      </c>
    </row>
    <row r="19" spans="1:8" ht="14.45" customHeight="1">
      <c r="A19" s="39"/>
      <c r="B19" s="30"/>
      <c r="C19" s="30"/>
      <c r="D19" s="33"/>
      <c r="E19" s="33"/>
      <c r="F19" s="33"/>
      <c r="G19" s="30"/>
      <c r="H19" s="40"/>
    </row>
    <row r="20" spans="1:8" ht="14.45" customHeight="1">
      <c r="A20" s="56" t="s">
        <v>212</v>
      </c>
      <c r="B20" s="225" t="s">
        <v>537</v>
      </c>
      <c r="C20" s="226"/>
      <c r="D20" s="226"/>
      <c r="E20" s="226"/>
      <c r="F20" s="226"/>
      <c r="G20" s="226"/>
      <c r="H20" s="227"/>
    </row>
    <row r="21" spans="1:8">
      <c r="A21" s="57"/>
      <c r="B21" s="228"/>
      <c r="C21" s="228"/>
      <c r="D21" s="228"/>
      <c r="E21" s="228"/>
      <c r="F21" s="228"/>
      <c r="G21" s="228"/>
      <c r="H21" s="229"/>
    </row>
    <row r="22" spans="1:8" ht="15.6" customHeight="1">
      <c r="A22" s="58" t="s">
        <v>271</v>
      </c>
      <c r="B22" s="230" t="s">
        <v>538</v>
      </c>
      <c r="C22" s="230"/>
      <c r="D22" s="230"/>
      <c r="E22" s="230"/>
      <c r="F22" s="230"/>
      <c r="G22" s="230"/>
      <c r="H22" s="231"/>
    </row>
    <row r="23" spans="1:8" ht="14.45" customHeight="1">
      <c r="A23" s="37"/>
      <c r="B23" s="225"/>
      <c r="C23" s="225"/>
      <c r="D23" s="225"/>
      <c r="E23" s="225"/>
      <c r="F23" s="225"/>
      <c r="G23" s="225"/>
      <c r="H23" s="232"/>
    </row>
    <row r="24" spans="1:8" ht="14.45" customHeight="1">
      <c r="A24" s="59"/>
      <c r="B24" s="225"/>
      <c r="C24" s="225"/>
      <c r="D24" s="225"/>
      <c r="E24" s="225"/>
      <c r="F24" s="225"/>
      <c r="G24" s="225"/>
      <c r="H24" s="232"/>
    </row>
    <row r="25" spans="1:8" ht="14.45" customHeight="1">
      <c r="A25" s="37"/>
      <c r="B25" s="225"/>
      <c r="C25" s="225"/>
      <c r="D25" s="225"/>
      <c r="E25" s="225"/>
      <c r="F25" s="225"/>
      <c r="G25" s="225"/>
      <c r="H25" s="232"/>
    </row>
    <row r="26" spans="1:8" ht="14.45" customHeight="1">
      <c r="A26" s="39"/>
      <c r="B26" s="233"/>
      <c r="C26" s="233"/>
      <c r="D26" s="233"/>
      <c r="E26" s="233"/>
      <c r="F26" s="233"/>
      <c r="G26" s="233"/>
      <c r="H26" s="234"/>
    </row>
    <row r="27" spans="1:8" ht="14.45" customHeight="1">
      <c r="A27" s="58" t="s">
        <v>272</v>
      </c>
      <c r="B27" s="230" t="s">
        <v>539</v>
      </c>
      <c r="C27" s="230"/>
      <c r="D27" s="230"/>
      <c r="E27" s="230"/>
      <c r="F27" s="230"/>
      <c r="G27" s="230"/>
      <c r="H27" s="231"/>
    </row>
    <row r="28" spans="1:8" ht="15.6" customHeight="1">
      <c r="A28" s="37"/>
      <c r="B28" s="225"/>
      <c r="C28" s="225"/>
      <c r="D28" s="225"/>
      <c r="E28" s="225"/>
      <c r="F28" s="225"/>
      <c r="G28" s="225"/>
      <c r="H28" s="232"/>
    </row>
    <row r="29" spans="1:8" ht="14.45" customHeight="1">
      <c r="A29" s="37"/>
      <c r="B29" s="225"/>
      <c r="C29" s="225"/>
      <c r="D29" s="225"/>
      <c r="E29" s="225"/>
      <c r="F29" s="225"/>
      <c r="G29" s="225"/>
      <c r="H29" s="232"/>
    </row>
    <row r="30" spans="1:8" ht="14.45" customHeight="1">
      <c r="A30" s="31"/>
      <c r="B30" s="225"/>
      <c r="C30" s="225"/>
      <c r="D30" s="225"/>
      <c r="E30" s="225"/>
      <c r="F30" s="225"/>
      <c r="G30" s="225"/>
      <c r="H30" s="232"/>
    </row>
    <row r="31" spans="1:8" ht="14.45" customHeight="1">
      <c r="A31" s="32"/>
      <c r="B31" s="233"/>
      <c r="C31" s="233"/>
      <c r="D31" s="233"/>
      <c r="E31" s="233"/>
      <c r="F31" s="233"/>
      <c r="G31" s="233"/>
      <c r="H31" s="234"/>
    </row>
    <row r="32" spans="1:8" ht="14.45" customHeight="1">
      <c r="A32" s="58" t="s">
        <v>273</v>
      </c>
      <c r="B32" s="230" t="s">
        <v>536</v>
      </c>
      <c r="C32" s="230"/>
      <c r="D32" s="230"/>
      <c r="E32" s="230"/>
      <c r="F32" s="230"/>
      <c r="G32" s="230"/>
      <c r="H32" s="231"/>
    </row>
    <row r="33" spans="1:8" ht="14.45" customHeight="1">
      <c r="A33" s="37"/>
      <c r="B33" s="225"/>
      <c r="C33" s="225"/>
      <c r="D33" s="225"/>
      <c r="E33" s="225"/>
      <c r="F33" s="225"/>
      <c r="G33" s="225"/>
      <c r="H33" s="232"/>
    </row>
    <row r="34" spans="1:8" ht="15.6" customHeight="1">
      <c r="A34" s="37"/>
      <c r="B34" s="225"/>
      <c r="C34" s="225"/>
      <c r="D34" s="225"/>
      <c r="E34" s="225"/>
      <c r="F34" s="225"/>
      <c r="G34" s="225"/>
      <c r="H34" s="232"/>
    </row>
    <row r="35" spans="1:8" ht="14.45" customHeight="1">
      <c r="A35" s="37"/>
      <c r="B35" s="225"/>
      <c r="C35" s="225"/>
      <c r="D35" s="225"/>
      <c r="E35" s="225"/>
      <c r="F35" s="225"/>
      <c r="G35" s="225"/>
      <c r="H35" s="232"/>
    </row>
    <row r="36" spans="1:8" ht="15.6" customHeight="1">
      <c r="A36" s="37"/>
      <c r="B36" s="225"/>
      <c r="C36" s="225"/>
      <c r="D36" s="225"/>
      <c r="E36" s="225"/>
      <c r="F36" s="225"/>
      <c r="G36" s="225"/>
      <c r="H36" s="232"/>
    </row>
    <row r="37" spans="1:8" ht="14.45" customHeight="1">
      <c r="A37" s="37"/>
      <c r="B37"/>
      <c r="C37"/>
      <c r="D37" s="218" t="str">
        <f>IF($A$6=Вмешательства!$D$3,Вмешательства!$F$18,"")</f>
        <v/>
      </c>
      <c r="E37" s="218"/>
      <c r="F37" s="118"/>
      <c r="G37" s="118"/>
      <c r="H37" s="122"/>
    </row>
    <row r="38" spans="1:8" ht="14.45" customHeight="1">
      <c r="A38" s="37"/>
      <c r="B38"/>
      <c r="C38" s="123"/>
      <c r="D38" s="219"/>
      <c r="E38" s="220"/>
      <c r="F38" s="220"/>
      <c r="G38" s="220"/>
      <c r="H38" s="221"/>
    </row>
    <row r="39" spans="1:8" ht="14.45" customHeight="1">
      <c r="A39" s="34"/>
      <c r="B39" s="118"/>
      <c r="C39" s="123"/>
      <c r="D39" s="220"/>
      <c r="E39" s="220"/>
      <c r="F39" s="220"/>
      <c r="G39" s="220"/>
      <c r="H39" s="221"/>
    </row>
    <row r="40" spans="1:8" ht="14.45" customHeight="1">
      <c r="A40" s="34"/>
      <c r="B40" s="118"/>
      <c r="C40" s="123"/>
      <c r="D40" s="220"/>
      <c r="E40" s="220"/>
      <c r="F40" s="220"/>
      <c r="G40" s="220"/>
      <c r="H40" s="221"/>
    </row>
    <row r="41" spans="1:8" ht="14.45" customHeight="1">
      <c r="A41" s="34"/>
      <c r="B41" s="118"/>
      <c r="C41" s="123"/>
      <c r="D41" s="220"/>
      <c r="E41" s="220"/>
      <c r="F41" s="220"/>
      <c r="G41" s="220"/>
      <c r="H41" s="221"/>
    </row>
    <row r="42" spans="1:8" ht="14.45" customHeight="1">
      <c r="A42" s="34"/>
      <c r="B42" s="118"/>
      <c r="C42" s="124"/>
      <c r="D42" s="126" t="str">
        <f>IF(ЧКВ!A6=Вмешательства!D4,Вмешательства!F24,IF(ЧКВ!A6=Вмешательства!D6,Вмешательства!F24,IF(ЧКВ!A6=Вмешательства!D7,Вмешательства!F24,IF(ЧКВ!A6=Вмешательства!D8,Вмешательства!F24,IF(ЧКВ!A6=Вмешательства!D5,Вмешательства!F24,"Рекомендовано:")))))</f>
        <v>План оперативного вмешательства:</v>
      </c>
      <c r="E42" s="41"/>
      <c r="F42" s="41"/>
      <c r="G42" s="41"/>
      <c r="H42" s="60"/>
    </row>
    <row r="43" spans="1:8" ht="14.45" customHeight="1">
      <c r="A43" s="34"/>
      <c r="B43" s="118"/>
      <c r="C43" s="125"/>
      <c r="D43" s="215" t="s">
        <v>540</v>
      </c>
      <c r="E43" s="216"/>
      <c r="F43" s="216"/>
      <c r="G43" s="216"/>
      <c r="H43" s="217"/>
    </row>
    <row r="44" spans="1:8" ht="14.45" customHeight="1">
      <c r="A44" s="34"/>
      <c r="B44" s="118"/>
      <c r="C44" s="125"/>
      <c r="D44" s="216"/>
      <c r="E44" s="216"/>
      <c r="F44" s="216"/>
      <c r="G44" s="216"/>
      <c r="H44" s="217"/>
    </row>
    <row r="45" spans="1:8" ht="14.45" customHeight="1">
      <c r="A45" s="34"/>
      <c r="B45" s="118"/>
      <c r="C45" s="125"/>
      <c r="D45" s="216"/>
      <c r="E45" s="216"/>
      <c r="F45" s="216"/>
      <c r="G45" s="216"/>
      <c r="H45" s="217"/>
    </row>
    <row r="46" spans="1:8">
      <c r="A46" s="34"/>
      <c r="B46" s="118"/>
      <c r="C46" s="125"/>
      <c r="D46" s="216"/>
      <c r="E46" s="216"/>
      <c r="F46" s="216"/>
      <c r="G46" s="216"/>
      <c r="H46" s="217"/>
    </row>
    <row r="47" spans="1:8">
      <c r="A47" s="37"/>
      <c r="B47"/>
      <c r="C47" s="125"/>
      <c r="D47" s="216"/>
      <c r="E47" s="216"/>
      <c r="F47" s="216"/>
      <c r="G47" s="216"/>
      <c r="H47" s="217"/>
    </row>
    <row r="48" spans="1:8">
      <c r="A48" s="37"/>
      <c r="B48"/>
      <c r="C48" s="125"/>
      <c r="D48" s="216"/>
      <c r="E48" s="216"/>
      <c r="F48" s="216"/>
      <c r="G48" s="216"/>
      <c r="H48" s="217"/>
    </row>
    <row r="49" spans="1:13">
      <c r="A49" s="37"/>
      <c r="B49" s="204"/>
      <c r="C49" s="205"/>
      <c r="D49" s="216"/>
      <c r="E49" s="216"/>
      <c r="F49" s="216"/>
      <c r="G49" s="216"/>
      <c r="H49" s="217"/>
    </row>
    <row r="50" spans="1:13">
      <c r="A50" s="37"/>
      <c r="B50"/>
      <c r="C50"/>
      <c r="D50" s="216"/>
      <c r="E50" s="216"/>
      <c r="F50" s="216"/>
      <c r="G50" s="216"/>
      <c r="H50" s="217"/>
      <c r="M50" t="s">
        <v>211</v>
      </c>
    </row>
    <row r="51" spans="1:13">
      <c r="A51" s="61" t="s">
        <v>204</v>
      </c>
      <c r="B51" s="62" t="s">
        <v>527</v>
      </c>
      <c r="C51"/>
      <c r="D51"/>
      <c r="E51"/>
      <c r="F51"/>
      <c r="G51" s="73" t="str">
        <f>$G$9</f>
        <v>Щербаков А.С.</v>
      </c>
      <c r="H51" s="63"/>
    </row>
    <row r="52" spans="1:13">
      <c r="A52" s="37"/>
      <c r="B52"/>
      <c r="C52"/>
      <c r="D52"/>
      <c r="E52"/>
      <c r="F52"/>
      <c r="G52"/>
      <c r="H52" s="38"/>
    </row>
    <row r="53" spans="1:13">
      <c r="A53" s="64" t="s">
        <v>206</v>
      </c>
      <c r="B53" s="65" t="s">
        <v>523</v>
      </c>
      <c r="C53"/>
      <c r="D53"/>
      <c r="E53"/>
      <c r="F53"/>
      <c r="G53" s="73" t="str">
        <f>IF(ISBLANK(H9),"",H9)</f>
        <v/>
      </c>
      <c r="H53" s="63"/>
    </row>
    <row r="54" spans="1:13">
      <c r="A54" s="39"/>
      <c r="B54" s="30"/>
      <c r="C54" s="30"/>
      <c r="D54" s="30"/>
      <c r="E54" s="30"/>
      <c r="F54" s="30"/>
      <c r="G54" s="30"/>
      <c r="H54" s="40"/>
    </row>
    <row r="55" spans="1:13"/>
    <row r="56" spans="1:13"/>
    <row r="57" spans="1:13"/>
    <row r="58" spans="1:13"/>
    <row r="59" spans="1:13"/>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60"/>
  <sheetViews>
    <sheetView showGridLines="0" tabSelected="1" showWhiteSpace="0" topLeftCell="A6" zoomScaleNormal="100" zoomScaleSheetLayoutView="100" zoomScalePageLayoutView="90" workbookViewId="0">
      <selection activeCell="D40" sqref="D40:H49"/>
    </sheetView>
  </sheetViews>
  <sheetFormatPr defaultColWidth="0" defaultRowHeight="15" zeroHeight="1"/>
  <cols>
    <col min="1" max="1" width="18.85546875" style="211" customWidth="1"/>
    <col min="2" max="2" width="21.5703125" style="211" customWidth="1"/>
    <col min="3" max="3" width="6.28515625" style="211" customWidth="1"/>
    <col min="4" max="4" width="6.85546875" style="211" customWidth="1"/>
    <col min="5" max="5" width="4.85546875" style="211" customWidth="1"/>
    <col min="6" max="6" width="6" style="211" customWidth="1"/>
    <col min="7" max="7" width="17.7109375" style="211" customWidth="1"/>
    <col min="8" max="8" width="17.140625" style="211" customWidth="1"/>
    <col min="9" max="9" width="15.28515625" style="211" customWidth="1"/>
    <col min="10" max="10" width="7.28515625" style="211" customWidth="1"/>
    <col min="11" max="12" width="0" hidden="1" customWidth="1"/>
    <col min="13" max="16384" width="8.85546875" hidden="1"/>
  </cols>
  <sheetData>
    <row r="1" spans="1:8" ht="15.75">
      <c r="A1" s="42" t="s">
        <v>135</v>
      </c>
      <c r="B1" s="43"/>
      <c r="C1" s="43"/>
      <c r="D1" s="43"/>
      <c r="E1" s="43"/>
      <c r="F1" s="43"/>
      <c r="G1" s="43"/>
      <c r="H1" s="44"/>
    </row>
    <row r="2" spans="1:8">
      <c r="A2" s="45" t="s">
        <v>136</v>
      </c>
      <c r="B2" s="46"/>
      <c r="C2" s="46"/>
      <c r="D2" s="46"/>
      <c r="E2" s="46"/>
      <c r="F2" s="46"/>
      <c r="G2" s="46"/>
      <c r="H2" s="47"/>
    </row>
    <row r="3" spans="1:8">
      <c r="A3" s="45" t="s">
        <v>137</v>
      </c>
      <c r="B3" s="46"/>
      <c r="C3" s="46"/>
      <c r="D3" s="46"/>
      <c r="E3" s="46"/>
      <c r="F3" s="46"/>
      <c r="G3" s="46"/>
      <c r="H3" s="47"/>
    </row>
    <row r="4" spans="1:8">
      <c r="A4" s="48" t="s">
        <v>138</v>
      </c>
      <c r="B4" s="49"/>
      <c r="C4" s="49"/>
      <c r="D4" s="49"/>
      <c r="E4" s="49"/>
      <c r="F4" s="49"/>
      <c r="G4" s="49"/>
      <c r="H4" s="50"/>
    </row>
    <row r="5" spans="1:8">
      <c r="A5" s="37"/>
      <c r="B5"/>
      <c r="C5"/>
      <c r="D5"/>
      <c r="E5"/>
      <c r="F5"/>
      <c r="G5"/>
      <c r="H5" s="38"/>
    </row>
    <row r="6" spans="1:8" ht="15.6" customHeight="1">
      <c r="A6" s="245" t="s">
        <v>242</v>
      </c>
      <c r="B6" s="246"/>
      <c r="C6" s="246"/>
      <c r="D6" s="246"/>
      <c r="E6" s="246"/>
      <c r="F6" s="246"/>
      <c r="G6" s="246"/>
      <c r="H6" s="247"/>
    </row>
    <row r="7" spans="1:8" ht="21.6" customHeight="1">
      <c r="A7" s="245"/>
      <c r="B7" s="246"/>
      <c r="C7" s="246"/>
      <c r="D7" s="246"/>
      <c r="E7" s="246"/>
      <c r="F7" s="246"/>
      <c r="G7" s="246"/>
      <c r="H7" s="247"/>
    </row>
    <row r="8" spans="1:8" ht="17.25" thickBot="1">
      <c r="A8" s="51" t="str">
        <f>"Код по ЕНМУ:"&amp;" "&amp;IFERROR(INDEX(Вмешательства[Номенклатура мед.услуги],MATCH(ЧКВ!A6,Вмешательства[Рентгенэндоваскулярная диагностика и лечение],0)),"")</f>
        <v>Код по ЕНМУ: A16.12.028.003</v>
      </c>
      <c r="B8"/>
      <c r="C8" s="244" t="s">
        <v>216</v>
      </c>
      <c r="D8" s="244"/>
      <c r="E8" s="244"/>
      <c r="F8" s="189">
        <v>3</v>
      </c>
      <c r="G8" s="117" t="s">
        <v>308</v>
      </c>
      <c r="H8" s="157"/>
    </row>
    <row r="9" spans="1:8" ht="15.75" thickTop="1">
      <c r="A9" s="51" t="str">
        <f>"Код модели:"&amp;" "&amp;IFERROR(IF(ISBLANK(H8),IF(A6=Вмешательства!D4,INDEX(Код.Модели[#All],MATCH(ЧКВ!B21,Код.Модели[[#All],[Диагноз]],0),MATCH(ЧКВ!C11,Вмешательства!F2:T2,0))," ")," "),"")</f>
        <v xml:space="preserve">Код модели:  </v>
      </c>
      <c r="B9"/>
      <c r="C9" s="244"/>
      <c r="D9" s="244"/>
      <c r="E9" s="244"/>
      <c r="F9" s="189"/>
      <c r="G9" s="117"/>
      <c r="H9" s="38"/>
    </row>
    <row r="10" spans="1:8">
      <c r="A10" s="51" t="str">
        <f>"Код метода:"&amp;" "&amp;IFERROR(IF(ISBLANK(ЧКВ!H8),IF(A6=Вмешательства!D4,INDEX(Код.Метода[#All],MATCH(ЧКВ!B21,Код.Метода[[#All],[Диагноз]],0),MATCH(ЧКВ!C11,Вмешательства!F12:T12,0))," ")," "),"")</f>
        <v xml:space="preserve">Код метода:  </v>
      </c>
      <c r="B10" s="188"/>
      <c r="C10" s="248"/>
      <c r="D10" s="248"/>
      <c r="E10" s="248"/>
      <c r="F10" s="192"/>
      <c r="G10" s="117"/>
      <c r="H10" s="38"/>
    </row>
    <row r="11" spans="1:8">
      <c r="A11" s="191"/>
      <c r="B11" s="195"/>
      <c r="C11" s="198">
        <f>SUM(F8:F10)</f>
        <v>3</v>
      </c>
      <c r="D11"/>
      <c r="E11"/>
      <c r="F11"/>
      <c r="G11"/>
      <c r="H11" s="38"/>
    </row>
    <row r="12" spans="1:8" ht="18.75">
      <c r="A12" s="74" t="s">
        <v>191</v>
      </c>
      <c r="B12" s="19">
        <f>КАГ!B8</f>
        <v>45711</v>
      </c>
      <c r="C12" s="11"/>
      <c r="D12" s="15" t="s">
        <v>186</v>
      </c>
      <c r="E12" s="28"/>
      <c r="F12" s="28"/>
      <c r="G12" s="16"/>
      <c r="H12" s="17"/>
    </row>
    <row r="13" spans="1:8" ht="15.75">
      <c r="A13" s="75" t="s">
        <v>193</v>
      </c>
      <c r="B13" s="21">
        <f>КАГ!B10</f>
        <v>0.87152777777777779</v>
      </c>
      <c r="C13" s="11"/>
      <c r="D13" s="93" t="s">
        <v>172</v>
      </c>
      <c r="E13" s="91"/>
      <c r="F13" s="91"/>
      <c r="G13" s="78" t="str">
        <f>КАГ!G9</f>
        <v>Щербаков А.С.</v>
      </c>
      <c r="H13" s="89" t="str">
        <f>IF(ISBLANK(КАГ!H9),"",КАГ!H9)</f>
        <v/>
      </c>
    </row>
    <row r="14" spans="1:8" ht="15.75">
      <c r="A14" s="75" t="s">
        <v>194</v>
      </c>
      <c r="B14" s="21">
        <v>0.92708333333333337</v>
      </c>
      <c r="C14" s="11"/>
      <c r="D14" s="94" t="s">
        <v>173</v>
      </c>
      <c r="E14" s="92"/>
      <c r="F14" s="92"/>
      <c r="G14" s="79" t="str">
        <f>КАГ!G10</f>
        <v>Севринова О.В.</v>
      </c>
      <c r="H14" s="90" t="str">
        <f>IF(ISBLANK(КАГ!H10),"",КАГ!H10)</f>
        <v/>
      </c>
    </row>
    <row r="15" spans="1:8" ht="16.5" thickBot="1">
      <c r="A15" s="162" t="s">
        <v>385</v>
      </c>
      <c r="B15" s="187">
        <f>IF(B14&lt;B13,B14+1,B14)-B13</f>
        <v>5.555555555555558E-2</v>
      </c>
      <c r="C15"/>
      <c r="D15" s="94" t="s">
        <v>170</v>
      </c>
      <c r="E15" s="92"/>
      <c r="F15" s="92"/>
      <c r="G15" s="79" t="str">
        <f>КАГ!G11</f>
        <v>Молотков А.В.</v>
      </c>
      <c r="H15" s="90" t="str">
        <f>IF(ISBLANK(КАГ!H11),"",КАГ!H11)</f>
        <v/>
      </c>
    </row>
    <row r="16" spans="1:8" ht="17.25" thickTop="1" thickBot="1">
      <c r="A16" s="88" t="s">
        <v>192</v>
      </c>
      <c r="B16" s="200" t="str">
        <f>КАГ!B11</f>
        <v>Румянцева О.Н.</v>
      </c>
      <c r="C16" s="199">
        <f>LEN(КАГ!B11)</f>
        <v>14</v>
      </c>
      <c r="D16" s="94" t="s">
        <v>302</v>
      </c>
      <c r="E16" s="92"/>
      <c r="F16" s="92"/>
      <c r="G16" s="79" t="str">
        <f>КАГ!G12</f>
        <v>Мишина Е.А</v>
      </c>
      <c r="H16" s="90" t="str">
        <f>IF(ISBLANK(КАГ!H12),"",КАГ!H12)</f>
        <v/>
      </c>
    </row>
    <row r="17" spans="1:8" ht="16.5" thickTop="1">
      <c r="A17" s="14" t="s">
        <v>8</v>
      </c>
      <c r="B17" s="66">
        <f>КАГ!B12</f>
        <v>18613</v>
      </c>
      <c r="C17"/>
      <c r="D17" s="94" t="s">
        <v>184</v>
      </c>
      <c r="E17" s="92"/>
      <c r="F17" s="92"/>
      <c r="G17" s="79" t="str">
        <f>IF(ISBLANK(КАГ!G13),"",КАГ!G13)</f>
        <v/>
      </c>
      <c r="H17" s="90" t="str">
        <f>IF(ISBLANK(КАГ!H13),"",КАГ!H13)</f>
        <v/>
      </c>
    </row>
    <row r="18" spans="1:8" ht="15.75">
      <c r="A18" s="14" t="s">
        <v>10</v>
      </c>
      <c r="B18" s="29">
        <f>КАГ!B13</f>
        <v>74</v>
      </c>
      <c r="C18"/>
      <c r="D18"/>
      <c r="E18"/>
      <c r="F18"/>
      <c r="G18"/>
      <c r="H18" s="38"/>
    </row>
    <row r="19" spans="1:8" ht="14.45" customHeight="1">
      <c r="A19" s="14" t="s">
        <v>12</v>
      </c>
      <c r="B19" s="67">
        <f>КАГ!B14</f>
        <v>5038</v>
      </c>
      <c r="C19" s="68"/>
      <c r="D19" s="68"/>
      <c r="E19" s="68"/>
      <c r="F19" s="68"/>
      <c r="G19" s="164" t="s">
        <v>397</v>
      </c>
      <c r="H19" s="179" t="s">
        <v>532</v>
      </c>
    </row>
    <row r="20" spans="1:8" ht="14.45" customHeight="1">
      <c r="A20" s="14" t="s">
        <v>133</v>
      </c>
      <c r="B20" s="67">
        <f>КАГ!B15</f>
        <v>35</v>
      </c>
      <c r="C20" s="69"/>
      <c r="D20" s="69"/>
      <c r="E20" s="69"/>
      <c r="F20" s="69"/>
      <c r="G20" s="165" t="s">
        <v>399</v>
      </c>
      <c r="H20" s="180">
        <v>8350</v>
      </c>
    </row>
    <row r="21" spans="1:8" ht="14.45" customHeight="1">
      <c r="A21" s="14" t="s">
        <v>106</v>
      </c>
      <c r="B21" s="66" t="str">
        <f>КАГ!B16</f>
        <v>ОКС с ↑ ST</v>
      </c>
      <c r="C21" s="69"/>
      <c r="D21"/>
      <c r="E21" s="70"/>
      <c r="F21" s="70"/>
      <c r="G21" s="166" t="s">
        <v>386</v>
      </c>
      <c r="H21" s="167">
        <f>КАГ!H17</f>
        <v>4.484</v>
      </c>
    </row>
    <row r="22" spans="1:8" ht="14.45" customHeight="1">
      <c r="A22" s="56" t="str">
        <f>КАГ!G18</f>
        <v>Доступ:</v>
      </c>
      <c r="B22" s="76" t="str">
        <f>КАГ!H18</f>
        <v>лучевой</v>
      </c>
      <c r="C22" s="69"/>
      <c r="D22" s="69"/>
      <c r="E22" s="69"/>
      <c r="F22" s="69"/>
      <c r="G22" s="183" t="str">
        <f>IF(B21=Вмешательства!F3,Вмешательства!F19,"")</f>
        <v>Реканализация:</v>
      </c>
      <c r="H22" s="184"/>
    </row>
    <row r="23" spans="1:8" ht="14.45" customHeight="1">
      <c r="A23" s="64" t="s">
        <v>389</v>
      </c>
      <c r="B23" s="171" t="s">
        <v>388</v>
      </c>
      <c r="C23" s="161"/>
      <c r="D23" s="161"/>
      <c r="E23" s="161"/>
      <c r="F23" s="161"/>
      <c r="G23"/>
      <c r="H23" s="38"/>
    </row>
    <row r="24" spans="1:8" ht="14.45" customHeight="1">
      <c r="A24" s="182" t="s">
        <v>387</v>
      </c>
      <c r="B24" s="169"/>
      <c r="C24" s="169"/>
      <c r="D24" s="169"/>
      <c r="E24" s="169"/>
      <c r="F24" s="169"/>
      <c r="G24" s="169"/>
      <c r="H24" s="170"/>
    </row>
    <row r="25" spans="1:8" ht="14.45" customHeight="1">
      <c r="A25" s="251" t="s">
        <v>545</v>
      </c>
      <c r="B25" s="252"/>
      <c r="C25" s="252"/>
      <c r="D25" s="252"/>
      <c r="E25" s="252"/>
      <c r="F25" s="252"/>
      <c r="G25" s="252"/>
      <c r="H25" s="253"/>
    </row>
    <row r="26" spans="1:8" ht="14.45" customHeight="1">
      <c r="A26" s="254"/>
      <c r="B26" s="252"/>
      <c r="C26" s="252"/>
      <c r="D26" s="252"/>
      <c r="E26" s="252"/>
      <c r="F26" s="252"/>
      <c r="G26" s="252"/>
      <c r="H26" s="253"/>
    </row>
    <row r="27" spans="1:8" ht="14.45" customHeight="1">
      <c r="A27" s="254"/>
      <c r="B27" s="252"/>
      <c r="C27" s="252"/>
      <c r="D27" s="252"/>
      <c r="E27" s="252"/>
      <c r="F27" s="252"/>
      <c r="G27" s="252"/>
      <c r="H27" s="253"/>
    </row>
    <row r="28" spans="1:8" ht="14.45" customHeight="1">
      <c r="A28" s="254"/>
      <c r="B28" s="252"/>
      <c r="C28" s="252"/>
      <c r="D28" s="252"/>
      <c r="E28" s="252"/>
      <c r="F28" s="252"/>
      <c r="G28" s="252"/>
      <c r="H28" s="253"/>
    </row>
    <row r="29" spans="1:8" ht="14.45" customHeight="1">
      <c r="A29" s="254"/>
      <c r="B29" s="252"/>
      <c r="C29" s="252"/>
      <c r="D29" s="252"/>
      <c r="E29" s="252"/>
      <c r="F29" s="252"/>
      <c r="G29" s="252"/>
      <c r="H29" s="253"/>
    </row>
    <row r="30" spans="1:8" ht="14.45" customHeight="1">
      <c r="A30" s="254"/>
      <c r="B30" s="252"/>
      <c r="C30" s="252"/>
      <c r="D30" s="252"/>
      <c r="E30" s="252"/>
      <c r="F30" s="252"/>
      <c r="G30" s="252"/>
      <c r="H30" s="253"/>
    </row>
    <row r="31" spans="1:8" ht="14.45" customHeight="1">
      <c r="A31" s="254"/>
      <c r="B31" s="252"/>
      <c r="C31" s="252"/>
      <c r="D31" s="252"/>
      <c r="E31" s="252"/>
      <c r="F31" s="252"/>
      <c r="G31" s="252"/>
      <c r="H31" s="253"/>
    </row>
    <row r="32" spans="1:8" ht="14.45" customHeight="1">
      <c r="A32" s="254"/>
      <c r="B32" s="252"/>
      <c r="C32" s="252"/>
      <c r="D32" s="252"/>
      <c r="E32" s="252"/>
      <c r="F32" s="252"/>
      <c r="G32" s="252"/>
      <c r="H32" s="253"/>
    </row>
    <row r="33" spans="1:12" ht="14.45" customHeight="1">
      <c r="A33" s="254"/>
      <c r="B33" s="252"/>
      <c r="C33" s="252"/>
      <c r="D33" s="252"/>
      <c r="E33" s="252"/>
      <c r="F33" s="252"/>
      <c r="G33" s="252"/>
      <c r="H33" s="253"/>
    </row>
    <row r="34" spans="1:12" ht="14.45" customHeight="1">
      <c r="A34" s="254"/>
      <c r="B34" s="252"/>
      <c r="C34" s="252"/>
      <c r="D34" s="252"/>
      <c r="E34" s="252"/>
      <c r="F34" s="252"/>
      <c r="G34" s="252"/>
      <c r="H34" s="253"/>
    </row>
    <row r="35" spans="1:12" ht="14.45" customHeight="1">
      <c r="A35" s="254"/>
      <c r="B35" s="252"/>
      <c r="C35" s="252"/>
      <c r="D35" s="252"/>
      <c r="E35" s="252"/>
      <c r="F35" s="252"/>
      <c r="G35" s="252"/>
      <c r="H35" s="253"/>
    </row>
    <row r="36" spans="1:12" ht="14.45" customHeight="1">
      <c r="A36" s="254"/>
      <c r="B36" s="252"/>
      <c r="C36" s="252"/>
      <c r="D36" s="252"/>
      <c r="E36" s="252"/>
      <c r="F36" s="252"/>
      <c r="G36" s="252"/>
      <c r="H36" s="253"/>
    </row>
    <row r="37" spans="1:12" ht="14.45" customHeight="1">
      <c r="A37" s="254"/>
      <c r="B37" s="252"/>
      <c r="C37" s="252"/>
      <c r="D37" s="252"/>
      <c r="E37" s="252"/>
      <c r="F37" s="252"/>
      <c r="G37" s="252"/>
      <c r="H37" s="253"/>
    </row>
    <row r="38" spans="1:12" ht="14.45" customHeight="1">
      <c r="A38" s="176" t="s">
        <v>393</v>
      </c>
      <c r="B38" s="174"/>
      <c r="C38" s="175"/>
      <c r="D38" s="175"/>
      <c r="E38" s="185" t="str">
        <f>IF(A6=Вмешательства!D4,Вмешательства!V16,IF(A6=Вмешательства!D5,Вмешательства!V16,"----"))</f>
        <v>СТЕНТ/Ы</v>
      </c>
      <c r="F38" s="175"/>
      <c r="G38" s="178"/>
      <c r="H38"/>
    </row>
    <row r="39" spans="1:12" ht="15.75">
      <c r="A39" s="172" t="s">
        <v>390</v>
      </c>
      <c r="B39" s="69" t="s">
        <v>392</v>
      </c>
      <c r="C39" s="120"/>
      <c r="D39" s="121" t="s">
        <v>187</v>
      </c>
      <c r="E39" s="71"/>
      <c r="F39" s="71"/>
      <c r="G39" s="71"/>
      <c r="H39" s="72"/>
    </row>
    <row r="40" spans="1:12" ht="14.45" customHeight="1">
      <c r="A40" s="173" t="s">
        <v>391</v>
      </c>
      <c r="B40" s="177" t="s">
        <v>533</v>
      </c>
      <c r="C40" s="119"/>
      <c r="D40" s="255" t="s">
        <v>544</v>
      </c>
      <c r="E40" s="249"/>
      <c r="F40" s="249"/>
      <c r="G40" s="249"/>
      <c r="H40" s="250"/>
    </row>
    <row r="41" spans="1:12" ht="14.45" customHeight="1">
      <c r="A41" s="31"/>
      <c r="B41" s="27"/>
      <c r="C41" s="119"/>
      <c r="D41" s="249"/>
      <c r="E41" s="249"/>
      <c r="F41" s="249"/>
      <c r="G41" s="249"/>
      <c r="H41" s="250"/>
    </row>
    <row r="42" spans="1:12" ht="14.45" customHeight="1">
      <c r="A42" s="31"/>
      <c r="B42" s="27"/>
      <c r="C42" s="119"/>
      <c r="D42" s="249"/>
      <c r="E42" s="249"/>
      <c r="F42" s="249"/>
      <c r="G42" s="249"/>
      <c r="H42" s="250"/>
    </row>
    <row r="43" spans="1:12" ht="14.45" customHeight="1">
      <c r="A43" s="31"/>
      <c r="B43" s="27"/>
      <c r="C43" s="119"/>
      <c r="D43" s="249"/>
      <c r="E43" s="249"/>
      <c r="F43" s="249"/>
      <c r="G43" s="249"/>
      <c r="H43" s="250"/>
    </row>
    <row r="44" spans="1:12" ht="14.45" customHeight="1">
      <c r="A44" s="31"/>
      <c r="B44" s="27"/>
      <c r="C44" s="119"/>
      <c r="D44" s="249"/>
      <c r="E44" s="249"/>
      <c r="F44" s="249"/>
      <c r="G44" s="249"/>
      <c r="H44" s="250"/>
      <c r="L44" s="159"/>
    </row>
    <row r="45" spans="1:12" ht="14.45" customHeight="1">
      <c r="A45" s="31"/>
      <c r="B45" s="27"/>
      <c r="C45" s="119"/>
      <c r="D45" s="249"/>
      <c r="E45" s="249"/>
      <c r="F45" s="249"/>
      <c r="G45" s="249"/>
      <c r="H45" s="250"/>
    </row>
    <row r="46" spans="1:12" ht="14.45" customHeight="1">
      <c r="A46" s="31"/>
      <c r="B46" s="27"/>
      <c r="C46" s="119"/>
      <c r="D46" s="249"/>
      <c r="E46" s="249"/>
      <c r="F46" s="249"/>
      <c r="G46" s="249"/>
      <c r="H46" s="250"/>
    </row>
    <row r="47" spans="1:12" ht="14.45" customHeight="1">
      <c r="A47" s="37"/>
      <c r="B47"/>
      <c r="C47" s="119"/>
      <c r="D47" s="249"/>
      <c r="E47" s="249"/>
      <c r="F47" s="249"/>
      <c r="G47" s="249"/>
      <c r="H47" s="250"/>
    </row>
    <row r="48" spans="1:12" ht="14.45" customHeight="1">
      <c r="A48" s="37"/>
      <c r="B48"/>
      <c r="C48" s="119"/>
      <c r="D48" s="249"/>
      <c r="E48" s="249"/>
      <c r="F48" s="249"/>
      <c r="G48" s="249"/>
      <c r="H48" s="250"/>
    </row>
    <row r="49" spans="1:8" ht="14.45" customHeight="1">
      <c r="A49" s="37"/>
      <c r="B49"/>
      <c r="C49" s="119"/>
      <c r="D49" s="249"/>
      <c r="E49" s="249"/>
      <c r="F49" s="249"/>
      <c r="G49" s="249"/>
      <c r="H49" s="250"/>
    </row>
    <row r="50" spans="1:8">
      <c r="A50" s="61" t="s">
        <v>204</v>
      </c>
      <c r="B50" s="62" t="s">
        <v>541</v>
      </c>
      <c r="C50"/>
      <c r="D50"/>
      <c r="E50"/>
      <c r="F50"/>
      <c r="G50"/>
      <c r="H50" s="38"/>
    </row>
    <row r="51" spans="1:8">
      <c r="A51" s="64" t="s">
        <v>206</v>
      </c>
      <c r="B51" s="65" t="s">
        <v>524</v>
      </c>
      <c r="C51"/>
      <c r="D51"/>
      <c r="E51"/>
      <c r="F51"/>
      <c r="G51" s="73" t="str">
        <f>$G$13</f>
        <v>Щербаков А.С.</v>
      </c>
      <c r="H51" s="63"/>
    </row>
    <row r="52" spans="1:8">
      <c r="A52" s="235" t="s">
        <v>369</v>
      </c>
      <c r="B52" s="236"/>
      <c r="C52" s="236"/>
      <c r="D52" s="236"/>
      <c r="E52" s="236"/>
      <c r="F52" s="237"/>
      <c r="G52"/>
      <c r="H52" s="38"/>
    </row>
    <row r="53" spans="1:8" ht="15" customHeight="1">
      <c r="A53" s="238"/>
      <c r="B53" s="239"/>
      <c r="C53" s="239"/>
      <c r="D53" s="239"/>
      <c r="E53" s="239"/>
      <c r="F53" s="240"/>
      <c r="G53" s="73" t="str">
        <f>IF(ISBLANK(H13),"",H13)</f>
        <v/>
      </c>
      <c r="H53" s="63"/>
    </row>
    <row r="54" spans="1:8">
      <c r="A54" s="241"/>
      <c r="B54" s="242"/>
      <c r="C54" s="242"/>
      <c r="D54" s="242"/>
      <c r="E54" s="242"/>
      <c r="F54" s="243"/>
      <c r="G54" s="30"/>
      <c r="H54" s="40"/>
    </row>
    <row r="55" spans="1:8">
      <c r="A55"/>
      <c r="B55"/>
      <c r="C55"/>
      <c r="D55"/>
      <c r="E55"/>
      <c r="F55"/>
      <c r="G55"/>
      <c r="H55"/>
    </row>
    <row r="56" spans="1:8"/>
    <row r="57" spans="1:8"/>
    <row r="58" spans="1:8"/>
    <row r="59" spans="1:8"/>
    <row r="60" spans="1:8" ht="18" hidden="1" customHeight="1"/>
  </sheetData>
  <sheetProtection formatCells="0" formatColumns="0"/>
  <mergeCells count="7">
    <mergeCell ref="A52:F54"/>
    <mergeCell ref="C8:E8"/>
    <mergeCell ref="A6:H7"/>
    <mergeCell ref="C9:E9"/>
    <mergeCell ref="C10:E10"/>
    <mergeCell ref="D40:H49"/>
    <mergeCell ref="A25:H37"/>
  </mergeCells>
  <phoneticPr fontId="15" type="noConversion"/>
  <dataValidations count="10">
    <dataValidation type="list" allowBlank="1" showInputMessage="1" showErrorMessage="1" sqref="B5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 type="list" allowBlank="1" showInputMessage="1" showErrorMessage="1" sqref="B40">
      <formula1>"50 ml,100 ml,150 ml,200 ml,250 ml,300 ml,350 ml,400 ml,30 ml,20 ml,"</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9"/>
  <sheetViews>
    <sheetView showGridLines="0" zoomScaleNormal="100" workbookViewId="0">
      <selection activeCell="A3" sqref="A3"/>
    </sheetView>
  </sheetViews>
  <sheetFormatPr defaultColWidth="0" defaultRowHeight="15" zeroHeight="1"/>
  <cols>
    <col min="1" max="1" width="68.85546875" customWidth="1"/>
    <col min="2" max="5" width="9.140625" style="208" customWidth="1"/>
    <col min="6" max="16384" width="9.140625" hidden="1"/>
  </cols>
  <sheetData>
    <row r="1" spans="1:1">
      <c r="A1" s="3" t="str">
        <f>КАГ!A6</f>
        <v>КОРОНАРОГРАФИЯ</v>
      </c>
    </row>
    <row r="2" spans="1:1"/>
    <row r="3" spans="1:1" ht="354" customHeight="1">
      <c r="A3" s="209" t="str">
        <f>КАГ!A18&amp;"   "&amp;КАГ!B18&amp;CHAR(10)&amp;CHAR(10)&amp;КАГ!A20&amp;"   "&amp;КАГ!B20&amp;CHAR(10)&amp;CHAR(10)&amp;КАГ!A22&amp;"   "&amp;КАГ!B22&amp;CHAR(10)&amp;CHAR(10)&amp;КАГ!A27&amp;"   "&amp;КАГ!B27&amp;CHAR(10)&amp;CHAR(10)&amp;КАГ!A32&amp;"   "&amp;КАГ!B32</f>
        <v xml:space="preserve">Тип:   Правый
Ствол ЛКА:   кальциноз , стеноз средне трети 30%
Бассейн ПНА:   кальциноз проксимального и среднего сегментов, стеноз устья 50%, стеноз среднего сегмента 50%.  Антеградный кровоток TIMI III. 
Бассейн  ОА:   кальциноз проксимального сегмента со стенозами до 50%.  Антеградный кровоток TIMI III.
Бассейн ПКА:   кальциноз проксимального сегмента со стенозом   50%, тандемный субоккюзирующий стеноз среднего сегмента, стеноз устья ЗБВ 50%. Антеградный кровоток TIMI III. </v>
      </c>
    </row>
    <row r="4" spans="1:1">
      <c r="A4" s="208"/>
    </row>
    <row r="5" spans="1:1">
      <c r="A5" s="208"/>
    </row>
    <row r="6" spans="1:1">
      <c r="A6" s="208"/>
    </row>
    <row r="7" spans="1:1">
      <c r="A7" s="208"/>
    </row>
    <row r="8" spans="1:1">
      <c r="A8" s="208"/>
    </row>
    <row r="9" spans="1:1">
      <c r="A9" s="208"/>
    </row>
  </sheetData>
  <sheetProtection algorithmName="SHA-512" hashValue="rItlFI2sr9MBbizk9S363YSH5LG3rpss7g6WljbrUU5/IpEGnZJAbbFZO1mioNsHSl5GujOQ/fdgOkwY7YRPIA==" saltValue="jH6Se7e9WOAIDe8Wq9chFg==" spinCount="100000" sheet="1" objects="1" scenarios="1"/>
  <printOptions horizontalCentered="1"/>
  <pageMargins left="0.70866141732283472" right="0.70866141732283472" top="0.74803149606299213" bottom="0.74803149606299213" header="0.31496062992125984" footer="0.31496062992125984"/>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showWhiteSpace="0" zoomScale="90" zoomScaleNormal="90" zoomScaleSheetLayoutView="100" zoomScalePageLayoutView="80" workbookViewId="0">
      <selection activeCell="A18" sqref="A18"/>
    </sheetView>
  </sheetViews>
  <sheetFormatPr defaultColWidth="0" defaultRowHeight="15" zeroHeight="1"/>
  <cols>
    <col min="1" max="1" width="18.7109375" style="212" customWidth="1"/>
    <col min="2" max="2" width="45.7109375" style="212" customWidth="1"/>
    <col min="3" max="3" width="15.7109375" style="212" customWidth="1"/>
    <col min="4" max="4" width="20.7109375" style="212" customWidth="1"/>
    <col min="5" max="5" width="7.7109375" style="212" bestFit="1" customWidth="1"/>
    <col min="6" max="6" width="10.7109375" style="212" bestFit="1" customWidth="1"/>
    <col min="7" max="8" width="10.7109375" style="212" hidden="1" customWidth="1"/>
    <col min="9" max="13" width="11.7109375" style="212" hidden="1" customWidth="1"/>
    <col min="14" max="16384" width="9.140625" style="212" hidden="1"/>
  </cols>
  <sheetData>
    <row r="1" spans="1:4">
      <c r="A1" s="26"/>
      <c r="B1" s="111"/>
      <c r="C1" s="111"/>
      <c r="D1" s="112"/>
    </row>
    <row r="2" spans="1:4" ht="19.899999999999999" customHeight="1">
      <c r="A2" s="95" t="s">
        <v>98</v>
      </c>
      <c r="B2" s="96">
        <f>$D$10</f>
        <v>45711</v>
      </c>
      <c r="C2" s="151" t="str">
        <f>IF(ЧКВ!B21=Вмешательства!F13,Вмешательства!F22,Вмешательства!F20)</f>
        <v>ОМС</v>
      </c>
      <c r="D2" s="97" t="s">
        <v>99</v>
      </c>
    </row>
    <row r="3" spans="1:4" ht="20.45" customHeight="1">
      <c r="A3" s="98" t="s">
        <v>97</v>
      </c>
      <c r="B3" s="99"/>
      <c r="C3"/>
      <c r="D3" s="38"/>
    </row>
    <row r="4" spans="1:4" ht="16.5" thickBot="1">
      <c r="A4" s="146" t="s">
        <v>195</v>
      </c>
      <c r="B4" s="147" t="s">
        <v>105</v>
      </c>
      <c r="C4" s="148" t="s">
        <v>15</v>
      </c>
      <c r="D4" s="203" t="str">
        <f>КАГ!$B$11</f>
        <v>Румянцева О.Н.</v>
      </c>
    </row>
    <row r="5" spans="1:4" ht="15.75" thickTop="1">
      <c r="A5" s="131"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32" t="str">
        <f>IF(ISBLANK(КАГ!A6),"",КАГ!A6)</f>
        <v>КОРОНАРОГРАФИЯ</v>
      </c>
      <c r="C5" s="130" t="s">
        <v>8</v>
      </c>
      <c r="D5" s="101">
        <f>КАГ!$B$12</f>
        <v>18613</v>
      </c>
    </row>
    <row r="6" spans="1:4">
      <c r="A6" s="131"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A16.12.028.003</v>
      </c>
      <c r="B6" s="133" t="str">
        <f>ЧКВ!A6</f>
        <v>Стентирование коронарной артерии</v>
      </c>
      <c r="C6" s="130" t="s">
        <v>10</v>
      </c>
      <c r="D6" s="102">
        <f>DATEDIF(D5,D10,"y")</f>
        <v>74</v>
      </c>
    </row>
    <row r="7" spans="1:4">
      <c r="A7" s="37"/>
      <c r="B7"/>
      <c r="C7" s="100" t="s">
        <v>12</v>
      </c>
      <c r="D7" s="102">
        <f>КАГ!$B$14</f>
        <v>5038</v>
      </c>
    </row>
    <row r="8" spans="1:4">
      <c r="A8" s="193" t="str">
        <f>ЧКВ!$A$9</f>
        <v xml:space="preserve">Код модели:  </v>
      </c>
      <c r="B8" s="103"/>
      <c r="C8" s="100" t="s">
        <v>133</v>
      </c>
      <c r="D8" s="102">
        <f>КАГ!$B$15</f>
        <v>35</v>
      </c>
    </row>
    <row r="9" spans="1:4">
      <c r="A9" s="193" t="str">
        <f>ЧКВ!$A$10</f>
        <v xml:space="preserve">Код метода:  </v>
      </c>
      <c r="B9"/>
      <c r="C9" s="104" t="s">
        <v>106</v>
      </c>
      <c r="D9" s="102" t="str">
        <f>КАГ!$B$16</f>
        <v>ОКС с ↑ ST</v>
      </c>
    </row>
    <row r="10" spans="1:4">
      <c r="A10" s="194"/>
      <c r="B10" s="30"/>
      <c r="C10" s="149" t="s">
        <v>13</v>
      </c>
      <c r="D10" s="150">
        <f>КАГ!$B$8</f>
        <v>45711</v>
      </c>
    </row>
    <row r="11" spans="1:4">
      <c r="A11" s="26"/>
      <c r="B11" s="111"/>
      <c r="C11" s="111"/>
      <c r="D11" s="112"/>
    </row>
    <row r="12" spans="1:4" ht="18.75" customHeight="1">
      <c r="A12" s="135" t="s">
        <v>334</v>
      </c>
      <c r="B12" s="136" t="s">
        <v>0</v>
      </c>
      <c r="C12" s="136" t="s">
        <v>14</v>
      </c>
      <c r="D12" s="137" t="s">
        <v>100</v>
      </c>
    </row>
    <row r="13" spans="1:4" ht="27.75" customHeight="1">
      <c r="A13" s="138"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52" t="s">
        <v>305</v>
      </c>
      <c r="C13" s="186"/>
      <c r="D13" s="139">
        <v>1</v>
      </c>
    </row>
    <row r="14" spans="1:4" ht="27.75" customHeight="1">
      <c r="A14" s="140"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53" t="s">
        <v>328</v>
      </c>
      <c r="C14" s="134"/>
      <c r="D14" s="139">
        <v>1</v>
      </c>
    </row>
    <row r="15" spans="1:4" ht="27.75" customHeight="1">
      <c r="A15"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53" t="s">
        <v>530</v>
      </c>
      <c r="C15" s="134"/>
      <c r="D15" s="139">
        <v>2</v>
      </c>
    </row>
    <row r="16" spans="1:4" ht="27.75" customHeight="1">
      <c r="A16"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6" s="153" t="s">
        <v>314</v>
      </c>
      <c r="C16" s="134"/>
      <c r="D16" s="139">
        <v>1</v>
      </c>
    </row>
    <row r="17" spans="1:4" ht="27.75" customHeight="1">
      <c r="A17" s="140"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53" t="s">
        <v>531</v>
      </c>
      <c r="C17" s="134" t="s">
        <v>408</v>
      </c>
      <c r="D17" s="139">
        <v>2</v>
      </c>
    </row>
    <row r="18" spans="1:4" ht="27.75" customHeight="1">
      <c r="A18" s="140"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Extension катетер</v>
      </c>
      <c r="B18" s="153" t="s">
        <v>342</v>
      </c>
      <c r="C18" s="134"/>
      <c r="D18" s="139">
        <v>1</v>
      </c>
    </row>
    <row r="19" spans="1:4" ht="27.75" customHeight="1">
      <c r="A19"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9" s="153" t="s">
        <v>516</v>
      </c>
      <c r="C19" s="181" t="s">
        <v>542</v>
      </c>
      <c r="D19" s="139">
        <v>1</v>
      </c>
    </row>
    <row r="20" spans="1:4" ht="27.75" customHeight="1">
      <c r="A20"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0" s="154" t="s">
        <v>322</v>
      </c>
      <c r="C20" s="134" t="s">
        <v>440</v>
      </c>
      <c r="D20" s="139">
        <v>1</v>
      </c>
    </row>
    <row r="21" spans="1:4" ht="27.75" customHeight="1">
      <c r="A21"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1" s="153" t="s">
        <v>322</v>
      </c>
      <c r="C21" s="134" t="s">
        <v>460</v>
      </c>
      <c r="D21" s="139">
        <v>1</v>
      </c>
    </row>
    <row r="22" spans="1:4" ht="27.75" customHeight="1">
      <c r="A22"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22" s="153" t="s">
        <v>322</v>
      </c>
      <c r="C22" s="134" t="s">
        <v>543</v>
      </c>
      <c r="D22" s="141">
        <v>1</v>
      </c>
    </row>
    <row r="23" spans="1:4" ht="27.75" customHeight="1">
      <c r="A23" s="140" t="str">
        <f>IFERROR(INDEX(Расходка[[Тип расходного материала ]],MATCH(Карта_Учёта[[#This Row],[Наименование расходного материала]],Расходка[Наименование расходного материала],0)),"")</f>
        <v/>
      </c>
      <c r="B23" s="153"/>
      <c r="C23" s="134"/>
      <c r="D23" s="141"/>
    </row>
    <row r="24" spans="1:4" ht="27.75" customHeight="1">
      <c r="A24" s="142" t="str">
        <f>IFERROR(INDEX(Расходка[[Тип расходного материала ]],MATCH(Карта_Учёта[[#This Row],[Наименование расходного материала]],Расходка[Наименование расходного материала],0)),"")</f>
        <v/>
      </c>
      <c r="B24" s="153"/>
      <c r="C24" s="134"/>
      <c r="D24" s="141"/>
    </row>
    <row r="25" spans="1:4" ht="27.75" customHeight="1">
      <c r="A25" s="143" t="str">
        <f>IFERROR(INDEX(Расходка[[Тип расходного материала ]],MATCH(Карта_Учёта[[#This Row],[Наименование расходного материала]],Расходка[Наименование расходного материала],0)),"")</f>
        <v/>
      </c>
      <c r="B25" s="155"/>
      <c r="C25" s="144"/>
      <c r="D25" s="145"/>
    </row>
    <row r="26" spans="1:4" ht="14.45" customHeight="1">
      <c r="A26" s="105" t="str">
        <f>IFERROR(INDEX(Расходка[[Тип расходного материала ]],MATCH(Карта_Учёта[[#This Row],[Наименование расходного материала]],Расходка[Наименование расходного материала],0)),"")</f>
        <v/>
      </c>
      <c r="B26" s="107"/>
      <c r="C26" s="108"/>
      <c r="D26" s="106"/>
    </row>
    <row r="27" spans="1:4" ht="14.45" customHeight="1">
      <c r="A27" s="105" t="str">
        <f>IFERROR(INDEX(Расходка[[Тип расходного материала ]],MATCH(Карта_Учёта[[#This Row],[Наименование расходного материала]],Расходка[Наименование расходного материала],0)),"")</f>
        <v/>
      </c>
      <c r="B27" s="107"/>
      <c r="C27" s="108"/>
      <c r="D27" s="106"/>
    </row>
    <row r="28" spans="1:4" ht="14.45" customHeight="1">
      <c r="A28" s="37" t="s">
        <v>11</v>
      </c>
      <c r="B28" t="s">
        <v>11</v>
      </c>
      <c r="C28"/>
      <c r="D28" s="38"/>
    </row>
    <row r="29" spans="1:4" ht="14.45" customHeight="1">
      <c r="A29" s="37" t="s">
        <v>11</v>
      </c>
      <c r="B29" t="s">
        <v>11</v>
      </c>
      <c r="C29"/>
      <c r="D29" s="38"/>
    </row>
    <row r="30" spans="1:4" ht="14.45" customHeight="1">
      <c r="A30" s="37" t="s">
        <v>11</v>
      </c>
      <c r="B30" t="s">
        <v>11</v>
      </c>
      <c r="C30"/>
      <c r="D30" s="38"/>
    </row>
    <row r="31" spans="1:4" ht="14.45" customHeight="1">
      <c r="A31" s="37" t="s">
        <v>11</v>
      </c>
      <c r="B31" t="s">
        <v>11</v>
      </c>
      <c r="C31"/>
      <c r="D31" s="38"/>
    </row>
    <row r="32" spans="1:4" ht="14.45" customHeight="1">
      <c r="A32" s="37" t="s">
        <v>11</v>
      </c>
      <c r="B32"/>
      <c r="C32"/>
      <c r="D32" s="38"/>
    </row>
    <row r="33" spans="1:4" ht="14.45" customHeight="1">
      <c r="A33" s="37"/>
      <c r="B33"/>
      <c r="C33"/>
      <c r="D33" s="38"/>
    </row>
    <row r="34" spans="1:4" ht="14.45" customHeight="1">
      <c r="A34" s="37"/>
      <c r="B34"/>
      <c r="C34"/>
      <c r="D34" s="38"/>
    </row>
    <row r="35" spans="1:4" ht="19.899999999999999" customHeight="1">
      <c r="A35" s="37"/>
      <c r="B35" s="109" t="s">
        <v>375</v>
      </c>
      <c r="C35" s="12"/>
      <c r="D35" s="38"/>
    </row>
    <row r="36" spans="1:4" ht="19.899999999999999" customHeight="1">
      <c r="A36" s="37"/>
      <c r="B36"/>
      <c r="C36"/>
      <c r="D36" s="38"/>
    </row>
    <row r="37" spans="1:4" ht="19.899999999999999" customHeight="1">
      <c r="A37" s="37"/>
      <c r="B37" s="116" t="str">
        <f>"Оператор:"&amp;" "&amp;ЧКВ!$G$13</f>
        <v>Оператор: Щербаков А.С.</v>
      </c>
      <c r="C37" s="12"/>
      <c r="D37" s="38"/>
    </row>
    <row r="38" spans="1:4" ht="19.899999999999999" customHeight="1">
      <c r="A38" s="37"/>
      <c r="B38"/>
      <c r="C38"/>
      <c r="D38" s="38"/>
    </row>
    <row r="39" spans="1:4" ht="19.899999999999999" customHeight="1">
      <c r="A39" s="37"/>
      <c r="B39" s="110" t="s">
        <v>514</v>
      </c>
      <c r="C39" s="113"/>
      <c r="D39" s="38"/>
    </row>
    <row r="40" spans="1:4" ht="19.899999999999999" customHeight="1">
      <c r="A40" s="39"/>
      <c r="B40" s="30"/>
      <c r="C40" s="30"/>
      <c r="D40" s="40"/>
    </row>
    <row r="41" spans="1:4" ht="14.45" customHeight="1">
      <c r="C41" s="213"/>
    </row>
    <row r="42" spans="1:4"/>
    <row r="43" spans="1:4"/>
    <row r="44" spans="1:4"/>
    <row r="45" spans="1:4"/>
    <row r="46" spans="1:4"/>
  </sheetData>
  <sheetProtection formatCells="0" formatColumns="0" formatRows="0" sort="0" autoFilter="0"/>
  <phoneticPr fontId="15"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scale="9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90" zoomScaleNormal="90" workbookViewId="0">
      <pane ySplit="1" topLeftCell="A2" activePane="bottomLeft" state="frozen"/>
      <selection pane="bottomLeft" activeCell="F26" sqref="F26"/>
    </sheetView>
  </sheetViews>
  <sheetFormatPr defaultRowHeight="15" outlineLevelCol="1"/>
  <cols>
    <col min="1" max="1" width="5" customWidth="1"/>
    <col min="2" max="2" width="13.28515625" hidden="1" customWidth="1"/>
    <col min="3" max="3" width="25" customWidth="1"/>
    <col min="4" max="4" width="56.7109375" customWidth="1"/>
    <col min="6" max="6" width="33.85546875"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f>ROW(Вмешательства[[#This Row],[№]])-1</f>
        <v>1</v>
      </c>
      <c r="B2" s="2" t="s">
        <v>9</v>
      </c>
      <c r="C2" s="8" t="s">
        <v>228</v>
      </c>
      <c r="D2" s="5" t="s">
        <v>213</v>
      </c>
      <c r="F2" t="s">
        <v>106</v>
      </c>
      <c r="G2" s="3" t="s">
        <v>484</v>
      </c>
      <c r="H2" s="3">
        <v>1</v>
      </c>
      <c r="I2" s="3">
        <v>2</v>
      </c>
      <c r="J2" s="3">
        <v>3</v>
      </c>
      <c r="K2" s="3">
        <v>4</v>
      </c>
      <c r="L2" s="3">
        <v>5</v>
      </c>
      <c r="M2" s="3">
        <v>6</v>
      </c>
      <c r="N2" s="3">
        <v>7</v>
      </c>
      <c r="O2" s="3">
        <v>8</v>
      </c>
      <c r="P2" s="3">
        <v>9</v>
      </c>
      <c r="Q2" s="3">
        <v>10</v>
      </c>
      <c r="R2" s="3">
        <v>11</v>
      </c>
      <c r="S2" s="3">
        <v>12</v>
      </c>
      <c r="T2" s="3">
        <v>13</v>
      </c>
      <c r="V2" t="s">
        <v>217</v>
      </c>
    </row>
    <row r="3" spans="1:23">
      <c r="A3" s="8">
        <f>ROW(Вмешательства[[#This Row],[№]])-1</f>
        <v>2</v>
      </c>
      <c r="B3" s="2" t="s">
        <v>18</v>
      </c>
      <c r="C3" s="8" t="s">
        <v>85</v>
      </c>
      <c r="D3" s="5" t="s">
        <v>214</v>
      </c>
      <c r="F3" t="s">
        <v>483</v>
      </c>
      <c r="G3" s="3" t="s">
        <v>484</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f>ROW(Вмешательства[[#This Row],[№]])-1</f>
        <v>3</v>
      </c>
      <c r="B4" s="2" t="s">
        <v>38</v>
      </c>
      <c r="C4" s="8" t="s">
        <v>39</v>
      </c>
      <c r="D4" s="5" t="s">
        <v>208</v>
      </c>
      <c r="F4" t="s">
        <v>310</v>
      </c>
      <c r="G4" s="3" t="s">
        <v>484</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c r="A5" s="8">
        <f>ROW(Вмешательства[[#This Row],[№]])-1</f>
        <v>4</v>
      </c>
      <c r="B5" s="2"/>
      <c r="C5" s="8" t="s">
        <v>82</v>
      </c>
      <c r="D5" s="5" t="s">
        <v>242</v>
      </c>
      <c r="F5" t="s">
        <v>131</v>
      </c>
      <c r="G5" s="3" t="s">
        <v>484</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f>ROW(Вмешательства[[#This Row],[№]])-1</f>
        <v>5</v>
      </c>
      <c r="B6" s="2" t="s">
        <v>36</v>
      </c>
      <c r="C6" s="8" t="s">
        <v>37</v>
      </c>
      <c r="D6" s="5" t="s">
        <v>398</v>
      </c>
      <c r="F6" t="s">
        <v>125</v>
      </c>
      <c r="G6" s="3" t="s">
        <v>484</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ht="30">
      <c r="A7" s="8">
        <f>ROW(Вмешательства[[#This Row],[№]])-1</f>
        <v>6</v>
      </c>
      <c r="B7" s="2"/>
      <c r="C7" s="8" t="s">
        <v>229</v>
      </c>
      <c r="D7" s="5" t="s">
        <v>132</v>
      </c>
      <c r="F7" t="s">
        <v>127</v>
      </c>
      <c r="G7" s="3" t="s">
        <v>484</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f>ROW(Вмешательства[[#This Row],[№]])-1</f>
        <v>7</v>
      </c>
      <c r="B8" s="2"/>
      <c r="C8" s="8" t="s">
        <v>80</v>
      </c>
      <c r="D8" s="5" t="s">
        <v>247</v>
      </c>
      <c r="F8" t="s">
        <v>126</v>
      </c>
      <c r="G8" s="3" t="s">
        <v>484</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f>ROW(Вмешательства[[#This Row],[№]])-1</f>
        <v>8</v>
      </c>
      <c r="B9" s="2" t="s">
        <v>35</v>
      </c>
      <c r="C9" s="8" t="s">
        <v>86</v>
      </c>
      <c r="D9" s="5" t="s">
        <v>87</v>
      </c>
      <c r="F9" t="s">
        <v>128</v>
      </c>
      <c r="G9" s="3" t="s">
        <v>484</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f>ROW(Вмешательства[[#This Row],[№]])-1</f>
        <v>9</v>
      </c>
      <c r="B10" s="2"/>
      <c r="C10" s="8" t="s">
        <v>230</v>
      </c>
      <c r="D10" s="5" t="s">
        <v>139</v>
      </c>
      <c r="G10" s="3"/>
      <c r="H10" s="11"/>
      <c r="I10" s="11"/>
      <c r="J10" s="3"/>
      <c r="K10" s="3"/>
      <c r="L10" s="3"/>
      <c r="M10" s="3"/>
      <c r="N10" s="11"/>
      <c r="O10" s="11"/>
      <c r="P10" s="11"/>
      <c r="Q10" s="11"/>
      <c r="R10" s="11"/>
      <c r="S10" s="11"/>
      <c r="T10" s="11"/>
      <c r="V10" t="s">
        <v>224</v>
      </c>
    </row>
    <row r="11" spans="1:23">
      <c r="A11" s="8">
        <f>ROW(Вмешательства[[#This Row],[№]])-1</f>
        <v>10</v>
      </c>
      <c r="B11" s="2" t="s">
        <v>25</v>
      </c>
      <c r="C11" s="8" t="s">
        <v>231</v>
      </c>
      <c r="D11" s="5" t="s">
        <v>26</v>
      </c>
      <c r="G11" s="3"/>
      <c r="H11" s="11"/>
      <c r="I11" s="11"/>
      <c r="J11" s="11"/>
      <c r="K11" s="11"/>
      <c r="L11" s="11"/>
      <c r="M11" s="11"/>
      <c r="N11" s="11"/>
      <c r="O11" s="11"/>
      <c r="P11" s="11"/>
      <c r="Q11" s="11"/>
      <c r="R11" s="11"/>
      <c r="S11" s="11"/>
      <c r="T11" s="11"/>
      <c r="V11" t="s">
        <v>216</v>
      </c>
      <c r="W11" s="11"/>
    </row>
    <row r="12" spans="1:23">
      <c r="A12" s="8">
        <f>ROW(Вмешательства[[#This Row],[№]])-1</f>
        <v>11</v>
      </c>
      <c r="B12" s="2" t="s">
        <v>19</v>
      </c>
      <c r="C12" s="8" t="s">
        <v>232</v>
      </c>
      <c r="D12" s="5" t="s">
        <v>20</v>
      </c>
      <c r="F12" t="s">
        <v>106</v>
      </c>
      <c r="G12" s="3" t="s">
        <v>485</v>
      </c>
      <c r="H12" s="3">
        <v>1</v>
      </c>
      <c r="I12" s="3">
        <v>2</v>
      </c>
      <c r="J12" s="3">
        <v>3</v>
      </c>
      <c r="K12" s="3">
        <v>4</v>
      </c>
      <c r="L12" s="3">
        <v>5</v>
      </c>
      <c r="M12" s="3">
        <v>6</v>
      </c>
      <c r="N12" s="3">
        <v>7</v>
      </c>
      <c r="O12" s="3">
        <v>8</v>
      </c>
      <c r="P12" s="3">
        <v>9</v>
      </c>
      <c r="Q12" s="3">
        <v>10</v>
      </c>
      <c r="R12" s="3">
        <v>11</v>
      </c>
      <c r="S12" s="3">
        <v>12</v>
      </c>
      <c r="T12" s="3">
        <v>13</v>
      </c>
      <c r="V12" t="s">
        <v>225</v>
      </c>
      <c r="W12" s="11"/>
    </row>
    <row r="13" spans="1:23">
      <c r="A13" s="8">
        <f>ROW(Вмешательства[[#This Row],[№]])-1</f>
        <v>12</v>
      </c>
      <c r="B13" s="2" t="s">
        <v>21</v>
      </c>
      <c r="C13" s="8" t="s">
        <v>233</v>
      </c>
      <c r="D13" s="5" t="s">
        <v>22</v>
      </c>
      <c r="F13" t="s">
        <v>483</v>
      </c>
      <c r="G13" s="3" t="s">
        <v>485</v>
      </c>
      <c r="H13" s="3">
        <v>47</v>
      </c>
      <c r="I13" s="3">
        <v>46</v>
      </c>
      <c r="J13" s="3">
        <v>45</v>
      </c>
      <c r="K13" s="3">
        <v>45</v>
      </c>
      <c r="L13" s="3">
        <v>45</v>
      </c>
      <c r="M13" s="3">
        <v>45</v>
      </c>
      <c r="N13" s="3">
        <v>45</v>
      </c>
      <c r="O13" s="3">
        <v>45</v>
      </c>
      <c r="P13" s="3">
        <v>45</v>
      </c>
      <c r="Q13" s="3">
        <v>45</v>
      </c>
      <c r="R13" s="3">
        <v>45</v>
      </c>
      <c r="S13" s="3">
        <v>45</v>
      </c>
      <c r="T13" s="3">
        <v>45</v>
      </c>
      <c r="V13" t="s">
        <v>226</v>
      </c>
      <c r="W13" s="11"/>
    </row>
    <row r="14" spans="1:23">
      <c r="A14" s="8">
        <f>ROW(Вмешательства[[#This Row],[№]])-1</f>
        <v>13</v>
      </c>
      <c r="B14" s="2" t="s">
        <v>23</v>
      </c>
      <c r="C14" s="8" t="s">
        <v>234</v>
      </c>
      <c r="D14" s="5" t="s">
        <v>24</v>
      </c>
      <c r="F14" t="s">
        <v>310</v>
      </c>
      <c r="G14" s="3" t="s">
        <v>485</v>
      </c>
      <c r="H14" s="3">
        <v>47</v>
      </c>
      <c r="I14" s="3">
        <v>46</v>
      </c>
      <c r="J14" s="3">
        <v>45</v>
      </c>
      <c r="K14" s="3">
        <v>45</v>
      </c>
      <c r="L14" s="3">
        <v>45</v>
      </c>
      <c r="M14" s="3">
        <v>45</v>
      </c>
      <c r="N14" s="3">
        <v>45</v>
      </c>
      <c r="O14" s="3">
        <v>45</v>
      </c>
      <c r="P14" s="3">
        <v>45</v>
      </c>
      <c r="Q14" s="3">
        <v>45</v>
      </c>
      <c r="R14" s="3">
        <v>45</v>
      </c>
      <c r="S14" s="3">
        <v>45</v>
      </c>
      <c r="T14" s="3">
        <v>45</v>
      </c>
      <c r="W14" s="11"/>
    </row>
    <row r="15" spans="1:23">
      <c r="A15" s="8">
        <f>ROW(Вмешательства[[#This Row],[№]])-1</f>
        <v>14</v>
      </c>
      <c r="B15" s="2" t="s">
        <v>27</v>
      </c>
      <c r="C15" s="8" t="s">
        <v>235</v>
      </c>
      <c r="D15" s="5" t="s">
        <v>28</v>
      </c>
      <c r="F15" t="s">
        <v>131</v>
      </c>
      <c r="G15" s="3" t="s">
        <v>485</v>
      </c>
      <c r="H15" s="3">
        <v>2633</v>
      </c>
      <c r="I15" s="3">
        <v>46</v>
      </c>
      <c r="J15" s="3">
        <v>45</v>
      </c>
      <c r="K15" s="3">
        <v>45</v>
      </c>
      <c r="L15" s="3">
        <v>45</v>
      </c>
      <c r="M15" s="3">
        <v>45</v>
      </c>
      <c r="N15" s="3">
        <v>45</v>
      </c>
      <c r="O15" s="3">
        <v>45</v>
      </c>
      <c r="P15" s="3">
        <v>45</v>
      </c>
      <c r="Q15" s="3">
        <v>45</v>
      </c>
      <c r="R15" s="3">
        <v>45</v>
      </c>
      <c r="S15" s="3">
        <v>45</v>
      </c>
      <c r="T15" s="3">
        <v>45</v>
      </c>
      <c r="V15" t="s">
        <v>393</v>
      </c>
      <c r="W15" s="11"/>
    </row>
    <row r="16" spans="1:23">
      <c r="A16" s="8">
        <f>ROW(Вмешательства[[#This Row],[№]])-1</f>
        <v>15</v>
      </c>
      <c r="B16" s="2" t="s">
        <v>29</v>
      </c>
      <c r="C16" s="8" t="s">
        <v>236</v>
      </c>
      <c r="D16" s="5" t="s">
        <v>30</v>
      </c>
      <c r="V16" t="s">
        <v>394</v>
      </c>
    </row>
    <row r="17" spans="1:23">
      <c r="A17" s="8">
        <f>ROW(Вмешательства[[#This Row],[№]])-1</f>
        <v>16</v>
      </c>
      <c r="B17" s="2" t="s">
        <v>31</v>
      </c>
      <c r="C17" s="8" t="s">
        <v>237</v>
      </c>
      <c r="D17" s="5" t="s">
        <v>32</v>
      </c>
      <c r="F17" t="s">
        <v>486</v>
      </c>
      <c r="V17" t="s">
        <v>395</v>
      </c>
    </row>
    <row r="18" spans="1:23">
      <c r="A18" s="8">
        <f>ROW(Вмешательства[[#This Row],[№]])-1</f>
        <v>17</v>
      </c>
      <c r="B18" s="2" t="s">
        <v>33</v>
      </c>
      <c r="C18" s="8" t="s">
        <v>238</v>
      </c>
      <c r="D18" s="5" t="s">
        <v>34</v>
      </c>
      <c r="F18" t="s">
        <v>215</v>
      </c>
    </row>
    <row r="19" spans="1:23" ht="30">
      <c r="A19" s="8">
        <f>ROW(Вмешательства[[#This Row],[№]])-1</f>
        <v>18</v>
      </c>
      <c r="B19" s="2" t="s">
        <v>40</v>
      </c>
      <c r="C19" s="8" t="s">
        <v>41</v>
      </c>
      <c r="D19" s="5" t="s">
        <v>42</v>
      </c>
      <c r="F19" t="s">
        <v>207</v>
      </c>
    </row>
    <row r="20" spans="1:23" ht="30">
      <c r="A20" s="8">
        <f>ROW(Вмешательства[[#This Row],[№]])-1</f>
        <v>19</v>
      </c>
      <c r="B20" s="2" t="s">
        <v>43</v>
      </c>
      <c r="C20" s="8" t="s">
        <v>44</v>
      </c>
      <c r="D20" s="5" t="s">
        <v>45</v>
      </c>
      <c r="F20" t="s">
        <v>304</v>
      </c>
      <c r="J20" s="11"/>
    </row>
    <row r="21" spans="1:23" ht="30">
      <c r="A21" s="8">
        <f>ROW(Вмешательства[[#This Row],[№]])-1</f>
        <v>20</v>
      </c>
      <c r="B21" s="2" t="s">
        <v>46</v>
      </c>
      <c r="C21" s="8" t="s">
        <v>47</v>
      </c>
      <c r="D21" s="5" t="s">
        <v>48</v>
      </c>
      <c r="F21" t="s">
        <v>335</v>
      </c>
      <c r="J21" s="11"/>
    </row>
    <row r="22" spans="1:23" ht="30">
      <c r="A22" s="8">
        <f>ROW(Вмешательства[[#This Row],[№]])-1</f>
        <v>21</v>
      </c>
      <c r="B22" s="2" t="s">
        <v>49</v>
      </c>
      <c r="C22" s="8" t="s">
        <v>50</v>
      </c>
      <c r="D22" s="5" t="s">
        <v>51</v>
      </c>
      <c r="F22" t="s">
        <v>336</v>
      </c>
      <c r="J22" s="11"/>
      <c r="U22" s="2"/>
    </row>
    <row r="23" spans="1:23" ht="30">
      <c r="A23" s="8">
        <f>ROW(Вмешательства[[#This Row],[№]])-1</f>
        <v>22</v>
      </c>
      <c r="B23" s="2" t="s">
        <v>52</v>
      </c>
      <c r="C23" s="8" t="s">
        <v>53</v>
      </c>
      <c r="D23" s="5" t="s">
        <v>54</v>
      </c>
      <c r="F23" t="s">
        <v>346</v>
      </c>
      <c r="J23" s="11"/>
      <c r="U23" s="2"/>
    </row>
    <row r="24" spans="1:23">
      <c r="A24" s="8">
        <f>ROW(Вмешательства[[#This Row],[№]])-1</f>
        <v>23</v>
      </c>
      <c r="B24" s="2" t="s">
        <v>55</v>
      </c>
      <c r="C24" s="8" t="s">
        <v>56</v>
      </c>
      <c r="D24" s="5" t="s">
        <v>57</v>
      </c>
      <c r="F24" t="s">
        <v>501</v>
      </c>
      <c r="H24" s="10"/>
      <c r="K24" s="2"/>
      <c r="U24" s="2"/>
      <c r="W24" s="11"/>
    </row>
    <row r="25" spans="1:23">
      <c r="A25" s="8">
        <f>ROW(Вмешательства[[#This Row],[№]])-1</f>
        <v>24</v>
      </c>
      <c r="B25" s="2" t="s">
        <v>58</v>
      </c>
      <c r="C25" s="8" t="s">
        <v>59</v>
      </c>
      <c r="D25" s="5" t="s">
        <v>60</v>
      </c>
      <c r="K25" s="2"/>
    </row>
    <row r="26" spans="1:23" ht="30">
      <c r="A26" s="8">
        <f>ROW(Вмешательства[[#This Row],[№]])-1</f>
        <v>25</v>
      </c>
      <c r="B26" s="2" t="s">
        <v>61</v>
      </c>
      <c r="C26" s="8" t="s">
        <v>62</v>
      </c>
      <c r="D26" s="5" t="s">
        <v>63</v>
      </c>
      <c r="H26" s="10"/>
      <c r="K26" s="3"/>
      <c r="W26" s="10"/>
    </row>
    <row r="27" spans="1:23" ht="45">
      <c r="A27" s="8">
        <f>ROW(Вмешательства[[#This Row],[№]])-1</f>
        <v>26</v>
      </c>
      <c r="B27" s="2" t="s">
        <v>64</v>
      </c>
      <c r="C27" s="8" t="s">
        <v>65</v>
      </c>
      <c r="D27" s="5" t="s">
        <v>66</v>
      </c>
      <c r="H27" s="10"/>
      <c r="W27" s="10"/>
    </row>
    <row r="28" spans="1:23">
      <c r="A28" s="8">
        <f>ROW(Вмешательства[[#This Row],[№]])-1</f>
        <v>27</v>
      </c>
      <c r="B28" s="2" t="s">
        <v>67</v>
      </c>
      <c r="C28" s="77" t="s">
        <v>244</v>
      </c>
      <c r="D28" s="5" t="s">
        <v>245</v>
      </c>
      <c r="H28" s="10"/>
      <c r="W28" s="10"/>
    </row>
    <row r="29" spans="1:23" ht="45">
      <c r="A29" s="8">
        <f>ROW(Вмешательства[[#This Row],[№]])-1</f>
        <v>28</v>
      </c>
      <c r="B29" s="2" t="s">
        <v>68</v>
      </c>
      <c r="C29" s="77" t="s">
        <v>69</v>
      </c>
      <c r="D29" s="5" t="s">
        <v>70</v>
      </c>
      <c r="H29" s="10"/>
      <c r="W29" s="10"/>
    </row>
    <row r="30" spans="1:23" ht="30">
      <c r="A30" s="8">
        <f>ROW(Вмешательства[[#This Row],[№]])-1</f>
        <v>29</v>
      </c>
      <c r="B30" s="2" t="s">
        <v>71</v>
      </c>
      <c r="C30" s="77" t="s">
        <v>72</v>
      </c>
      <c r="D30" s="5" t="s">
        <v>73</v>
      </c>
      <c r="H30" s="10"/>
      <c r="W30" s="10"/>
    </row>
    <row r="31" spans="1:23">
      <c r="A31" s="8">
        <f>ROW(Вмешательства[[#This Row],[№]])-1</f>
        <v>30</v>
      </c>
      <c r="B31" s="2" t="s">
        <v>74</v>
      </c>
      <c r="C31" s="77" t="s">
        <v>240</v>
      </c>
      <c r="D31" s="5" t="s">
        <v>75</v>
      </c>
      <c r="H31" s="10"/>
      <c r="W31" s="10"/>
    </row>
    <row r="32" spans="1:23">
      <c r="A32" s="8">
        <f>ROW(Вмешательства[[#This Row],[№]])-1</f>
        <v>31</v>
      </c>
      <c r="B32" s="2" t="s">
        <v>76</v>
      </c>
      <c r="C32" s="77" t="s">
        <v>239</v>
      </c>
      <c r="D32" s="5" t="s">
        <v>77</v>
      </c>
      <c r="H32" s="10"/>
      <c r="W32" s="10"/>
    </row>
    <row r="33" spans="1:23">
      <c r="A33" s="8">
        <f>ROW(Вмешательства[[#This Row],[№]])-1</f>
        <v>32</v>
      </c>
      <c r="B33" s="2" t="s">
        <v>78</v>
      </c>
      <c r="C33" s="77" t="s">
        <v>241</v>
      </c>
      <c r="D33" s="5" t="s">
        <v>79</v>
      </c>
      <c r="H33" s="10"/>
      <c r="I33" s="10"/>
      <c r="W33" s="10"/>
    </row>
    <row r="34" spans="1:23">
      <c r="A34" s="8">
        <f>ROW(Вмешательства[[#This Row],[№]])-1</f>
        <v>33</v>
      </c>
      <c r="B34" s="2" t="s">
        <v>81</v>
      </c>
      <c r="C34" s="77" t="s">
        <v>82</v>
      </c>
      <c r="D34" s="5" t="s">
        <v>242</v>
      </c>
      <c r="H34" s="10"/>
      <c r="W34" s="10"/>
    </row>
    <row r="35" spans="1:23">
      <c r="A35" s="8">
        <f>ROW(Вмешательства[[#This Row],[№]])-1</f>
        <v>34</v>
      </c>
      <c r="B35" s="2" t="s">
        <v>83</v>
      </c>
      <c r="C35" s="77" t="s">
        <v>84</v>
      </c>
      <c r="D35" s="5" t="s">
        <v>243</v>
      </c>
      <c r="H35" s="10"/>
      <c r="W35" s="10"/>
    </row>
    <row r="36" spans="1:23" ht="34.15" customHeight="1">
      <c r="A36" s="8">
        <f>ROW(Вмешательства[[#This Row],[№]])-1</f>
        <v>35</v>
      </c>
      <c r="B36" s="2"/>
      <c r="C36" s="77" t="s">
        <v>246</v>
      </c>
      <c r="D36" s="5" t="s">
        <v>88</v>
      </c>
      <c r="F36" s="10"/>
      <c r="H36" s="10"/>
      <c r="W36" s="10"/>
    </row>
    <row r="37" spans="1:23">
      <c r="A37" s="8"/>
      <c r="B37" s="2"/>
      <c r="C37" s="8"/>
      <c r="D37" s="5"/>
      <c r="G37" s="10"/>
      <c r="H37" s="10"/>
    </row>
    <row r="38" spans="1:23">
      <c r="A38" s="8"/>
      <c r="B38" s="2"/>
      <c r="C38" s="8"/>
      <c r="D38" s="5"/>
    </row>
  </sheetData>
  <sheetProtection sheet="1" objects="1" scenarios="1" formatCells="0" formatColumns="0"/>
  <phoneticPr fontId="15"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topLeftCell="A46" zoomScaleNormal="100" workbookViewId="0">
      <selection activeCell="AM57" sqref="AM57"/>
    </sheetView>
  </sheetViews>
  <sheetFormatPr defaultRowHeight="15" outlineLevelCol="2"/>
  <cols>
    <col min="1" max="1" width="3.140625" bestFit="1" customWidth="1"/>
    <col min="2" max="2" width="34.42578125" bestFit="1" customWidth="1"/>
    <col min="3" max="3" width="38" bestFit="1" customWidth="1"/>
    <col min="4" max="4" width="9.85546875" customWidth="1"/>
    <col min="5" max="10" width="4.42578125" style="114" hidden="1" customWidth="1" outlineLevel="1"/>
    <col min="11" max="17" width="4.42578125" style="115" hidden="1" customWidth="1" outlineLevel="1"/>
    <col min="18" max="30" width="4.42578125" style="114" hidden="1" customWidth="1" outlineLevel="1"/>
    <col min="31" max="31" width="8.85546875" collapsed="1"/>
    <col min="32" max="32" width="18.7109375" hidden="1" customWidth="1" outlineLevel="2"/>
    <col min="33" max="33" width="9.28515625" hidden="1" customWidth="1" outlineLevel="2"/>
    <col min="34" max="34" width="9.140625" hidden="1" customWidth="1" outlineLevel="2"/>
    <col min="35" max="35" width="31" hidden="1" customWidth="1" outlineLevel="2"/>
    <col min="36" max="36" width="14.5703125" hidden="1" customWidth="1" outlineLevel="2"/>
    <col min="37" max="37" width="23.5703125" hidden="1" customWidth="1" outlineLevel="2"/>
    <col min="38" max="38" width="5" customWidth="1" collapsed="1"/>
    <col min="39" max="39" width="12.85546875" bestFit="1" customWidth="1"/>
    <col min="40" max="40" width="13.7109375" bestFit="1" customWidth="1"/>
    <col min="41" max="41" width="114.140625" bestFit="1" customWidth="1"/>
  </cols>
  <sheetData>
    <row r="1" spans="1:42">
      <c r="A1" t="s">
        <v>2</v>
      </c>
      <c r="B1" t="s">
        <v>1</v>
      </c>
      <c r="C1" t="s">
        <v>0</v>
      </c>
      <c r="E1" s="114" t="s">
        <v>101</v>
      </c>
      <c r="F1" s="114" t="s">
        <v>102</v>
      </c>
      <c r="G1" s="114" t="s">
        <v>279</v>
      </c>
      <c r="H1" s="114" t="s">
        <v>280</v>
      </c>
      <c r="I1" s="114" t="s">
        <v>281</v>
      </c>
      <c r="J1" s="114" t="s">
        <v>282</v>
      </c>
      <c r="K1" s="115" t="s">
        <v>283</v>
      </c>
      <c r="L1" s="115" t="s">
        <v>284</v>
      </c>
      <c r="M1" s="115" t="s">
        <v>285</v>
      </c>
      <c r="N1" s="115" t="s">
        <v>286</v>
      </c>
      <c r="O1" s="115" t="s">
        <v>287</v>
      </c>
      <c r="P1" s="115" t="s">
        <v>288</v>
      </c>
      <c r="Q1" s="115" t="s">
        <v>289</v>
      </c>
      <c r="R1" s="114" t="s">
        <v>103</v>
      </c>
      <c r="S1" s="114" t="s">
        <v>104</v>
      </c>
      <c r="T1" s="114" t="s">
        <v>290</v>
      </c>
      <c r="U1" s="114" t="s">
        <v>291</v>
      </c>
      <c r="V1" s="114" t="s">
        <v>292</v>
      </c>
      <c r="W1" s="114" t="s">
        <v>293</v>
      </c>
      <c r="X1" s="114" t="s">
        <v>294</v>
      </c>
      <c r="Y1" s="114" t="s">
        <v>295</v>
      </c>
      <c r="Z1" s="114" t="s">
        <v>296</v>
      </c>
      <c r="AA1" s="114" t="s">
        <v>297</v>
      </c>
      <c r="AB1" s="114" t="s">
        <v>298</v>
      </c>
      <c r="AC1" s="114" t="s">
        <v>299</v>
      </c>
      <c r="AD1" s="114" t="s">
        <v>300</v>
      </c>
      <c r="AF1" s="2" t="s">
        <v>129</v>
      </c>
      <c r="AG1" s="2" t="s">
        <v>130</v>
      </c>
      <c r="AI1" t="s">
        <v>196</v>
      </c>
      <c r="AJ1" t="s">
        <v>197</v>
      </c>
      <c r="AK1" t="s">
        <v>198</v>
      </c>
      <c r="AM1" t="s">
        <v>498</v>
      </c>
      <c r="AN1" s="2" t="s">
        <v>492</v>
      </c>
      <c r="AO1" t="s">
        <v>355</v>
      </c>
      <c r="AP1" s="158"/>
    </row>
    <row r="2" spans="1:42">
      <c r="A2">
        <f>ROW(Расходка[[#This Row],[Тип расходного материала ]])-1</f>
        <v>1</v>
      </c>
      <c r="B2" t="s">
        <v>94</v>
      </c>
      <c r="C2" s="1" t="s">
        <v>309</v>
      </c>
      <c r="D2" s="1"/>
      <c r="E2" s="115">
        <f>IF(ISNUMBER(SEARCH('Карта учёта'!$B$13,Расходка[[#This Row],[Наименование расходного материала]])),MAX($E$1:E1)+1,0)</f>
        <v>0</v>
      </c>
      <c r="F2" s="115">
        <f>IF(ISNUMBER(SEARCH('Карта учёта'!$B$14,Расходка[[#This Row],[Наименование расходного материала]])),MAX($F$1:F1)+1,0)</f>
        <v>0</v>
      </c>
      <c r="G2" s="115">
        <f>IF(ISNUMBER(SEARCH('Карта учёта'!$B$15,Расходка[[#This Row],[Наименование расходного материала]])),MAX($G$1:G1)+1,0)</f>
        <v>0</v>
      </c>
      <c r="H2" s="115">
        <f>IF(ISNUMBER(SEARCH('Карта учёта'!$B$16,Расходка[[#This Row],[Наименование расходного материала]])),MAX($H$1:H1)+1,0)</f>
        <v>0</v>
      </c>
      <c r="I2" s="115">
        <f>IF(ISNUMBER(SEARCH('Карта учёта'!$B$17,Расходка[[#This Row],[Наименование расходного материала]])),MAX($I$1:I1)+1,0)</f>
        <v>0</v>
      </c>
      <c r="J2" s="115">
        <f>IF(ISNUMBER(SEARCH('Карта учёта'!$B$18,Расходка[[#This Row],[Наименование расходного материала]])),MAX($J$1:J1)+1,0)</f>
        <v>0</v>
      </c>
      <c r="K2" s="115">
        <f>IF(ISNUMBER(SEARCH('Карта учёта'!$B$19,Расходка[[#This Row],[Наименование расходного материала]])),MAX($K$1:K1)+1,0)</f>
        <v>0</v>
      </c>
      <c r="L2" s="115">
        <f>IF(ISNUMBER(SEARCH('Карта учёта'!$B$20,Расходка[[#This Row],[Наименование расходного материала]])),MAX($L$1:L1)+1,0)</f>
        <v>0</v>
      </c>
      <c r="M2" s="115">
        <f>IF(ISNUMBER(SEARCH('Карта учёта'!$B$21,Расходка[[#This Row],[Наименование расходного материала]])),MAX($M$1:M1)+1,0)</f>
        <v>0</v>
      </c>
      <c r="N2" s="2">
        <f>IF(ISNUMBER(SEARCH('Карта учёта'!$B$22,Расходка[[#This Row],[Наименование расходного материала]])),MAX($N$1:N1)+1,0)</f>
        <v>0</v>
      </c>
      <c r="O2" s="115">
        <f>IF(ISNUMBER(SEARCH('Карта учёта'!$B$23,Расходка[[#This Row],[Наименование расходного материала]])),MAX($O$1:O1)+1,0)</f>
        <v>1</v>
      </c>
      <c r="P2" s="115">
        <f>IF(ISNUMBER(SEARCH('Карта учёта'!$B$24,Расходка[[#This Row],[Наименование расходного материала]])),MAX($P$1:P1)+1,0)</f>
        <v>1</v>
      </c>
      <c r="Q2" s="115">
        <f>IF(ISNUMBER(SEARCH('Карта учёта'!$B$25,Расходка[[#This Row],[Наименование расходного материала]])),MAX($Q$1:Q1)+1,0)</f>
        <v>1</v>
      </c>
      <c r="R2" s="114" t="str">
        <f>IFERROR(INDEX(Расходка[Наименование расходного материала],MATCH(Расходка[[#This Row],[№]],Поиск_расходки[Индекс1],0)),"")</f>
        <v>Индефлятор</v>
      </c>
      <c r="S2" s="114" t="str">
        <f>IFERROR(INDEX(Расходка[Наименование расходного материала],MATCH(Расходка[[#This Row],[№]],Поиск_расходки[Индекс2],0)),"")</f>
        <v>Launcher 6F JR 3.5</v>
      </c>
      <c r="T2" s="114" t="str">
        <f>IFERROR(INDEX(Расходка[Наименование расходного материала],MATCH(Расходка[[#This Row],[№]],Поиск_расходки[Индекс3],0)),"")</f>
        <v>Shunmei 0,7</v>
      </c>
      <c r="U2" s="114" t="str">
        <f>IFERROR(INDEX(Расходка[Наименование расходного материала],MATCH(Расходка[[#This Row],[№]],Поиск_расходки[Индекс4],0)),"")</f>
        <v>Sion</v>
      </c>
      <c r="V2" s="114" t="str">
        <f>IFERROR(INDEX(Расходка[Наименование расходного материала],MATCH(Расходка[[#This Row],[№]],Поиск_расходки[Индекс5],0)),"")</f>
        <v>Artimes</v>
      </c>
      <c r="W2" s="114" t="str">
        <f>IFERROR(INDEX(Расходка[Наименование расходного материала],MATCH(Расходка[[#This Row],[№]],Поиск_расходки[Индекс6],0)),"")</f>
        <v>Telescope ™ II 6F</v>
      </c>
      <c r="X2" s="114" t="str">
        <f>IFERROR(INDEX(Расходка[Наименование расходного материала],MATCH(Расходка[[#This Row],[№]],Поиск_расходки[Индекс7],0)),"")</f>
        <v>Meril Evermine50™</v>
      </c>
      <c r="Y2" s="114" t="str">
        <f>IFERROR(INDEX(Расходка[Наименование расходного материала],MATCH(Расходка[[#This Row],[№]],Поиск_расходки[Индекс8],0)),"")</f>
        <v>DES, Resolute Integtity</v>
      </c>
      <c r="Z2" s="114" t="str">
        <f>IFERROR(INDEX(Расходка[Наименование расходного материала],MATCH(Расходка[[#This Row],[№]],Поиск_расходки[Индекс9],0)),"")</f>
        <v>DES, Resolute Integtity</v>
      </c>
      <c r="AA2" s="114" t="str">
        <f>IFERROR(INDEX(Расходка[Наименование расходного материала],MATCH(Расходка[[#This Row],[№]],Поиск_расходки[Индекс10],0)),"")</f>
        <v>DES, Resolute Integtity</v>
      </c>
      <c r="AB2" s="114" t="str">
        <f>IFERROR(INDEX(Расходка[Наименование расходного материала],MATCH(Расходка[[#This Row],[№]],Поиск_расходки[Индекс11],0)),"")</f>
        <v>Hunter® 6F</v>
      </c>
      <c r="AC2" s="114" t="str">
        <f>IFERROR(INDEX(Расходка[Наименование расходного материала],MATCH(Расходка[[#This Row],[№]],Поиск_расходки[Индекс12],0)),"")</f>
        <v>Hunter® 6F</v>
      </c>
      <c r="AD2" s="114" t="str">
        <f>IFERROR(INDEX(Расходка[Наименование расходного материала],MATCH(Расходка[[#This Row],[№]],Поиск_расходки[Индекс13],0)),"")</f>
        <v>Hunter® 6F</v>
      </c>
      <c r="AF2" s="4" t="s">
        <v>5</v>
      </c>
      <c r="AG2" s="4" t="s">
        <v>400</v>
      </c>
      <c r="AI2" t="s">
        <v>190</v>
      </c>
      <c r="AJ2" t="s">
        <v>199</v>
      </c>
      <c r="AK2" t="str">
        <f>CONCATENATE(AI2,AJ2)</f>
        <v xml:space="preserve">Контраст: Ультравист 370 </v>
      </c>
      <c r="AM2" s="206">
        <v>155800</v>
      </c>
      <c r="AN2" s="207" t="s">
        <v>308</v>
      </c>
      <c r="AO2" s="208" t="s">
        <v>494</v>
      </c>
      <c r="AP2" s="127"/>
    </row>
    <row r="3" spans="1:42">
      <c r="A3">
        <f>ROW(Расходка[[#This Row],[Тип расходного материала ]])-1</f>
        <v>2</v>
      </c>
      <c r="B3" t="s">
        <v>94</v>
      </c>
      <c r="C3" t="s">
        <v>368</v>
      </c>
      <c r="E3" s="115">
        <f>IF(ISNUMBER(SEARCH('Карта учёта'!$B$13,Расходка[[#This Row],[Наименование расходного материала]])),MAX($E$1:E2)+1,0)</f>
        <v>0</v>
      </c>
      <c r="F3" s="115">
        <f>IF(ISNUMBER(SEARCH('Карта учёта'!$B$14,Расходка[[#This Row],[Наименование расходного материала]])),MAX($F$1:F2)+1,0)</f>
        <v>0</v>
      </c>
      <c r="G3" s="115">
        <f>IF(ISNUMBER(SEARCH('Карта учёта'!$B$15,Расходка[[#This Row],[Наименование расходного материала]])),MAX($G$1:G2)+1,0)</f>
        <v>0</v>
      </c>
      <c r="H3" s="115">
        <f>IF(ISNUMBER(SEARCH('Карта учёта'!$B$16,Расходка[[#This Row],[Наименование расходного материала]])),MAX($H$1:H2)+1,0)</f>
        <v>0</v>
      </c>
      <c r="I3" s="115">
        <f>IF(ISNUMBER(SEARCH('Карта учёта'!$B$17,Расходка[[#This Row],[Наименование расходного материала]])),MAX($I$1:I2)+1,0)</f>
        <v>0</v>
      </c>
      <c r="J3" s="115">
        <f>IF(ISNUMBER(SEARCH('Карта учёта'!$B$18,Расходка[[#This Row],[Наименование расходного материала]])),MAX($J$1:J2)+1,0)</f>
        <v>0</v>
      </c>
      <c r="K3" s="115">
        <f>IF(ISNUMBER(SEARCH('Карта учёта'!$B$19,Расходка[[#This Row],[Наименование расходного материала]])),MAX($K$1:K2)+1,0)</f>
        <v>0</v>
      </c>
      <c r="L3" s="115">
        <f>IF(ISNUMBER(SEARCH('Карта учёта'!$B$20,Расходка[[#This Row],[Наименование расходного материала]])),MAX($L$1:L2)+1,0)</f>
        <v>0</v>
      </c>
      <c r="M3" s="115">
        <f>IF(ISNUMBER(SEARCH('Карта учёта'!$B$21,Расходка[[#This Row],[Наименование расходного материала]])),MAX($M$1:M2)+1,0)</f>
        <v>0</v>
      </c>
      <c r="N3" s="115">
        <f>IF(ISNUMBER(SEARCH('Карта учёта'!$B$22,Расходка[[#This Row],[Наименование расходного материала]])),MAX($N$1:N2)+1,0)</f>
        <v>0</v>
      </c>
      <c r="O3" s="115">
        <f>IF(ISNUMBER(SEARCH('Карта учёта'!$B$23,Расходка[[#This Row],[Наименование расходного материала]])),MAX($O$1:O2)+1,0)</f>
        <v>2</v>
      </c>
      <c r="P3" s="115">
        <f>IF(ISNUMBER(SEARCH('Карта учёта'!$B$24,Расходка[[#This Row],[Наименование расходного материала]])),MAX($P$1:P2)+1,0)</f>
        <v>2</v>
      </c>
      <c r="Q3" s="115">
        <f>IF(ISNUMBER(SEARCH('Карта учёта'!$B$25,Расходка[[#This Row],[Наименование расходного материала]])),MAX($Q$1:Q2)+1,0)</f>
        <v>2</v>
      </c>
      <c r="R3" s="114" t="str">
        <f>IFERROR(INDEX(Расходка[Наименование расходного материала],MATCH(Расходка[[#This Row],[№]],Поиск_расходки[Индекс1],0)),"")</f>
        <v/>
      </c>
      <c r="S3" s="114" t="str">
        <f>IFERROR(INDEX(Расходка[Наименование расходного материала],MATCH(Расходка[[#This Row],[№]],Поиск_расходки[Индекс2],0)),"")</f>
        <v/>
      </c>
      <c r="T3" s="114" t="str">
        <f>IFERROR(INDEX(Расходка[Наименование расходного материала],MATCH(Расходка[[#This Row],[№]],Поиск_расходки[Индекс3],0)),"")</f>
        <v/>
      </c>
      <c r="U3" s="114" t="str">
        <f>IFERROR(INDEX(Расходка[Наименование расходного материала],MATCH(Расходка[[#This Row],[№]],Поиск_расходки[Индекс4],0)),"")</f>
        <v>Sion Black</v>
      </c>
      <c r="V3" s="114" t="str">
        <f>IFERROR(INDEX(Расходка[Наименование расходного материала],MATCH(Расходка[[#This Row],[№]],Поиск_расходки[Индекс5],0)),"")</f>
        <v/>
      </c>
      <c r="W3" s="114" t="str">
        <f>IFERROR(INDEX(Расходка[Наименование расходного материала],MATCH(Расходка[[#This Row],[№]],Поиск_расходки[Индекс6],0)),"")</f>
        <v/>
      </c>
      <c r="X3" s="114" t="str">
        <f>IFERROR(INDEX(Расходка[Наименование расходного материала],MATCH(Расходка[[#This Row],[№]],Поиск_расходки[Индекс7],0)),"")</f>
        <v/>
      </c>
      <c r="Y3" s="114" t="str">
        <f>IFERROR(INDEX(Расходка[Наименование расходного материала],MATCH(Расходка[[#This Row],[№]],Поиск_расходки[Индекс8],0)),"")</f>
        <v/>
      </c>
      <c r="Z3" s="114" t="str">
        <f>IFERROR(INDEX(Расходка[Наименование расходного материала],MATCH(Расходка[[#This Row],[№]],Поиск_расходки[Индекс9],0)),"")</f>
        <v/>
      </c>
      <c r="AA3" s="114" t="str">
        <f>IFERROR(INDEX(Расходка[Наименование расходного материала],MATCH(Расходка[[#This Row],[№]],Поиск_расходки[Индекс10],0)),"")</f>
        <v/>
      </c>
      <c r="AB3" s="114" t="str">
        <f>IFERROR(INDEX(Расходка[Наименование расходного материала],MATCH(Расходка[[#This Row],[№]],Поиск_расходки[Индекс11],0)),"")</f>
        <v xml:space="preserve">Medtronic Export Advance </v>
      </c>
      <c r="AC3" s="114" t="str">
        <f>IFERROR(INDEX(Расходка[Наименование расходного материала],MATCH(Расходка[[#This Row],[№]],Поиск_расходки[Индекс12],0)),"")</f>
        <v xml:space="preserve">Medtronic Export Advance </v>
      </c>
      <c r="AD3" s="114" t="str">
        <f>IFERROR(INDEX(Расходка[Наименование расходного материала],MATCH(Расходка[[#This Row],[№]],Поиск_расходки[Индекс13],0)),"")</f>
        <v xml:space="preserve">Medtronic Export Advance </v>
      </c>
      <c r="AF3" s="4" t="s">
        <v>5</v>
      </c>
      <c r="AG3" s="4" t="s">
        <v>401</v>
      </c>
      <c r="AI3" t="s">
        <v>190</v>
      </c>
      <c r="AJ3" t="s">
        <v>200</v>
      </c>
      <c r="AK3" t="str">
        <f t="shared" ref="AK3:AK6" si="0">CONCATENATE(AI3,AJ3)</f>
        <v>Контраст: Омнипак 350</v>
      </c>
      <c r="AM3" s="188">
        <v>218190</v>
      </c>
      <c r="AN3" s="2" t="s">
        <v>487</v>
      </c>
      <c r="AO3" t="s">
        <v>495</v>
      </c>
      <c r="AP3" s="128"/>
    </row>
    <row r="4" spans="1:42">
      <c r="A4">
        <f>ROW(Расходка[[#This Row],[Тип расходного материала ]])-1</f>
        <v>3</v>
      </c>
      <c r="B4" t="s">
        <v>5</v>
      </c>
      <c r="C4" s="1" t="s">
        <v>277</v>
      </c>
      <c r="E4" s="115">
        <f>IF(ISNUMBER(SEARCH('Карта учёта'!$B$13,Расходка[[#This Row],[Наименование расходного материала]])),MAX($E$1:E3)+1,0)</f>
        <v>0</v>
      </c>
      <c r="F4" s="115">
        <f>IF(ISNUMBER(SEARCH('Карта учёта'!$B$14,Расходка[[#This Row],[Наименование расходного материала]])),MAX($F$1:F3)+1,0)</f>
        <v>0</v>
      </c>
      <c r="G4" s="115">
        <f>IF(ISNUMBER(SEARCH('Карта учёта'!$B$15,Расходка[[#This Row],[Наименование расходного материала]])),MAX($G$1:G3)+1,0)</f>
        <v>0</v>
      </c>
      <c r="H4" s="115">
        <f>IF(ISNUMBER(SEARCH('Карта учёта'!$B$16,Расходка[[#This Row],[Наименование расходного материала]])),MAX($H$1:H3)+1,0)</f>
        <v>0</v>
      </c>
      <c r="I4" s="115">
        <f>IF(ISNUMBER(SEARCH('Карта учёта'!$B$17,Расходка[[#This Row],[Наименование расходного материала]])),MAX($I$1:I3)+1,0)</f>
        <v>0</v>
      </c>
      <c r="J4" s="115">
        <f>IF(ISNUMBER(SEARCH('Карта учёта'!$B$18,Расходка[[#This Row],[Наименование расходного материала]])),MAX($J$1:J3)+1,0)</f>
        <v>0</v>
      </c>
      <c r="K4" s="115">
        <f>IF(ISNUMBER(SEARCH('Карта учёта'!$B$19,Расходка[[#This Row],[Наименование расходного материала]])),MAX($K$1:K3)+1,0)</f>
        <v>0</v>
      </c>
      <c r="L4" s="115">
        <f>IF(ISNUMBER(SEARCH('Карта учёта'!$B$20,Расходка[[#This Row],[Наименование расходного материала]])),MAX($L$1:L3)+1,0)</f>
        <v>0</v>
      </c>
      <c r="M4" s="115">
        <f>IF(ISNUMBER(SEARCH('Карта учёта'!$B$21,Расходка[[#This Row],[Наименование расходного материала]])),MAX($M$1:M3)+1,0)</f>
        <v>0</v>
      </c>
      <c r="N4" s="115">
        <f>IF(ISNUMBER(SEARCH('Карта учёта'!$B$22,Расходка[[#This Row],[Наименование расходного материала]])),MAX($N$1:N3)+1,0)</f>
        <v>0</v>
      </c>
      <c r="O4" s="115">
        <f>IF(ISNUMBER(SEARCH('Карта учёта'!$B$23,Расходка[[#This Row],[Наименование расходного материала]])),MAX($O$1:O3)+1,0)</f>
        <v>3</v>
      </c>
      <c r="P4" s="115">
        <f>IF(ISNUMBER(SEARCH('Карта учёта'!$B$24,Расходка[[#This Row],[Наименование расходного материала]])),MAX($P$1:P3)+1,0)</f>
        <v>3</v>
      </c>
      <c r="Q4" s="115">
        <f>IF(ISNUMBER(SEARCH('Карта учёта'!$B$25,Расходка[[#This Row],[Наименование расходного материала]])),MAX($Q$1:Q3)+1,0)</f>
        <v>3</v>
      </c>
      <c r="R4" s="114" t="str">
        <f>IFERROR(INDEX(Расходка[Наименование расходного материала],MATCH(Расходка[[#This Row],[№]],Поиск_расходки[Индекс1],0)),"")</f>
        <v/>
      </c>
      <c r="S4" s="114" t="str">
        <f>IFERROR(INDEX(Расходка[Наименование расходного материала],MATCH(Расходка[[#This Row],[№]],Поиск_расходки[Индекс2],0)),"")</f>
        <v/>
      </c>
      <c r="T4" s="114" t="str">
        <f>IFERROR(INDEX(Расходка[Наименование расходного материала],MATCH(Расходка[[#This Row],[№]],Поиск_расходки[Индекс3],0)),"")</f>
        <v/>
      </c>
      <c r="U4" s="114" t="str">
        <f>IFERROR(INDEX(Расходка[Наименование расходного материала],MATCH(Расходка[[#This Row],[№]],Поиск_расходки[Индекс4],0)),"")</f>
        <v>Sion Blue</v>
      </c>
      <c r="V4" s="114" t="str">
        <f>IFERROR(INDEX(Расходка[Наименование расходного материала],MATCH(Расходка[[#This Row],[№]],Поиск_расходки[Индекс5],0)),"")</f>
        <v/>
      </c>
      <c r="W4" s="114" t="str">
        <f>IFERROR(INDEX(Расходка[Наименование расходного материала],MATCH(Расходка[[#This Row],[№]],Поиск_расходки[Индекс6],0)),"")</f>
        <v/>
      </c>
      <c r="X4" s="114" t="str">
        <f>IFERROR(INDEX(Расходка[Наименование расходного материала],MATCH(Расходка[[#This Row],[№]],Поиск_расходки[Индекс7],0)),"")</f>
        <v/>
      </c>
      <c r="Y4" s="114" t="str">
        <f>IFERROR(INDEX(Расходка[Наименование расходного материала],MATCH(Расходка[[#This Row],[№]],Поиск_расходки[Индекс8],0)),"")</f>
        <v/>
      </c>
      <c r="Z4" s="114" t="str">
        <f>IFERROR(INDEX(Расходка[Наименование расходного материала],MATCH(Расходка[[#This Row],[№]],Поиск_расходки[Индекс9],0)),"")</f>
        <v/>
      </c>
      <c r="AA4" s="114" t="str">
        <f>IFERROR(INDEX(Расходка[Наименование расходного материала],MATCH(Расходка[[#This Row],[№]],Поиск_расходки[Индекс10],0)),"")</f>
        <v/>
      </c>
      <c r="AB4" s="114" t="str">
        <f>IFERROR(INDEX(Расходка[Наименование расходного материала],MATCH(Расходка[[#This Row],[№]],Поиск_расходки[Индекс11],0)),"")</f>
        <v>Euphora</v>
      </c>
      <c r="AC4" s="114" t="str">
        <f>IFERROR(INDEX(Расходка[Наименование расходного материала],MATCH(Расходка[[#This Row],[№]],Поиск_расходки[Индекс12],0)),"")</f>
        <v>Euphora</v>
      </c>
      <c r="AD4" s="114" t="str">
        <f>IFERROR(INDEX(Расходка[Наименование расходного материала],MATCH(Расходка[[#This Row],[№]],Поиск_расходки[Индекс13],0)),"")</f>
        <v>Euphora</v>
      </c>
      <c r="AF4" s="4" t="s">
        <v>5</v>
      </c>
      <c r="AG4" s="4" t="s">
        <v>402</v>
      </c>
      <c r="AI4" t="s">
        <v>190</v>
      </c>
      <c r="AJ4" t="s">
        <v>201</v>
      </c>
      <c r="AK4" t="str">
        <f t="shared" si="0"/>
        <v>Контраст: Оптирей 350</v>
      </c>
      <c r="AM4" s="188">
        <v>337440</v>
      </c>
      <c r="AN4" s="2" t="s">
        <v>500</v>
      </c>
      <c r="AO4" t="s">
        <v>497</v>
      </c>
      <c r="AP4" s="128"/>
    </row>
    <row r="5" spans="1:42">
      <c r="A5">
        <f>ROW(Расходка[[#This Row],[Тип расходного материала ]])-1</f>
        <v>4</v>
      </c>
      <c r="B5" t="s">
        <v>5</v>
      </c>
      <c r="C5" t="s">
        <v>311</v>
      </c>
      <c r="E5" s="115">
        <f>IF(ISNUMBER(SEARCH('Карта учёта'!$B$13,Расходка[[#This Row],[Наименование расходного материала]])),MAX($E$1:E4)+1,0)</f>
        <v>0</v>
      </c>
      <c r="F5" s="115">
        <f>IF(ISNUMBER(SEARCH('Карта учёта'!$B$14,Расходка[[#This Row],[Наименование расходного материала]])),MAX($F$1:F4)+1,0)</f>
        <v>0</v>
      </c>
      <c r="G5" s="115">
        <f>IF(ISNUMBER(SEARCH('Карта учёта'!$B$15,Расходка[[#This Row],[Наименование расходного материала]])),MAX($G$1:G4)+1,0)</f>
        <v>0</v>
      </c>
      <c r="H5" s="115">
        <f>IF(ISNUMBER(SEARCH('Карта учёта'!$B$16,Расходка[[#This Row],[Наименование расходного материала]])),MAX($H$1:H4)+1,0)</f>
        <v>0</v>
      </c>
      <c r="I5" s="115">
        <f>IF(ISNUMBER(SEARCH('Карта учёта'!$B$17,Расходка[[#This Row],[Наименование расходного материала]])),MAX($I$1:I4)+1,0)</f>
        <v>0</v>
      </c>
      <c r="J5" s="115">
        <f>IF(ISNUMBER(SEARCH('Карта учёта'!$B$18,Расходка[[#This Row],[Наименование расходного материала]])),MAX($J$1:J4)+1,0)</f>
        <v>0</v>
      </c>
      <c r="K5" s="115">
        <f>IF(ISNUMBER(SEARCH('Карта учёта'!$B$19,Расходка[[#This Row],[Наименование расходного материала]])),MAX($K$1:K4)+1,0)</f>
        <v>0</v>
      </c>
      <c r="L5" s="115">
        <f>IF(ISNUMBER(SEARCH('Карта учёта'!$B$20,Расходка[[#This Row],[Наименование расходного материала]])),MAX($L$1:L4)+1,0)</f>
        <v>0</v>
      </c>
      <c r="M5" s="115">
        <f>IF(ISNUMBER(SEARCH('Карта учёта'!$B$21,Расходка[[#This Row],[Наименование расходного материала]])),MAX($M$1:M4)+1,0)</f>
        <v>0</v>
      </c>
      <c r="N5" s="115">
        <f>IF(ISNUMBER(SEARCH('Карта учёта'!$B$22,Расходка[[#This Row],[Наименование расходного материала]])),MAX($N$1:N4)+1,0)</f>
        <v>0</v>
      </c>
      <c r="O5" s="115">
        <f>IF(ISNUMBER(SEARCH('Карта учёта'!$B$23,Расходка[[#This Row],[Наименование расходного материала]])),MAX($O$1:O4)+1,0)</f>
        <v>4</v>
      </c>
      <c r="P5" s="115">
        <f>IF(ISNUMBER(SEARCH('Карта учёта'!$B$24,Расходка[[#This Row],[Наименование расходного материала]])),MAX($P$1:P4)+1,0)</f>
        <v>4</v>
      </c>
      <c r="Q5" s="115">
        <f>IF(ISNUMBER(SEARCH('Карта учёта'!$B$25,Расходка[[#This Row],[Наименование расходного материала]])),MAX($Q$1:Q4)+1,0)</f>
        <v>4</v>
      </c>
      <c r="R5" s="114" t="str">
        <f>IFERROR(INDEX(Расходка[Наименование расходного материала],MATCH(Расходка[[#This Row],[№]],Поиск_расходки[Индекс1],0)),"")</f>
        <v/>
      </c>
      <c r="S5" s="114" t="str">
        <f>IFERROR(INDEX(Расходка[Наименование расходного материала],MATCH(Расходка[[#This Row],[№]],Поиск_расходки[Индекс2],0)),"")</f>
        <v/>
      </c>
      <c r="T5" s="114" t="str">
        <f>IFERROR(INDEX(Расходка[Наименование расходного материала],MATCH(Расходка[[#This Row],[№]],Поиск_расходки[Индекс3],0)),"")</f>
        <v/>
      </c>
      <c r="U5" s="114" t="str">
        <f>IFERROR(INDEX(Расходка[Наименование расходного материала],MATCH(Расходка[[#This Row],[№]],Поиск_расходки[Индекс4],0)),"")</f>
        <v/>
      </c>
      <c r="V5" s="114" t="str">
        <f>IFERROR(INDEX(Расходка[Наименование расходного материала],MATCH(Расходка[[#This Row],[№]],Поиск_расходки[Индекс5],0)),"")</f>
        <v/>
      </c>
      <c r="W5" s="114" t="str">
        <f>IFERROR(INDEX(Расходка[Наименование расходного материала],MATCH(Расходка[[#This Row],[№]],Поиск_расходки[Индекс6],0)),"")</f>
        <v/>
      </c>
      <c r="X5" s="114" t="str">
        <f>IFERROR(INDEX(Расходка[Наименование расходного материала],MATCH(Расходка[[#This Row],[№]],Поиск_расходки[Индекс7],0)),"")</f>
        <v/>
      </c>
      <c r="Y5" s="114" t="str">
        <f>IFERROR(INDEX(Расходка[Наименование расходного материала],MATCH(Расходка[[#This Row],[№]],Поиск_расходки[Индекс8],0)),"")</f>
        <v/>
      </c>
      <c r="Z5" s="114" t="str">
        <f>IFERROR(INDEX(Расходка[Наименование расходного материала],MATCH(Расходка[[#This Row],[№]],Поиск_расходки[Индекс9],0)),"")</f>
        <v/>
      </c>
      <c r="AA5" s="114" t="str">
        <f>IFERROR(INDEX(Расходка[Наименование расходного материала],MATCH(Расходка[[#This Row],[№]],Поиск_расходки[Индекс10],0)),"")</f>
        <v/>
      </c>
      <c r="AB5" s="114" t="str">
        <f>IFERROR(INDEX(Расходка[Наименование расходного материала],MATCH(Расходка[[#This Row],[№]],Поиск_расходки[Индекс11],0)),"")</f>
        <v>NC Accuforce</v>
      </c>
      <c r="AC5" s="114" t="str">
        <f>IFERROR(INDEX(Расходка[Наименование расходного материала],MATCH(Расходка[[#This Row],[№]],Поиск_расходки[Индекс12],0)),"")</f>
        <v>NC Accuforce</v>
      </c>
      <c r="AD5" s="114" t="str">
        <f>IFERROR(INDEX(Расходка[Наименование расходного материала],MATCH(Расходка[[#This Row],[№]],Поиск_расходки[Индекс13],0)),"")</f>
        <v>NC Accuforce</v>
      </c>
      <c r="AF5" s="4" t="s">
        <v>5</v>
      </c>
      <c r="AG5" s="4" t="s">
        <v>403</v>
      </c>
      <c r="AI5" t="s">
        <v>190</v>
      </c>
      <c r="AJ5" t="s">
        <v>202</v>
      </c>
      <c r="AK5" t="str">
        <f t="shared" si="0"/>
        <v>Контраст: Юнигексол 350</v>
      </c>
      <c r="AM5" s="206">
        <v>136170</v>
      </c>
      <c r="AN5" s="207"/>
      <c r="AO5" s="208" t="s">
        <v>496</v>
      </c>
    </row>
    <row r="6" spans="1:42">
      <c r="A6">
        <f>ROW(Расходка[[#This Row],[Тип расходного материала ]])-1</f>
        <v>5</v>
      </c>
      <c r="B6" t="s">
        <v>5</v>
      </c>
      <c r="C6" s="1" t="s">
        <v>306</v>
      </c>
      <c r="E6" s="115">
        <f>IF(ISNUMBER(SEARCH('Карта учёта'!$B$13,Расходка[[#This Row],[Наименование расходного материала]])),MAX($E$1:E5)+1,0)</f>
        <v>0</v>
      </c>
      <c r="F6" s="115">
        <f>IF(ISNUMBER(SEARCH('Карта учёта'!$B$14,Расходка[[#This Row],[Наименование расходного материала]])),MAX($F$1:F5)+1,0)</f>
        <v>0</v>
      </c>
      <c r="G6" s="115">
        <f>IF(ISNUMBER(SEARCH('Карта учёта'!$B$15,Расходка[[#This Row],[Наименование расходного материала]])),MAX($G$1:G5)+1,0)</f>
        <v>0</v>
      </c>
      <c r="H6" s="115">
        <f>IF(ISNUMBER(SEARCH('Карта учёта'!$B$16,Расходка[[#This Row],[Наименование расходного материала]])),MAX($H$1:H5)+1,0)</f>
        <v>0</v>
      </c>
      <c r="I6" s="115">
        <f>IF(ISNUMBER(SEARCH('Карта учёта'!$B$17,Расходка[[#This Row],[Наименование расходного материала]])),MAX($I$1:I5)+1,0)</f>
        <v>0</v>
      </c>
      <c r="J6" s="115">
        <f>IF(ISNUMBER(SEARCH('Карта учёта'!$B$18,Расходка[[#This Row],[Наименование расходного материала]])),MAX($J$1:J5)+1,0)</f>
        <v>0</v>
      </c>
      <c r="K6" s="115">
        <f>IF(ISNUMBER(SEARCH('Карта учёта'!$B$19,Расходка[[#This Row],[Наименование расходного материала]])),MAX($K$1:K5)+1,0)</f>
        <v>0</v>
      </c>
      <c r="L6" s="115">
        <f>IF(ISNUMBER(SEARCH('Карта учёта'!$B$20,Расходка[[#This Row],[Наименование расходного материала]])),MAX($L$1:L5)+1,0)</f>
        <v>0</v>
      </c>
      <c r="M6" s="115">
        <f>IF(ISNUMBER(SEARCH('Карта учёта'!$B$21,Расходка[[#This Row],[Наименование расходного материала]])),MAX($M$1:M5)+1,0)</f>
        <v>0</v>
      </c>
      <c r="N6" s="115">
        <f>IF(ISNUMBER(SEARCH('Карта учёта'!$B$22,Расходка[[#This Row],[Наименование расходного материала]])),MAX($N$1:N5)+1,0)</f>
        <v>0</v>
      </c>
      <c r="O6" s="115">
        <f>IF(ISNUMBER(SEARCH('Карта учёта'!$B$23,Расходка[[#This Row],[Наименование расходного материала]])),MAX($O$1:O5)+1,0)</f>
        <v>5</v>
      </c>
      <c r="P6" s="115">
        <f>IF(ISNUMBER(SEARCH('Карта учёта'!$B$24,Расходка[[#This Row],[Наименование расходного материала]])),MAX($P$1:P5)+1,0)</f>
        <v>5</v>
      </c>
      <c r="Q6" s="115">
        <f>IF(ISNUMBER(SEARCH('Карта учёта'!$B$25,Расходка[[#This Row],[Наименование расходного материала]])),MAX($Q$1:Q5)+1,0)</f>
        <v>5</v>
      </c>
      <c r="R6" s="114" t="str">
        <f>IFERROR(INDEX(Расходка[Наименование расходного материала],MATCH(Расходка[[#This Row],[№]],Поиск_расходки[Индекс1],0)),"")</f>
        <v/>
      </c>
      <c r="S6" s="114" t="str">
        <f>IFERROR(INDEX(Расходка[Наименование расходного материала],MATCH(Расходка[[#This Row],[№]],Поиск_расходки[Индекс2],0)),"")</f>
        <v/>
      </c>
      <c r="T6" s="114" t="str">
        <f>IFERROR(INDEX(Расходка[Наименование расходного материала],MATCH(Расходка[[#This Row],[№]],Поиск_расходки[Индекс3],0)),"")</f>
        <v/>
      </c>
      <c r="U6" s="114" t="str">
        <f>IFERROR(INDEX(Расходка[Наименование расходного материала],MATCH(Расходка[[#This Row],[№]],Поиск_расходки[Индекс4],0)),"")</f>
        <v/>
      </c>
      <c r="V6" s="114" t="str">
        <f>IFERROR(INDEX(Расходка[Наименование расходного материала],MATCH(Расходка[[#This Row],[№]],Поиск_расходки[Индекс5],0)),"")</f>
        <v/>
      </c>
      <c r="W6" s="114" t="str">
        <f>IFERROR(INDEX(Расходка[Наименование расходного материала],MATCH(Расходка[[#This Row],[№]],Поиск_расходки[Индекс6],0)),"")</f>
        <v/>
      </c>
      <c r="X6" s="114" t="str">
        <f>IFERROR(INDEX(Расходка[Наименование расходного материала],MATCH(Расходка[[#This Row],[№]],Поиск_расходки[Индекс7],0)),"")</f>
        <v/>
      </c>
      <c r="Y6" s="114" t="str">
        <f>IFERROR(INDEX(Расходка[Наименование расходного материала],MATCH(Расходка[[#This Row],[№]],Поиск_расходки[Индекс8],0)),"")</f>
        <v/>
      </c>
      <c r="Z6" s="114" t="str">
        <f>IFERROR(INDEX(Расходка[Наименование расходного материала],MATCH(Расходка[[#This Row],[№]],Поиск_расходки[Индекс9],0)),"")</f>
        <v/>
      </c>
      <c r="AA6" s="114" t="str">
        <f>IFERROR(INDEX(Расходка[Наименование расходного материала],MATCH(Расходка[[#This Row],[№]],Поиск_расходки[Индекс10],0)),"")</f>
        <v/>
      </c>
      <c r="AB6" s="114" t="str">
        <f>IFERROR(INDEX(Расходка[Наименование расходного материала],MATCH(Расходка[[#This Row],[№]],Поиск_расходки[Индекс11],0)),"")</f>
        <v>NC Euphora</v>
      </c>
      <c r="AC6" s="114" t="str">
        <f>IFERROR(INDEX(Расходка[Наименование расходного материала],MATCH(Расходка[[#This Row],[№]],Поиск_расходки[Индекс12],0)),"")</f>
        <v>NC Euphora</v>
      </c>
      <c r="AD6" s="114" t="str">
        <f>IFERROR(INDEX(Расходка[Наименование расходного материала],MATCH(Расходка[[#This Row],[№]],Поиск_расходки[Индекс13],0)),"")</f>
        <v>NC Euphora</v>
      </c>
      <c r="AF6" s="4" t="s">
        <v>5</v>
      </c>
      <c r="AG6" s="4" t="s">
        <v>404</v>
      </c>
      <c r="AI6" t="s">
        <v>190</v>
      </c>
      <c r="AJ6" t="s">
        <v>203</v>
      </c>
      <c r="AK6" t="str">
        <f t="shared" si="0"/>
        <v>Контраст: Сканлюкс 370</v>
      </c>
      <c r="AM6" s="188">
        <v>135820</v>
      </c>
      <c r="AN6" s="2"/>
      <c r="AO6" t="s">
        <v>499</v>
      </c>
    </row>
    <row r="7" spans="1:42">
      <c r="A7">
        <f>ROW(Расходка[[#This Row],[Тип расходного материала ]])-1</f>
        <v>6</v>
      </c>
      <c r="B7" t="s">
        <v>5</v>
      </c>
      <c r="C7" t="s">
        <v>276</v>
      </c>
      <c r="E7" s="115">
        <f>IF(ISNUMBER(SEARCH('Карта учёта'!$B$13,Расходка[[#This Row],[Наименование расходного материала]])),MAX($E$1:E6)+1,0)</f>
        <v>0</v>
      </c>
      <c r="F7" s="115">
        <f>IF(ISNUMBER(SEARCH('Карта учёта'!$B$14,Расходка[[#This Row],[Наименование расходного материала]])),MAX($F$1:F6)+1,0)</f>
        <v>0</v>
      </c>
      <c r="G7" s="115">
        <f>IF(ISNUMBER(SEARCH('Карта учёта'!$B$15,Расходка[[#This Row],[Наименование расходного материала]])),MAX($G$1:G6)+1,0)</f>
        <v>0</v>
      </c>
      <c r="H7" s="115">
        <f>IF(ISNUMBER(SEARCH('Карта учёта'!$B$16,Расходка[[#This Row],[Наименование расходного материала]])),MAX($H$1:H6)+1,0)</f>
        <v>0</v>
      </c>
      <c r="I7" s="115">
        <f>IF(ISNUMBER(SEARCH('Карта учёта'!$B$17,Расходка[[#This Row],[Наименование расходного материала]])),MAX($I$1:I6)+1,0)</f>
        <v>0</v>
      </c>
      <c r="J7" s="115">
        <f>IF(ISNUMBER(SEARCH('Карта учёта'!$B$18,Расходка[[#This Row],[Наименование расходного материала]])),MAX($J$1:J6)+1,0)</f>
        <v>0</v>
      </c>
      <c r="K7" s="115">
        <f>IF(ISNUMBER(SEARCH('Карта учёта'!$B$19,Расходка[[#This Row],[Наименование расходного материала]])),MAX($K$1:K6)+1,0)</f>
        <v>0</v>
      </c>
      <c r="L7" s="115">
        <f>IF(ISNUMBER(SEARCH('Карта учёта'!$B$20,Расходка[[#This Row],[Наименование расходного материала]])),MAX($L$1:L6)+1,0)</f>
        <v>0</v>
      </c>
      <c r="M7" s="115">
        <f>IF(ISNUMBER(SEARCH('Карта учёта'!$B$21,Расходка[[#This Row],[Наименование расходного материала]])),MAX($M$1:M6)+1,0)</f>
        <v>0</v>
      </c>
      <c r="N7" s="115">
        <f>IF(ISNUMBER(SEARCH('Карта учёта'!$B$22,Расходка[[#This Row],[Наименование расходного материала]])),MAX($N$1:N6)+1,0)</f>
        <v>0</v>
      </c>
      <c r="O7" s="115">
        <f>IF(ISNUMBER(SEARCH('Карта учёта'!$B$23,Расходка[[#This Row],[Наименование расходного материала]])),MAX($O$1:O6)+1,0)</f>
        <v>6</v>
      </c>
      <c r="P7" s="115">
        <f>IF(ISNUMBER(SEARCH('Карта учёта'!$B$24,Расходка[[#This Row],[Наименование расходного материала]])),MAX($P$1:P6)+1,0)</f>
        <v>6</v>
      </c>
      <c r="Q7" s="115">
        <f>IF(ISNUMBER(SEARCH('Карта учёта'!$B$25,Расходка[[#This Row],[Наименование расходного материала]])),MAX($Q$1:Q6)+1,0)</f>
        <v>6</v>
      </c>
      <c r="R7" s="114" t="str">
        <f>IFERROR(INDEX(Расходка[Наименование расходного материала],MATCH(Расходка[[#This Row],[№]],Поиск_расходки[Индекс1],0)),"")</f>
        <v/>
      </c>
      <c r="S7" s="114" t="str">
        <f>IFERROR(INDEX(Расходка[Наименование расходного материала],MATCH(Расходка[[#This Row],[№]],Поиск_расходки[Индекс2],0)),"")</f>
        <v/>
      </c>
      <c r="T7" s="114" t="str">
        <f>IFERROR(INDEX(Расходка[Наименование расходного материала],MATCH(Расходка[[#This Row],[№]],Поиск_расходки[Индекс3],0)),"")</f>
        <v/>
      </c>
      <c r="U7" s="114" t="str">
        <f>IFERROR(INDEX(Расходка[Наименование расходного материала],MATCH(Расходка[[#This Row],[№]],Поиск_расходки[Индекс4],0)),"")</f>
        <v/>
      </c>
      <c r="V7" s="114" t="str">
        <f>IFERROR(INDEX(Расходка[Наименование расходного материала],MATCH(Расходка[[#This Row],[№]],Поиск_расходки[Индекс5],0)),"")</f>
        <v/>
      </c>
      <c r="W7" s="114" t="str">
        <f>IFERROR(INDEX(Расходка[Наименование расходного материала],MATCH(Расходка[[#This Row],[№]],Поиск_расходки[Индекс6],0)),"")</f>
        <v/>
      </c>
      <c r="X7" s="114" t="str">
        <f>IFERROR(INDEX(Расходка[Наименование расходного материала],MATCH(Расходка[[#This Row],[№]],Поиск_расходки[Индекс7],0)),"")</f>
        <v/>
      </c>
      <c r="Y7" s="114" t="str">
        <f>IFERROR(INDEX(Расходка[Наименование расходного материала],MATCH(Расходка[[#This Row],[№]],Поиск_расходки[Индекс8],0)),"")</f>
        <v/>
      </c>
      <c r="Z7" s="114" t="str">
        <f>IFERROR(INDEX(Расходка[Наименование расходного материала],MATCH(Расходка[[#This Row],[№]],Поиск_расходки[Индекс9],0)),"")</f>
        <v/>
      </c>
      <c r="AA7" s="114" t="str">
        <f>IFERROR(INDEX(Расходка[Наименование расходного материала],MATCH(Расходка[[#This Row],[№]],Поиск_расходки[Индекс10],0)),"")</f>
        <v/>
      </c>
      <c r="AB7" s="114" t="str">
        <f>IFERROR(INDEX(Расходка[Наименование расходного материала],MATCH(Расходка[[#This Row],[№]],Поиск_расходки[Индекс11],0)),"")</f>
        <v>Sapphire</v>
      </c>
      <c r="AC7" s="114" t="str">
        <f>IFERROR(INDEX(Расходка[Наименование расходного материала],MATCH(Расходка[[#This Row],[№]],Поиск_расходки[Индекс12],0)),"")</f>
        <v>Sapphire</v>
      </c>
      <c r="AD7" s="114" t="str">
        <f>IFERROR(INDEX(Расходка[Наименование расходного материала],MATCH(Расходка[[#This Row],[№]],Поиск_расходки[Индекс13],0)),"")</f>
        <v>Sapphire</v>
      </c>
      <c r="AF7" s="4" t="s">
        <v>5</v>
      </c>
      <c r="AG7" s="4" t="s">
        <v>405</v>
      </c>
      <c r="AI7" t="s">
        <v>190</v>
      </c>
      <c r="AJ7" t="s">
        <v>204</v>
      </c>
      <c r="AK7" t="str">
        <f t="shared" ref="AK7:AK8" si="1">CONCATENATE(AI7,AJ7)</f>
        <v>Контраст: Йогексол 350</v>
      </c>
      <c r="AM7" s="206">
        <v>155760</v>
      </c>
      <c r="AN7" s="207"/>
      <c r="AO7" s="208" t="s">
        <v>493</v>
      </c>
    </row>
    <row r="8" spans="1:42">
      <c r="A8">
        <f>ROW(Расходка[[#This Row],[Тип расходного материала ]])-1</f>
        <v>7</v>
      </c>
      <c r="B8" t="s">
        <v>5</v>
      </c>
      <c r="C8" t="s">
        <v>312</v>
      </c>
      <c r="E8" s="115">
        <f>IF(ISNUMBER(SEARCH('Карта учёта'!$B$13,Расходка[[#This Row],[Наименование расходного материала]])),MAX($E$1:E7)+1,0)</f>
        <v>0</v>
      </c>
      <c r="F8" s="115">
        <f>IF(ISNUMBER(SEARCH('Карта учёта'!$B$14,Расходка[[#This Row],[Наименование расходного материала]])),MAX($F$1:F7)+1,0)</f>
        <v>0</v>
      </c>
      <c r="G8" s="115">
        <f>IF(ISNUMBER(SEARCH('Карта учёта'!$B$15,Расходка[[#This Row],[Наименование расходного материала]])),MAX($G$1:G7)+1,0)</f>
        <v>0</v>
      </c>
      <c r="H8" s="115">
        <f>IF(ISNUMBER(SEARCH('Карта учёта'!$B$16,Расходка[[#This Row],[Наименование расходного материала]])),MAX($H$1:H7)+1,0)</f>
        <v>0</v>
      </c>
      <c r="I8" s="115">
        <f>IF(ISNUMBER(SEARCH('Карта учёта'!$B$17,Расходка[[#This Row],[Наименование расходного материала]])),MAX($I$1:I7)+1,0)</f>
        <v>0</v>
      </c>
      <c r="J8" s="115">
        <f>IF(ISNUMBER(SEARCH('Карта учёта'!$B$18,Расходка[[#This Row],[Наименование расходного материала]])),MAX($J$1:J7)+1,0)</f>
        <v>0</v>
      </c>
      <c r="K8" s="115">
        <f>IF(ISNUMBER(SEARCH('Карта учёта'!$B$19,Расходка[[#This Row],[Наименование расходного материала]])),MAX($K$1:K7)+1,0)</f>
        <v>0</v>
      </c>
      <c r="L8" s="115">
        <f>IF(ISNUMBER(SEARCH('Карта учёта'!$B$20,Расходка[[#This Row],[Наименование расходного материала]])),MAX($L$1:L7)+1,0)</f>
        <v>0</v>
      </c>
      <c r="M8" s="115">
        <f>IF(ISNUMBER(SEARCH('Карта учёта'!$B$21,Расходка[[#This Row],[Наименование расходного материала]])),MAX($M$1:M7)+1,0)</f>
        <v>0</v>
      </c>
      <c r="N8" s="115">
        <f>IF(ISNUMBER(SEARCH('Карта учёта'!$B$22,Расходка[[#This Row],[Наименование расходного материала]])),MAX($N$1:N7)+1,0)</f>
        <v>0</v>
      </c>
      <c r="O8" s="115">
        <f>IF(ISNUMBER(SEARCH('Карта учёта'!$B$23,Расходка[[#This Row],[Наименование расходного материала]])),MAX($O$1:O7)+1,0)</f>
        <v>7</v>
      </c>
      <c r="P8" s="115">
        <f>IF(ISNUMBER(SEARCH('Карта учёта'!$B$24,Расходка[[#This Row],[Наименование расходного материала]])),MAX($P$1:P7)+1,0)</f>
        <v>7</v>
      </c>
      <c r="Q8" s="115">
        <f>IF(ISNUMBER(SEARCH('Карта учёта'!$B$25,Расходка[[#This Row],[Наименование расходного материала]])),MAX($Q$1:Q7)+1,0)</f>
        <v>7</v>
      </c>
      <c r="R8" s="114" t="str">
        <f>IFERROR(INDEX(Расходка[Наименование расходного материала],MATCH(Расходка[[#This Row],[№]],Поиск_расходки[Индекс1],0)),"")</f>
        <v/>
      </c>
      <c r="S8" s="114" t="str">
        <f>IFERROR(INDEX(Расходка[Наименование расходного материала],MATCH(Расходка[[#This Row],[№]],Поиск_расходки[Индекс2],0)),"")</f>
        <v/>
      </c>
      <c r="T8" s="114" t="str">
        <f>IFERROR(INDEX(Расходка[Наименование расходного материала],MATCH(Расходка[[#This Row],[№]],Поиск_расходки[Индекс3],0)),"")</f>
        <v/>
      </c>
      <c r="U8" s="114" t="str">
        <f>IFERROR(INDEX(Расходка[Наименование расходного материала],MATCH(Расходка[[#This Row],[№]],Поиск_расходки[Индекс4],0)),"")</f>
        <v/>
      </c>
      <c r="V8" s="114" t="str">
        <f>IFERROR(INDEX(Расходка[Наименование расходного материала],MATCH(Расходка[[#This Row],[№]],Поиск_расходки[Индекс5],0)),"")</f>
        <v/>
      </c>
      <c r="W8" s="114" t="str">
        <f>IFERROR(INDEX(Расходка[Наименование расходного материала],MATCH(Расходка[[#This Row],[№]],Поиск_расходки[Индекс6],0)),"")</f>
        <v/>
      </c>
      <c r="X8" s="114" t="str">
        <f>IFERROR(INDEX(Расходка[Наименование расходного материала],MATCH(Расходка[[#This Row],[№]],Поиск_расходки[Индекс7],0)),"")</f>
        <v/>
      </c>
      <c r="Y8" s="114" t="str">
        <f>IFERROR(INDEX(Расходка[Наименование расходного материала],MATCH(Расходка[[#This Row],[№]],Поиск_расходки[Индекс8],0)),"")</f>
        <v/>
      </c>
      <c r="Z8" s="114" t="str">
        <f>IFERROR(INDEX(Расходка[Наименование расходного материала],MATCH(Расходка[[#This Row],[№]],Поиск_расходки[Индекс9],0)),"")</f>
        <v/>
      </c>
      <c r="AA8" s="114" t="str">
        <f>IFERROR(INDEX(Расходка[Наименование расходного материала],MATCH(Расходка[[#This Row],[№]],Поиск_расходки[Индекс10],0)),"")</f>
        <v/>
      </c>
      <c r="AB8" s="114" t="str">
        <f>IFERROR(INDEX(Расходка[Наименование расходного материала],MATCH(Расходка[[#This Row],[№]],Поиск_расходки[Индекс11],0)),"")</f>
        <v>Sprinter Legend</v>
      </c>
      <c r="AC8" s="114" t="str">
        <f>IFERROR(INDEX(Расходка[Наименование расходного материала],MATCH(Расходка[[#This Row],[№]],Поиск_расходки[Индекс12],0)),"")</f>
        <v>Sprinter Legend</v>
      </c>
      <c r="AD8" s="114" t="str">
        <f>IFERROR(INDEX(Расходка[Наименование расходного материала],MATCH(Расходка[[#This Row],[№]],Поиск_расходки[Индекс13],0)),"")</f>
        <v>Sprinter Legend</v>
      </c>
      <c r="AF8" s="4" t="s">
        <v>5</v>
      </c>
      <c r="AG8" s="4" t="s">
        <v>406</v>
      </c>
      <c r="AI8" t="s">
        <v>190</v>
      </c>
      <c r="AJ8" t="s">
        <v>205</v>
      </c>
      <c r="AK8" t="str">
        <f t="shared" si="1"/>
        <v>Контраст: Визипак 320</v>
      </c>
      <c r="AM8" s="188">
        <v>218140</v>
      </c>
      <c r="AN8" s="2"/>
      <c r="AO8" t="s">
        <v>89</v>
      </c>
    </row>
    <row r="9" spans="1:42">
      <c r="A9">
        <f>ROW(Расходка[[#This Row],[Тип расходного материала ]])-1</f>
        <v>8</v>
      </c>
      <c r="B9" t="s">
        <v>5</v>
      </c>
      <c r="C9" t="s">
        <v>357</v>
      </c>
      <c r="E9" s="115">
        <f>IF(ISNUMBER(SEARCH('Карта учёта'!$B$13,Расходка[[#This Row],[Наименование расходного материала]])),MAX($E$1:E8)+1,0)</f>
        <v>0</v>
      </c>
      <c r="F9" s="115">
        <f>IF(ISNUMBER(SEARCH('Карта учёта'!$B$14,Расходка[[#This Row],[Наименование расходного материала]])),MAX($F$1:F8)+1,0)</f>
        <v>0</v>
      </c>
      <c r="G9" s="115">
        <f>IF(ISNUMBER(SEARCH('Карта учёта'!$B$15,Расходка[[#This Row],[Наименование расходного материала]])),MAX($G$1:G8)+1,0)</f>
        <v>0</v>
      </c>
      <c r="H9" s="115">
        <f>IF(ISNUMBER(SEARCH('Карта учёта'!$B$16,Расходка[[#This Row],[Наименование расходного материала]])),MAX($H$1:H8)+1,0)</f>
        <v>0</v>
      </c>
      <c r="I9" s="115">
        <f>IF(ISNUMBER(SEARCH('Карта учёта'!$B$17,Расходка[[#This Row],[Наименование расходного материала]])),MAX($I$1:I8)+1,0)</f>
        <v>0</v>
      </c>
      <c r="J9" s="115">
        <f>IF(ISNUMBER(SEARCH('Карта учёта'!$B$18,Расходка[[#This Row],[Наименование расходного материала]])),MAX($J$1:J8)+1,0)</f>
        <v>0</v>
      </c>
      <c r="K9" s="115">
        <f>IF(ISNUMBER(SEARCH('Карта учёта'!$B$19,Расходка[[#This Row],[Наименование расходного материала]])),MAX($K$1:K8)+1,0)</f>
        <v>0</v>
      </c>
      <c r="L9" s="115">
        <f>IF(ISNUMBER(SEARCH('Карта учёта'!$B$20,Расходка[[#This Row],[Наименование расходного материала]])),MAX($L$1:L8)+1,0)</f>
        <v>0</v>
      </c>
      <c r="M9" s="115">
        <f>IF(ISNUMBER(SEARCH('Карта учёта'!$B$21,Расходка[[#This Row],[Наименование расходного материала]])),MAX($M$1:M8)+1,0)</f>
        <v>0</v>
      </c>
      <c r="N9" s="115">
        <f>IF(ISNUMBER(SEARCH('Карта учёта'!$B$22,Расходка[[#This Row],[Наименование расходного материала]])),MAX($N$1:N8)+1,0)</f>
        <v>0</v>
      </c>
      <c r="O9" s="115">
        <f>IF(ISNUMBER(SEARCH('Карта учёта'!$B$23,Расходка[[#This Row],[Наименование расходного материала]])),MAX($O$1:O8)+1,0)</f>
        <v>8</v>
      </c>
      <c r="P9" s="115">
        <f>IF(ISNUMBER(SEARCH('Карта учёта'!$B$24,Расходка[[#This Row],[Наименование расходного материала]])),MAX($P$1:P8)+1,0)</f>
        <v>8</v>
      </c>
      <c r="Q9" s="115">
        <f>IF(ISNUMBER(SEARCH('Карта учёта'!$B$25,Расходка[[#This Row],[Наименование расходного материала]])),MAX($Q$1:Q8)+1,0)</f>
        <v>8</v>
      </c>
      <c r="R9" s="114" t="str">
        <f>IFERROR(INDEX(Расходка[Наименование расходного материала],MATCH(Расходка[[#This Row],[№]],Поиск_расходки[Индекс1],0)),"")</f>
        <v/>
      </c>
      <c r="S9" s="114" t="str">
        <f>IFERROR(INDEX(Расходка[Наименование расходного материала],MATCH(Расходка[[#This Row],[№]],Поиск_расходки[Индекс2],0)),"")</f>
        <v/>
      </c>
      <c r="T9" s="114" t="str">
        <f>IFERROR(INDEX(Расходка[Наименование расходного материала],MATCH(Расходка[[#This Row],[№]],Поиск_расходки[Индекс3],0)),"")</f>
        <v/>
      </c>
      <c r="U9" s="114" t="str">
        <f>IFERROR(INDEX(Расходка[Наименование расходного материала],MATCH(Расходка[[#This Row],[№]],Поиск_расходки[Индекс4],0)),"")</f>
        <v/>
      </c>
      <c r="V9" s="114" t="str">
        <f>IFERROR(INDEX(Расходка[Наименование расходного материала],MATCH(Расходка[[#This Row],[№]],Поиск_расходки[Индекс5],0)),"")</f>
        <v/>
      </c>
      <c r="W9" s="114" t="str">
        <f>IFERROR(INDEX(Расходка[Наименование расходного материала],MATCH(Расходка[[#This Row],[№]],Поиск_расходки[Индекс6],0)),"")</f>
        <v/>
      </c>
      <c r="X9" s="114" t="str">
        <f>IFERROR(INDEX(Расходка[Наименование расходного материала],MATCH(Расходка[[#This Row],[№]],Поиск_расходки[Индекс7],0)),"")</f>
        <v/>
      </c>
      <c r="Y9" s="114" t="str">
        <f>IFERROR(INDEX(Расходка[Наименование расходного материала],MATCH(Расходка[[#This Row],[№]],Поиск_расходки[Индекс8],0)),"")</f>
        <v/>
      </c>
      <c r="Z9" s="114" t="str">
        <f>IFERROR(INDEX(Расходка[Наименование расходного материала],MATCH(Расходка[[#This Row],[№]],Поиск_расходки[Индекс9],0)),"")</f>
        <v/>
      </c>
      <c r="AA9" s="114" t="str">
        <f>IFERROR(INDEX(Расходка[Наименование расходного материала],MATCH(Расходка[[#This Row],[№]],Поиск_расходки[Индекс10],0)),"")</f>
        <v/>
      </c>
      <c r="AB9" s="114" t="str">
        <f>IFERROR(INDEX(Расходка[Наименование расходного материала],MATCH(Расходка[[#This Row],[№]],Поиск_расходки[Индекс11],0)),"")</f>
        <v>SubMarine Rapido, Invatec</v>
      </c>
      <c r="AC9" s="114" t="str">
        <f>IFERROR(INDEX(Расходка[Наименование расходного материала],MATCH(Расходка[[#This Row],[№]],Поиск_расходки[Индекс12],0)),"")</f>
        <v>SubMarine Rapido, Invatec</v>
      </c>
      <c r="AD9" s="114" t="str">
        <f>IFERROR(INDEX(Расходка[Наименование расходного материала],MATCH(Расходка[[#This Row],[№]],Поиск_расходки[Индекс13],0)),"")</f>
        <v>SubMarine Rapido, Invatec</v>
      </c>
      <c r="AF9" s="4" t="s">
        <v>5</v>
      </c>
      <c r="AG9" s="4" t="s">
        <v>407</v>
      </c>
      <c r="AM9" s="188">
        <v>218160</v>
      </c>
      <c r="AN9" s="2"/>
      <c r="AO9" t="s">
        <v>90</v>
      </c>
    </row>
    <row r="10" spans="1:42">
      <c r="A10">
        <f>ROW(Расходка[[#This Row],[Тип расходного материала ]])-1</f>
        <v>9</v>
      </c>
      <c r="B10" t="s">
        <v>5</v>
      </c>
      <c r="C10" t="s">
        <v>373</v>
      </c>
      <c r="E10" s="115">
        <f>IF(ISNUMBER(SEARCH('Карта учёта'!$B$13,Расходка[[#This Row],[Наименование расходного материала]])),MAX($E$1:E9)+1,0)</f>
        <v>0</v>
      </c>
      <c r="F10" s="115">
        <f>IF(ISNUMBER(SEARCH('Карта учёта'!$B$14,Расходка[[#This Row],[Наименование расходного материала]])),MAX($F$1:F9)+1,0)</f>
        <v>0</v>
      </c>
      <c r="G10" s="115">
        <f>IF(ISNUMBER(SEARCH('Карта учёта'!$B$15,Расходка[[#This Row],[Наименование расходного материала]])),MAX($G$1:G9)+1,0)</f>
        <v>0</v>
      </c>
      <c r="H10" s="115">
        <f>IF(ISNUMBER(SEARCH('Карта учёта'!$B$16,Расходка[[#This Row],[Наименование расходного материала]])),MAX($H$1:H9)+1,0)</f>
        <v>0</v>
      </c>
      <c r="I10" s="115">
        <f>IF(ISNUMBER(SEARCH('Карта учёта'!$B$17,Расходка[[#This Row],[Наименование расходного материала]])),MAX($I$1:I9)+1,0)</f>
        <v>0</v>
      </c>
      <c r="J10" s="115">
        <f>IF(ISNUMBER(SEARCH('Карта учёта'!$B$18,Расходка[[#This Row],[Наименование расходного материала]])),MAX($J$1:J9)+1,0)</f>
        <v>0</v>
      </c>
      <c r="K10" s="115">
        <f>IF(ISNUMBER(SEARCH('Карта учёта'!$B$19,Расходка[[#This Row],[Наименование расходного материала]])),MAX($K$1:K9)+1,0)</f>
        <v>0</v>
      </c>
      <c r="L10" s="115">
        <f>IF(ISNUMBER(SEARCH('Карта учёта'!$B$20,Расходка[[#This Row],[Наименование расходного материала]])),MAX($L$1:L9)+1,0)</f>
        <v>0</v>
      </c>
      <c r="M10" s="115">
        <f>IF(ISNUMBER(SEARCH('Карта учёта'!$B$21,Расходка[[#This Row],[Наименование расходного материала]])),MAX($M$1:M9)+1,0)</f>
        <v>0</v>
      </c>
      <c r="N10" s="115">
        <f>IF(ISNUMBER(SEARCH('Карта учёта'!$B$22,Расходка[[#This Row],[Наименование расходного материала]])),MAX($N$1:N9)+1,0)</f>
        <v>0</v>
      </c>
      <c r="O10" s="115">
        <f>IF(ISNUMBER(SEARCH('Карта учёта'!$B$23,Расходка[[#This Row],[Наименование расходного материала]])),MAX($O$1:O9)+1,0)</f>
        <v>9</v>
      </c>
      <c r="P10" s="115">
        <f>IF(ISNUMBER(SEARCH('Карта учёта'!$B$24,Расходка[[#This Row],[Наименование расходного материала]])),MAX($P$1:P9)+1,0)</f>
        <v>9</v>
      </c>
      <c r="Q10" s="115">
        <f>IF(ISNUMBER(SEARCH('Карта учёта'!$B$25,Расходка[[#This Row],[Наименование расходного материала]])),MAX($Q$1:Q9)+1,0)</f>
        <v>9</v>
      </c>
      <c r="R10" s="114" t="str">
        <f>IFERROR(INDEX(Расходка[Наименование расходного материала],MATCH(Расходка[[#This Row],[№]],Поиск_расходки[Индекс1],0)),"")</f>
        <v/>
      </c>
      <c r="S10" s="114" t="str">
        <f>IFERROR(INDEX(Расходка[Наименование расходного материала],MATCH(Расходка[[#This Row],[№]],Поиск_расходки[Индекс2],0)),"")</f>
        <v/>
      </c>
      <c r="T10" s="114" t="str">
        <f>IFERROR(INDEX(Расходка[Наименование расходного материала],MATCH(Расходка[[#This Row],[№]],Поиск_расходки[Индекс3],0)),"")</f>
        <v/>
      </c>
      <c r="U10" s="114" t="str">
        <f>IFERROR(INDEX(Расходка[Наименование расходного материала],MATCH(Расходка[[#This Row],[№]],Поиск_расходки[Индекс4],0)),"")</f>
        <v/>
      </c>
      <c r="V10" s="114" t="str">
        <f>IFERROR(INDEX(Расходка[Наименование расходного материала],MATCH(Расходка[[#This Row],[№]],Поиск_расходки[Индекс5],0)),"")</f>
        <v/>
      </c>
      <c r="W10" s="114" t="str">
        <f>IFERROR(INDEX(Расходка[Наименование расходного материала],MATCH(Расходка[[#This Row],[№]],Поиск_расходки[Индекс6],0)),"")</f>
        <v/>
      </c>
      <c r="X10" s="114" t="str">
        <f>IFERROR(INDEX(Расходка[Наименование расходного материала],MATCH(Расходка[[#This Row],[№]],Поиск_расходки[Индекс7],0)),"")</f>
        <v/>
      </c>
      <c r="Y10" s="114" t="str">
        <f>IFERROR(INDEX(Расходка[Наименование расходного материала],MATCH(Расходка[[#This Row],[№]],Поиск_расходки[Индекс8],0)),"")</f>
        <v/>
      </c>
      <c r="Z10" s="114" t="str">
        <f>IFERROR(INDEX(Расходка[Наименование расходного материала],MATCH(Расходка[[#This Row],[№]],Поиск_расходки[Индекс9],0)),"")</f>
        <v/>
      </c>
      <c r="AA10" s="114" t="str">
        <f>IFERROR(INDEX(Расходка[Наименование расходного материала],MATCH(Расходка[[#This Row],[№]],Поиск_расходки[Индекс10],0)),"")</f>
        <v/>
      </c>
      <c r="AB10" s="114" t="str">
        <f>IFERROR(INDEX(Расходка[Наименование расходного материала],MATCH(Расходка[[#This Row],[№]],Поиск_расходки[Индекс11],0)),"")</f>
        <v>Колибри</v>
      </c>
      <c r="AC10" s="114" t="str">
        <f>IFERROR(INDEX(Расходка[Наименование расходного материала],MATCH(Расходка[[#This Row],[№]],Поиск_расходки[Индекс12],0)),"")</f>
        <v>Колибри</v>
      </c>
      <c r="AD10" s="114" t="str">
        <f>IFERROR(INDEX(Расходка[Наименование расходного материала],MATCH(Расходка[[#This Row],[№]],Поиск_расходки[Индекс13],0)),"")</f>
        <v>Колибри</v>
      </c>
      <c r="AF10" s="4" t="s">
        <v>5</v>
      </c>
      <c r="AG10" s="4" t="s">
        <v>408</v>
      </c>
      <c r="AI10" t="s">
        <v>354</v>
      </c>
      <c r="AM10" s="188">
        <v>194510</v>
      </c>
      <c r="AN10" s="2"/>
      <c r="AO10" t="s">
        <v>91</v>
      </c>
    </row>
    <row r="11" spans="1:42">
      <c r="A11">
        <f>ROW(Расходка[[#This Row],[Тип расходного материала ]])-1</f>
        <v>10</v>
      </c>
      <c r="B11" t="s">
        <v>5</v>
      </c>
      <c r="C11" t="s">
        <v>396</v>
      </c>
      <c r="E11" s="115">
        <f>IF(ISNUMBER(SEARCH('Карта учёта'!$B$13,Расходка[[#This Row],[Наименование расходного материала]])),MAX($E$1:E10)+1,0)</f>
        <v>0</v>
      </c>
      <c r="F11" s="115">
        <f>IF(ISNUMBER(SEARCH('Карта учёта'!$B$14,Расходка[[#This Row],[Наименование расходного материала]])),MAX($F$1:F10)+1,0)</f>
        <v>0</v>
      </c>
      <c r="G11" s="115">
        <f>IF(ISNUMBER(SEARCH('Карта учёта'!$B$15,Расходка[[#This Row],[Наименование расходного материала]])),MAX($G$1:G10)+1,0)</f>
        <v>0</v>
      </c>
      <c r="H11" s="115">
        <f>IF(ISNUMBER(SEARCH('Карта учёта'!$B$16,Расходка[[#This Row],[Наименование расходного материала]])),MAX($H$1:H10)+1,0)</f>
        <v>0</v>
      </c>
      <c r="I11" s="115">
        <f>IF(ISNUMBER(SEARCH('Карта учёта'!$B$17,Расходка[[#This Row],[Наименование расходного материала]])),MAX($I$1:I10)+1,0)</f>
        <v>0</v>
      </c>
      <c r="J11" s="115">
        <f>IF(ISNUMBER(SEARCH('Карта учёта'!$B$18,Расходка[[#This Row],[Наименование расходного материала]])),MAX($J$1:J10)+1,0)</f>
        <v>0</v>
      </c>
      <c r="K11" s="115">
        <f>IF(ISNUMBER(SEARCH('Карта учёта'!$B$19,Расходка[[#This Row],[Наименование расходного материала]])),MAX($K$1:K10)+1,0)</f>
        <v>0</v>
      </c>
      <c r="L11" s="115">
        <f>IF(ISNUMBER(SEARCH('Карта учёта'!$B$20,Расходка[[#This Row],[Наименование расходного материала]])),MAX($L$1:L10)+1,0)</f>
        <v>0</v>
      </c>
      <c r="M11" s="115">
        <f>IF(ISNUMBER(SEARCH('Карта учёта'!$B$21,Расходка[[#This Row],[Наименование расходного материала]])),MAX($M$1:M10)+1,0)</f>
        <v>0</v>
      </c>
      <c r="N11" s="115">
        <f>IF(ISNUMBER(SEARCH('Карта учёта'!$B$22,Расходка[[#This Row],[Наименование расходного материала]])),MAX($N$1:N10)+1,0)</f>
        <v>0</v>
      </c>
      <c r="O11" s="115">
        <f>IF(ISNUMBER(SEARCH('Карта учёта'!$B$23,Расходка[[#This Row],[Наименование расходного материала]])),MAX($O$1:O10)+1,0)</f>
        <v>10</v>
      </c>
      <c r="P11" s="115">
        <f>IF(ISNUMBER(SEARCH('Карта учёта'!$B$24,Расходка[[#This Row],[Наименование расходного материала]])),MAX($P$1:P10)+1,0)</f>
        <v>10</v>
      </c>
      <c r="Q11" s="115">
        <f>IF(ISNUMBER(SEARCH('Карта учёта'!$B$25,Расходка[[#This Row],[Наименование расходного материала]])),MAX($Q$1:Q10)+1,0)</f>
        <v>10</v>
      </c>
      <c r="R11" s="114" t="str">
        <f>IFERROR(INDEX(Расходка[Наименование расходного материала],MATCH(Расходка[[#This Row],[№]],Поиск_расходки[Индекс1],0)),"")</f>
        <v/>
      </c>
      <c r="S11" s="114" t="str">
        <f>IFERROR(INDEX(Расходка[Наименование расходного материала],MATCH(Расходка[[#This Row],[№]],Поиск_расходки[Индекс2],0)),"")</f>
        <v/>
      </c>
      <c r="T11" s="114" t="str">
        <f>IFERROR(INDEX(Расходка[Наименование расходного материала],MATCH(Расходка[[#This Row],[№]],Поиск_расходки[Индекс3],0)),"")</f>
        <v/>
      </c>
      <c r="U11" s="114" t="str">
        <f>IFERROR(INDEX(Расходка[Наименование расходного материала],MATCH(Расходка[[#This Row],[№]],Поиск_расходки[Индекс4],0)),"")</f>
        <v/>
      </c>
      <c r="V11" s="114" t="str">
        <f>IFERROR(INDEX(Расходка[Наименование расходного материала],MATCH(Расходка[[#This Row],[№]],Поиск_расходки[Индекс5],0)),"")</f>
        <v/>
      </c>
      <c r="W11" s="114" t="str">
        <f>IFERROR(INDEX(Расходка[Наименование расходного материала],MATCH(Расходка[[#This Row],[№]],Поиск_расходки[Индекс6],0)),"")</f>
        <v/>
      </c>
      <c r="X11" s="114" t="str">
        <f>IFERROR(INDEX(Расходка[Наименование расходного материала],MATCH(Расходка[[#This Row],[№]],Поиск_расходки[Индекс7],0)),"")</f>
        <v/>
      </c>
      <c r="Y11" s="114" t="str">
        <f>IFERROR(INDEX(Расходка[Наименование расходного материала],MATCH(Расходка[[#This Row],[№]],Поиск_расходки[Индекс8],0)),"")</f>
        <v/>
      </c>
      <c r="Z11" s="114" t="str">
        <f>IFERROR(INDEX(Расходка[Наименование расходного материала],MATCH(Расходка[[#This Row],[№]],Поиск_расходки[Индекс9],0)),"")</f>
        <v/>
      </c>
      <c r="AA11" s="114" t="str">
        <f>IFERROR(INDEX(Расходка[Наименование расходного материала],MATCH(Расходка[[#This Row],[№]],Поиск_расходки[Индекс10],0)),"")</f>
        <v/>
      </c>
      <c r="AB11" s="114" t="str">
        <f>IFERROR(INDEX(Расходка[Наименование расходного материала],MATCH(Расходка[[#This Row],[№]],Поиск_расходки[Индекс11],0)),"")</f>
        <v xml:space="preserve">NC Колибри </v>
      </c>
      <c r="AC11" s="114" t="str">
        <f>IFERROR(INDEX(Расходка[Наименование расходного материала],MATCH(Расходка[[#This Row],[№]],Поиск_расходки[Индекс12],0)),"")</f>
        <v xml:space="preserve">NC Колибри </v>
      </c>
      <c r="AD11" s="114" t="str">
        <f>IFERROR(INDEX(Расходка[Наименование расходного материала],MATCH(Расходка[[#This Row],[№]],Поиск_расходки[Индекс13],0)),"")</f>
        <v xml:space="preserve">NC Колибри </v>
      </c>
      <c r="AF11" s="4" t="s">
        <v>5</v>
      </c>
      <c r="AG11" s="4" t="s">
        <v>409</v>
      </c>
      <c r="AI11" t="s">
        <v>4</v>
      </c>
      <c r="AM11" s="188">
        <v>323500</v>
      </c>
      <c r="AN11" s="2"/>
      <c r="AO11" t="s">
        <v>92</v>
      </c>
    </row>
    <row r="12" spans="1:42">
      <c r="A12">
        <f>ROW(Расходка[[#This Row],[Тип расходного материала ]])-1</f>
        <v>11</v>
      </c>
      <c r="B12" t="s">
        <v>5</v>
      </c>
      <c r="C12" t="s">
        <v>512</v>
      </c>
      <c r="E12" s="115">
        <f>IF(ISNUMBER(SEARCH('Карта учёта'!$B$13,Расходка[[#This Row],[Наименование расходного материала]])),MAX($E$1:E11)+1,0)</f>
        <v>0</v>
      </c>
      <c r="F12" s="115">
        <f>IF(ISNUMBER(SEARCH('Карта учёта'!$B$14,Расходка[[#This Row],[Наименование расходного материала]])),MAX($F$1:F11)+1,0)</f>
        <v>0</v>
      </c>
      <c r="G12" s="115">
        <f>IF(ISNUMBER(SEARCH('Карта учёта'!$B$15,Расходка[[#This Row],[Наименование расходного материала]])),MAX($G$1:G11)+1,0)</f>
        <v>0</v>
      </c>
      <c r="H12" s="115">
        <f>IF(ISNUMBER(SEARCH('Карта учёта'!$B$16,Расходка[[#This Row],[Наименование расходного материала]])),MAX($H$1:H11)+1,0)</f>
        <v>0</v>
      </c>
      <c r="I12" s="115">
        <f>IF(ISNUMBER(SEARCH('Карта учёта'!$B$17,Расходка[[#This Row],[Наименование расходного материала]])),MAX($I$1:I11)+1,0)</f>
        <v>0</v>
      </c>
      <c r="J12" s="115">
        <f>IF(ISNUMBER(SEARCH('Карта учёта'!$B$18,Расходка[[#This Row],[Наименование расходного материала]])),MAX($J$1:J11)+1,0)</f>
        <v>0</v>
      </c>
      <c r="K12" s="115">
        <f>IF(ISNUMBER(SEARCH('Карта учёта'!$B$19,Расходка[[#This Row],[Наименование расходного материала]])),MAX($K$1:K11)+1,0)</f>
        <v>0</v>
      </c>
      <c r="L12" s="115">
        <f>IF(ISNUMBER(SEARCH('Карта учёта'!$B$20,Расходка[[#This Row],[Наименование расходного материала]])),MAX($L$1:L11)+1,0)</f>
        <v>0</v>
      </c>
      <c r="M12" s="115">
        <f>IF(ISNUMBER(SEARCH('Карта учёта'!$B$21,Расходка[[#This Row],[Наименование расходного материала]])),MAX($M$1:M11)+1,0)</f>
        <v>0</v>
      </c>
      <c r="N12" s="115">
        <f>IF(ISNUMBER(SEARCH('Карта учёта'!$B$22,Расходка[[#This Row],[Наименование расходного материала]])),MAX($N$1:N11)+1,0)</f>
        <v>0</v>
      </c>
      <c r="O12" s="115">
        <f>IF(ISNUMBER(SEARCH('Карта учёта'!$B$23,Расходка[[#This Row],[Наименование расходного материала]])),MAX($O$1:O11)+1,0)</f>
        <v>11</v>
      </c>
      <c r="P12" s="115">
        <f>IF(ISNUMBER(SEARCH('Карта учёта'!$B$24,Расходка[[#This Row],[Наименование расходного материала]])),MAX($P$1:P11)+1,0)</f>
        <v>11</v>
      </c>
      <c r="Q12" s="115">
        <f>IF(ISNUMBER(SEARCH('Карта учёта'!$B$25,Расходка[[#This Row],[Наименование расходного материала]])),MAX($Q$1:Q11)+1,0)</f>
        <v>11</v>
      </c>
      <c r="R12" s="114" t="str">
        <f>IFERROR(INDEX(Расходка[Наименование расходного материала],MATCH(Расходка[[#This Row],[№]],Поиск_расходки[Индекс1],0)),"")</f>
        <v/>
      </c>
      <c r="S12" s="114" t="str">
        <f>IFERROR(INDEX(Расходка[Наименование расходного материала],MATCH(Расходка[[#This Row],[№]],Поиск_расходки[Индекс2],0)),"")</f>
        <v/>
      </c>
      <c r="T12" s="114" t="str">
        <f>IFERROR(INDEX(Расходка[Наименование расходного материала],MATCH(Расходка[[#This Row],[№]],Поиск_расходки[Индекс3],0)),"")</f>
        <v/>
      </c>
      <c r="U12" s="114" t="str">
        <f>IFERROR(INDEX(Расходка[Наименование расходного материала],MATCH(Расходка[[#This Row],[№]],Поиск_расходки[Индекс4],0)),"")</f>
        <v/>
      </c>
      <c r="V12" s="114" t="str">
        <f>IFERROR(INDEX(Расходка[Наименование расходного материала],MATCH(Расходка[[#This Row],[№]],Поиск_расходки[Индекс5],0)),"")</f>
        <v/>
      </c>
      <c r="W12" s="114" t="str">
        <f>IFERROR(INDEX(Расходка[Наименование расходного материала],MATCH(Расходка[[#This Row],[№]],Поиск_расходки[Индекс6],0)),"")</f>
        <v/>
      </c>
      <c r="X12" s="114" t="str">
        <f>IFERROR(INDEX(Расходка[Наименование расходного материала],MATCH(Расходка[[#This Row],[№]],Поиск_расходки[Индекс7],0)),"")</f>
        <v/>
      </c>
      <c r="Y12" s="114" t="str">
        <f>IFERROR(INDEX(Расходка[Наименование расходного материала],MATCH(Расходка[[#This Row],[№]],Поиск_расходки[Индекс8],0)),"")</f>
        <v/>
      </c>
      <c r="Z12" s="114" t="str">
        <f>IFERROR(INDEX(Расходка[Наименование расходного материала],MATCH(Расходка[[#This Row],[№]],Поиск_расходки[Индекс9],0)),"")</f>
        <v/>
      </c>
      <c r="AA12" s="114" t="str">
        <f>IFERROR(INDEX(Расходка[Наименование расходного материала],MATCH(Расходка[[#This Row],[№]],Поиск_расходки[Индекс10],0)),"")</f>
        <v/>
      </c>
      <c r="AB12" s="114" t="str">
        <f>IFERROR(INDEX(Расходка[Наименование расходного материала],MATCH(Расходка[[#This Row],[№]],Поиск_расходки[Индекс11],0)),"")</f>
        <v>NC АКСИОМА</v>
      </c>
      <c r="AC12" s="114" t="str">
        <f>IFERROR(INDEX(Расходка[Наименование расходного материала],MATCH(Расходка[[#This Row],[№]],Поиск_расходки[Индекс12],0)),"")</f>
        <v>NC АКСИОМА</v>
      </c>
      <c r="AD12" s="114" t="str">
        <f>IFERROR(INDEX(Расходка[Наименование расходного материала],MATCH(Расходка[[#This Row],[№]],Поиск_расходки[Индекс13],0)),"")</f>
        <v>NC АКСИОМА</v>
      </c>
      <c r="AF12" s="4" t="s">
        <v>5</v>
      </c>
      <c r="AG12" s="4" t="s">
        <v>410</v>
      </c>
      <c r="AI12" t="s">
        <v>3</v>
      </c>
      <c r="AM12" s="188">
        <v>323510</v>
      </c>
      <c r="AN12" s="2"/>
      <c r="AO12" t="s">
        <v>93</v>
      </c>
    </row>
    <row r="13" spans="1:42">
      <c r="A13">
        <f>ROW(Расходка[[#This Row],[Тип расходного материала ]])-1</f>
        <v>12</v>
      </c>
      <c r="B13" t="s">
        <v>5</v>
      </c>
      <c r="C13" t="s">
        <v>531</v>
      </c>
      <c r="D13" s="1"/>
      <c r="E13" s="115">
        <f>IF(ISNUMBER(SEARCH('Карта учёта'!$B$13,Расходка[[#This Row],[Наименование расходного материала]])),MAX($E$1:E12)+1,0)</f>
        <v>0</v>
      </c>
      <c r="F13" s="115">
        <f>IF(ISNUMBER(SEARCH('Карта учёта'!$B$14,Расходка[[#This Row],[Наименование расходного материала]])),MAX($F$1:F12)+1,0)</f>
        <v>0</v>
      </c>
      <c r="G13" s="115">
        <f>IF(ISNUMBER(SEARCH('Карта учёта'!$B$15,Расходка[[#This Row],[Наименование расходного материала]])),MAX($G$1:G12)+1,0)</f>
        <v>0</v>
      </c>
      <c r="H13" s="115">
        <f>IF(ISNUMBER(SEARCH('Карта учёта'!$B$16,Расходка[[#This Row],[Наименование расходного материала]])),MAX($H$1:H12)+1,0)</f>
        <v>0</v>
      </c>
      <c r="I13" s="115">
        <f>IF(ISNUMBER(SEARCH('Карта учёта'!$B$17,Расходка[[#This Row],[Наименование расходного материала]])),MAX($I$1:I12)+1,0)</f>
        <v>1</v>
      </c>
      <c r="J13" s="115">
        <f>IF(ISNUMBER(SEARCH('Карта учёта'!$B$18,Расходка[[#This Row],[Наименование расходного материала]])),MAX($J$1:J12)+1,0)</f>
        <v>0</v>
      </c>
      <c r="K13" s="115">
        <f>IF(ISNUMBER(SEARCH('Карта учёта'!$B$19,Расходка[[#This Row],[Наименование расходного материала]])),MAX($K$1:K12)+1,0)</f>
        <v>0</v>
      </c>
      <c r="L13" s="115">
        <f>IF(ISNUMBER(SEARCH('Карта учёта'!$B$20,Расходка[[#This Row],[Наименование расходного материала]])),MAX($L$1:L12)+1,0)</f>
        <v>0</v>
      </c>
      <c r="M13" s="115">
        <f>IF(ISNUMBER(SEARCH('Карта учёта'!$B$21,Расходка[[#This Row],[Наименование расходного материала]])),MAX($M$1:M12)+1,0)</f>
        <v>0</v>
      </c>
      <c r="N13" s="115">
        <f>IF(ISNUMBER(SEARCH('Карта учёта'!$B$22,Расходка[[#This Row],[Наименование расходного материала]])),MAX($N$1:N12)+1,0)</f>
        <v>0</v>
      </c>
      <c r="O13" s="115">
        <f>IF(ISNUMBER(SEARCH('Карта учёта'!$B$23,Расходка[[#This Row],[Наименование расходного материала]])),MAX($O$1:O12)+1,0)</f>
        <v>12</v>
      </c>
      <c r="P13" s="115">
        <f>IF(ISNUMBER(SEARCH('Карта учёта'!$B$24,Расходка[[#This Row],[Наименование расходного материала]])),MAX($P$1:P12)+1,0)</f>
        <v>12</v>
      </c>
      <c r="Q13" s="115">
        <f>IF(ISNUMBER(SEARCH('Карта учёта'!$B$25,Расходка[[#This Row],[Наименование расходного материала]])),MAX($Q$1:Q12)+1,0)</f>
        <v>12</v>
      </c>
      <c r="R13" s="114" t="str">
        <f>IFERROR(INDEX(Расходка[Наименование расходного материала],MATCH(Расходка[[#This Row],[№]],Поиск_расходки[Индекс1],0)),"")</f>
        <v/>
      </c>
      <c r="S13" s="114" t="str">
        <f>IFERROR(INDEX(Расходка[Наименование расходного материала],MATCH(Расходка[[#This Row],[№]],Поиск_расходки[Индекс2],0)),"")</f>
        <v/>
      </c>
      <c r="T13" s="114" t="str">
        <f>IFERROR(INDEX(Расходка[Наименование расходного материала],MATCH(Расходка[[#This Row],[№]],Поиск_расходки[Индекс3],0)),"")</f>
        <v/>
      </c>
      <c r="U13" s="114" t="str">
        <f>IFERROR(INDEX(Расходка[Наименование расходного материала],MATCH(Расходка[[#This Row],[№]],Поиск_расходки[Индекс4],0)),"")</f>
        <v/>
      </c>
      <c r="V13" s="114" t="str">
        <f>IFERROR(INDEX(Расходка[Наименование расходного материала],MATCH(Расходка[[#This Row],[№]],Поиск_расходки[Индекс5],0)),"")</f>
        <v/>
      </c>
      <c r="W13" s="114" t="str">
        <f>IFERROR(INDEX(Расходка[Наименование расходного материала],MATCH(Расходка[[#This Row],[№]],Поиск_расходки[Индекс6],0)),"")</f>
        <v/>
      </c>
      <c r="X13" s="114" t="str">
        <f>IFERROR(INDEX(Расходка[Наименование расходного материала],MATCH(Расходка[[#This Row],[№]],Поиск_расходки[Индекс7],0)),"")</f>
        <v/>
      </c>
      <c r="Y13" s="114" t="str">
        <f>IFERROR(INDEX(Расходка[Наименование расходного материала],MATCH(Расходка[[#This Row],[№]],Поиск_расходки[Индекс8],0)),"")</f>
        <v/>
      </c>
      <c r="Z13" s="114" t="str">
        <f>IFERROR(INDEX(Расходка[Наименование расходного материала],MATCH(Расходка[[#This Row],[№]],Поиск_расходки[Индекс9],0)),"")</f>
        <v/>
      </c>
      <c r="AA13" s="114" t="str">
        <f>IFERROR(INDEX(Расходка[Наименование расходного материала],MATCH(Расходка[[#This Row],[№]],Поиск_расходки[Индекс10],0)),"")</f>
        <v/>
      </c>
      <c r="AB13" s="114" t="str">
        <f>IFERROR(INDEX(Расходка[Наименование расходного материала],MATCH(Расходка[[#This Row],[№]],Поиск_расходки[Индекс11],0)),"")</f>
        <v>Artimes</v>
      </c>
      <c r="AC13" s="114" t="str">
        <f>IFERROR(INDEX(Расходка[Наименование расходного материала],MATCH(Расходка[[#This Row],[№]],Поиск_расходки[Индекс12],0)),"")</f>
        <v>Artimes</v>
      </c>
      <c r="AD13" s="114" t="str">
        <f>IFERROR(INDEX(Расходка[Наименование расходного материала],MATCH(Расходка[[#This Row],[№]],Поиск_расходки[Индекс13],0)),"")</f>
        <v>Artimes</v>
      </c>
      <c r="AF13" s="4" t="s">
        <v>5</v>
      </c>
      <c r="AG13" s="4" t="s">
        <v>411</v>
      </c>
      <c r="AI13" t="s">
        <v>6</v>
      </c>
      <c r="AN13" s="2"/>
    </row>
    <row r="14" spans="1:42">
      <c r="A14">
        <f>ROW(Расходка[[#This Row],[Тип расходного материала ]])-1</f>
        <v>13</v>
      </c>
      <c r="B14" t="s">
        <v>307</v>
      </c>
      <c r="C14" s="1" t="s">
        <v>332</v>
      </c>
      <c r="E14" s="115">
        <f>IF(ISNUMBER(SEARCH('Карта учёта'!$B$13,Расходка[[#This Row],[Наименование расходного материала]])),MAX($E$1:E13)+1,0)</f>
        <v>0</v>
      </c>
      <c r="F14" s="115">
        <f>IF(ISNUMBER(SEARCH('Карта учёта'!$B$14,Расходка[[#This Row],[Наименование расходного материала]])),MAX($F$1:F13)+1,0)</f>
        <v>0</v>
      </c>
      <c r="G14" s="115">
        <f>IF(ISNUMBER(SEARCH('Карта учёта'!$B$15,Расходка[[#This Row],[Наименование расходного материала]])),MAX($G$1:G13)+1,0)</f>
        <v>0</v>
      </c>
      <c r="H14" s="115">
        <f>IF(ISNUMBER(SEARCH('Карта учёта'!$B$16,Расходка[[#This Row],[Наименование расходного материала]])),MAX($H$1:H13)+1,0)</f>
        <v>0</v>
      </c>
      <c r="I14" s="115">
        <f>IF(ISNUMBER(SEARCH('Карта учёта'!$B$17,Расходка[[#This Row],[Наименование расходного материала]])),MAX($I$1:I13)+1,0)</f>
        <v>0</v>
      </c>
      <c r="J14" s="115">
        <f>IF(ISNUMBER(SEARCH('Карта учёта'!$B$18,Расходка[[#This Row],[Наименование расходного материала]])),MAX($J$1:J13)+1,0)</f>
        <v>0</v>
      </c>
      <c r="K14" s="115">
        <f>IF(ISNUMBER(SEARCH('Карта учёта'!$B$19,Расходка[[#This Row],[Наименование расходного материала]])),MAX($K$1:K13)+1,0)</f>
        <v>0</v>
      </c>
      <c r="L14" s="115">
        <f>IF(ISNUMBER(SEARCH('Карта учёта'!$B$20,Расходка[[#This Row],[Наименование расходного материала]])),MAX($L$1:L13)+1,0)</f>
        <v>0</v>
      </c>
      <c r="M14" s="115">
        <f>IF(ISNUMBER(SEARCH('Карта учёта'!$B$21,Расходка[[#This Row],[Наименование расходного материала]])),MAX($M$1:M13)+1,0)</f>
        <v>0</v>
      </c>
      <c r="N14" s="115">
        <f>IF(ISNUMBER(SEARCH('Карта учёта'!$B$22,Расходка[[#This Row],[Наименование расходного материала]])),MAX($N$1:N13)+1,0)</f>
        <v>0</v>
      </c>
      <c r="O14" s="115">
        <f>IF(ISNUMBER(SEARCH('Карта учёта'!$B$23,Расходка[[#This Row],[Наименование расходного материала]])),MAX($O$1:O13)+1,0)</f>
        <v>13</v>
      </c>
      <c r="P14" s="115">
        <f>IF(ISNUMBER(SEARCH('Карта учёта'!$B$24,Расходка[[#This Row],[Наименование расходного материала]])),MAX($P$1:P13)+1,0)</f>
        <v>13</v>
      </c>
      <c r="Q14" s="115">
        <f>IF(ISNUMBER(SEARCH('Карта учёта'!$B$25,Расходка[[#This Row],[Наименование расходного материала]])),MAX($Q$1:Q13)+1,0)</f>
        <v>13</v>
      </c>
      <c r="R14" s="114" t="str">
        <f>IFERROR(INDEX(Расходка[Наименование расходного материала],MATCH(Расходка[[#This Row],[№]],Поиск_расходки[Индекс1],0)),"")</f>
        <v/>
      </c>
      <c r="S14" s="114" t="str">
        <f>IFERROR(INDEX(Расходка[Наименование расходного материала],MATCH(Расходка[[#This Row],[№]],Поиск_расходки[Индекс2],0)),"")</f>
        <v/>
      </c>
      <c r="T14" s="114" t="str">
        <f>IFERROR(INDEX(Расходка[Наименование расходного материала],MATCH(Расходка[[#This Row],[№]],Поиск_расходки[Индекс3],0)),"")</f>
        <v/>
      </c>
      <c r="U14" s="114" t="str">
        <f>IFERROR(INDEX(Расходка[Наименование расходного материала],MATCH(Расходка[[#This Row],[№]],Поиск_расходки[Индекс4],0)),"")</f>
        <v/>
      </c>
      <c r="V14" s="114" t="str">
        <f>IFERROR(INDEX(Расходка[Наименование расходного материала],MATCH(Расходка[[#This Row],[№]],Поиск_расходки[Индекс5],0)),"")</f>
        <v/>
      </c>
      <c r="W14" s="114" t="str">
        <f>IFERROR(INDEX(Расходка[Наименование расходного материала],MATCH(Расходка[[#This Row],[№]],Поиск_расходки[Индекс6],0)),"")</f>
        <v/>
      </c>
      <c r="X14" s="114" t="str">
        <f>IFERROR(INDEX(Расходка[Наименование расходного материала],MATCH(Расходка[[#This Row],[№]],Поиск_расходки[Индекс7],0)),"")</f>
        <v/>
      </c>
      <c r="Y14" s="114" t="str">
        <f>IFERROR(INDEX(Расходка[Наименование расходного материала],MATCH(Расходка[[#This Row],[№]],Поиск_расходки[Индекс8],0)),"")</f>
        <v/>
      </c>
      <c r="Z14" s="114" t="str">
        <f>IFERROR(INDEX(Расходка[Наименование расходного материала],MATCH(Расходка[[#This Row],[№]],Поиск_расходки[Индекс9],0)),"")</f>
        <v/>
      </c>
      <c r="AA14" s="114" t="str">
        <f>IFERROR(INDEX(Расходка[Наименование расходного материала],MATCH(Расходка[[#This Row],[№]],Поиск_расходки[Индекс10],0)),"")</f>
        <v/>
      </c>
      <c r="AB14" s="114" t="str">
        <f>IFERROR(INDEX(Расходка[Наименование расходного материала],MATCH(Расходка[[#This Row],[№]],Поиск_расходки[Индекс11],0)),"")</f>
        <v>Nitrex 260</v>
      </c>
      <c r="AC14" s="114" t="str">
        <f>IFERROR(INDEX(Расходка[Наименование расходного материала],MATCH(Расходка[[#This Row],[№]],Поиск_расходки[Индекс12],0)),"")</f>
        <v>Nitrex 260</v>
      </c>
      <c r="AD14" s="114" t="str">
        <f>IFERROR(INDEX(Расходка[Наименование расходного материала],MATCH(Расходка[[#This Row],[№]],Поиск_расходки[Индекс13],0)),"")</f>
        <v>Nitrex 260</v>
      </c>
      <c r="AF14" s="4" t="s">
        <v>5</v>
      </c>
      <c r="AG14" s="4" t="s">
        <v>490</v>
      </c>
      <c r="AI14" t="s">
        <v>5</v>
      </c>
      <c r="AM14" s="188"/>
      <c r="AN14" s="2"/>
    </row>
    <row r="15" spans="1:42">
      <c r="A15">
        <f>ROW(Расходка[[#This Row],[Тип расходного материала ]])-1</f>
        <v>14</v>
      </c>
      <c r="B15" t="s">
        <v>307</v>
      </c>
      <c r="C15" t="s">
        <v>364</v>
      </c>
      <c r="E15" s="115">
        <f>IF(ISNUMBER(SEARCH('Карта учёта'!$B$13,Расходка[[#This Row],[Наименование расходного материала]])),MAX($E$1:E14)+1,0)</f>
        <v>0</v>
      </c>
      <c r="F15" s="115">
        <f>IF(ISNUMBER(SEARCH('Карта учёта'!$B$14,Расходка[[#This Row],[Наименование расходного материала]])),MAX($F$1:F14)+1,0)</f>
        <v>0</v>
      </c>
      <c r="G15" s="115">
        <f>IF(ISNUMBER(SEARCH('Карта учёта'!$B$15,Расходка[[#This Row],[Наименование расходного материала]])),MAX($G$1:G14)+1,0)</f>
        <v>0</v>
      </c>
      <c r="H15" s="115">
        <f>IF(ISNUMBER(SEARCH('Карта учёта'!$B$16,Расходка[[#This Row],[Наименование расходного материала]])),MAX($H$1:H14)+1,0)</f>
        <v>0</v>
      </c>
      <c r="I15" s="115">
        <f>IF(ISNUMBER(SEARCH('Карта учёта'!$B$17,Расходка[[#This Row],[Наименование расходного материала]])),MAX($I$1:I14)+1,0)</f>
        <v>0</v>
      </c>
      <c r="J15" s="115">
        <f>IF(ISNUMBER(SEARCH('Карта учёта'!$B$18,Расходка[[#This Row],[Наименование расходного материала]])),MAX($J$1:J14)+1,0)</f>
        <v>0</v>
      </c>
      <c r="K15" s="115">
        <f>IF(ISNUMBER(SEARCH('Карта учёта'!$B$19,Расходка[[#This Row],[Наименование расходного материала]])),MAX($K$1:K14)+1,0)</f>
        <v>0</v>
      </c>
      <c r="L15" s="115">
        <f>IF(ISNUMBER(SEARCH('Карта учёта'!$B$20,Расходка[[#This Row],[Наименование расходного материала]])),MAX($L$1:L14)+1,0)</f>
        <v>0</v>
      </c>
      <c r="M15" s="115">
        <f>IF(ISNUMBER(SEARCH('Карта учёта'!$B$21,Расходка[[#This Row],[Наименование расходного материала]])),MAX($M$1:M14)+1,0)</f>
        <v>0</v>
      </c>
      <c r="N15" s="115">
        <f>IF(ISNUMBER(SEARCH('Карта учёта'!$B$22,Расходка[[#This Row],[Наименование расходного материала]])),MAX($N$1:N14)+1,0)</f>
        <v>0</v>
      </c>
      <c r="O15" s="115">
        <f>IF(ISNUMBER(SEARCH('Карта учёта'!$B$23,Расходка[[#This Row],[Наименование расходного материала]])),MAX($O$1:O14)+1,0)</f>
        <v>14</v>
      </c>
      <c r="P15" s="115">
        <f>IF(ISNUMBER(SEARCH('Карта учёта'!$B$24,Расходка[[#This Row],[Наименование расходного материала]])),MAX($P$1:P14)+1,0)</f>
        <v>14</v>
      </c>
      <c r="Q15" s="115">
        <f>IF(ISNUMBER(SEARCH('Карта учёта'!$B$25,Расходка[[#This Row],[Наименование расходного материала]])),MAX($Q$1:Q14)+1,0)</f>
        <v>14</v>
      </c>
      <c r="R15" s="114" t="str">
        <f>IFERROR(INDEX(Расходка[Наименование расходного материала],MATCH(Расходка[[#This Row],[№]],Поиск_расходки[Индекс1],0)),"")</f>
        <v/>
      </c>
      <c r="S15" s="114" t="str">
        <f>IFERROR(INDEX(Расходка[Наименование расходного материала],MATCH(Расходка[[#This Row],[№]],Поиск_расходки[Индекс2],0)),"")</f>
        <v/>
      </c>
      <c r="T15" s="114" t="str">
        <f>IFERROR(INDEX(Расходка[Наименование расходного материала],MATCH(Расходка[[#This Row],[№]],Поиск_расходки[Индекс3],0)),"")</f>
        <v/>
      </c>
      <c r="U15" s="114" t="str">
        <f>IFERROR(INDEX(Расходка[Наименование расходного материала],MATCH(Расходка[[#This Row],[№]],Поиск_расходки[Индекс4],0)),"")</f>
        <v/>
      </c>
      <c r="V15" s="114" t="str">
        <f>IFERROR(INDEX(Расходка[Наименование расходного материала],MATCH(Расходка[[#This Row],[№]],Поиск_расходки[Индекс5],0)),"")</f>
        <v/>
      </c>
      <c r="W15" s="114" t="str">
        <f>IFERROR(INDEX(Расходка[Наименование расходного материала],MATCH(Расходка[[#This Row],[№]],Поиск_расходки[Индекс6],0)),"")</f>
        <v/>
      </c>
      <c r="X15" s="114" t="str">
        <f>IFERROR(INDEX(Расходка[Наименование расходного материала],MATCH(Расходка[[#This Row],[№]],Поиск_расходки[Индекс7],0)),"")</f>
        <v/>
      </c>
      <c r="Y15" s="114" t="str">
        <f>IFERROR(INDEX(Расходка[Наименование расходного материала],MATCH(Расходка[[#This Row],[№]],Поиск_расходки[Индекс8],0)),"")</f>
        <v/>
      </c>
      <c r="Z15" s="114" t="str">
        <f>IFERROR(INDEX(Расходка[Наименование расходного материала],MATCH(Расходка[[#This Row],[№]],Поиск_расходки[Индекс9],0)),"")</f>
        <v/>
      </c>
      <c r="AA15" s="114" t="str">
        <f>IFERROR(INDEX(Расходка[Наименование расходного материала],MATCH(Расходка[[#This Row],[№]],Поиск_расходки[Индекс10],0)),"")</f>
        <v/>
      </c>
      <c r="AB15" s="114" t="str">
        <f>IFERROR(INDEX(Расходка[Наименование расходного материала],MATCH(Расходка[[#This Row],[№]],Поиск_расходки[Индекс11],0)),"")</f>
        <v>RadiFocus</v>
      </c>
      <c r="AC15" s="114" t="str">
        <f>IFERROR(INDEX(Расходка[Наименование расходного материала],MATCH(Расходка[[#This Row],[№]],Поиск_расходки[Индекс12],0)),"")</f>
        <v>RadiFocus</v>
      </c>
      <c r="AD15" s="114" t="str">
        <f>IFERROR(INDEX(Расходка[Наименование расходного материала],MATCH(Расходка[[#This Row],[№]],Поиск_расходки[Индекс13],0)),"")</f>
        <v>RadiFocus</v>
      </c>
      <c r="AF15" s="4" t="s">
        <v>5</v>
      </c>
      <c r="AG15" s="4" t="s">
        <v>412</v>
      </c>
      <c r="AI15" t="s">
        <v>94</v>
      </c>
    </row>
    <row r="16" spans="1:42">
      <c r="A16">
        <f>ROW(Расходка[[#This Row],[Тип расходного материала ]])-1</f>
        <v>15</v>
      </c>
      <c r="B16" t="s">
        <v>305</v>
      </c>
      <c r="C16" t="s">
        <v>331</v>
      </c>
      <c r="E16" s="115">
        <f>IF(ISNUMBER(SEARCH('Карта учёта'!$B$13,Расходка[[#This Row],[Наименование расходного материала]])),MAX($E$1:E15)+1,0)</f>
        <v>0</v>
      </c>
      <c r="F16" s="115">
        <f>IF(ISNUMBER(SEARCH('Карта учёта'!$B$14,Расходка[[#This Row],[Наименование расходного материала]])),MAX($F$1:F15)+1,0)</f>
        <v>0</v>
      </c>
      <c r="G16" s="115">
        <f>IF(ISNUMBER(SEARCH('Карта учёта'!$B$15,Расходка[[#This Row],[Наименование расходного материала]])),MAX($G$1:G15)+1,0)</f>
        <v>0</v>
      </c>
      <c r="H16" s="115">
        <f>IF(ISNUMBER(SEARCH('Карта учёта'!$B$16,Расходка[[#This Row],[Наименование расходного материала]])),MAX($H$1:H15)+1,0)</f>
        <v>0</v>
      </c>
      <c r="I16" s="115">
        <f>IF(ISNUMBER(SEARCH('Карта учёта'!$B$17,Расходка[[#This Row],[Наименование расходного материала]])),MAX($I$1:I15)+1,0)</f>
        <v>0</v>
      </c>
      <c r="J16" s="115">
        <f>IF(ISNUMBER(SEARCH('Карта учёта'!$B$18,Расходка[[#This Row],[Наименование расходного материала]])),MAX($J$1:J15)+1,0)</f>
        <v>0</v>
      </c>
      <c r="K16" s="115">
        <f>IF(ISNUMBER(SEARCH('Карта учёта'!$B$19,Расходка[[#This Row],[Наименование расходного материала]])),MAX($K$1:K15)+1,0)</f>
        <v>0</v>
      </c>
      <c r="L16" s="115">
        <f>IF(ISNUMBER(SEARCH('Карта учёта'!$B$20,Расходка[[#This Row],[Наименование расходного материала]])),MAX($L$1:L15)+1,0)</f>
        <v>0</v>
      </c>
      <c r="M16" s="115">
        <f>IF(ISNUMBER(SEARCH('Карта учёта'!$B$21,Расходка[[#This Row],[Наименование расходного материала]])),MAX($M$1:M15)+1,0)</f>
        <v>0</v>
      </c>
      <c r="N16" s="115">
        <f>IF(ISNUMBER(SEARCH('Карта учёта'!$B$22,Расходка[[#This Row],[Наименование расходного материала]])),MAX($N$1:N15)+1,0)</f>
        <v>0</v>
      </c>
      <c r="O16" s="115">
        <f>IF(ISNUMBER(SEARCH('Карта учёта'!$B$23,Расходка[[#This Row],[Наименование расходного материала]])),MAX($O$1:O15)+1,0)</f>
        <v>15</v>
      </c>
      <c r="P16" s="115">
        <f>IF(ISNUMBER(SEARCH('Карта учёта'!$B$24,Расходка[[#This Row],[Наименование расходного материала]])),MAX($P$1:P15)+1,0)</f>
        <v>15</v>
      </c>
      <c r="Q16" s="115">
        <f>IF(ISNUMBER(SEARCH('Карта учёта'!$B$25,Расходка[[#This Row],[Наименование расходного материала]])),MAX($Q$1:Q15)+1,0)</f>
        <v>15</v>
      </c>
      <c r="R16" s="114" t="str">
        <f>IFERROR(INDEX(Расходка[Наименование расходного материала],MATCH(Расходка[[#This Row],[№]],Поиск_расходки[Индекс1],0)),"")</f>
        <v/>
      </c>
      <c r="S16" s="114" t="str">
        <f>IFERROR(INDEX(Расходка[Наименование расходного материала],MATCH(Расходка[[#This Row],[№]],Поиск_расходки[Индекс2],0)),"")</f>
        <v/>
      </c>
      <c r="T16" s="114" t="str">
        <f>IFERROR(INDEX(Расходка[Наименование расходного материала],MATCH(Расходка[[#This Row],[№]],Поиск_расходки[Индекс3],0)),"")</f>
        <v/>
      </c>
      <c r="U16" s="114" t="str">
        <f>IFERROR(INDEX(Расходка[Наименование расходного материала],MATCH(Расходка[[#This Row],[№]],Поиск_расходки[Индекс4],0)),"")</f>
        <v/>
      </c>
      <c r="V16" s="114" t="str">
        <f>IFERROR(INDEX(Расходка[Наименование расходного материала],MATCH(Расходка[[#This Row],[№]],Поиск_расходки[Индекс5],0)),"")</f>
        <v/>
      </c>
      <c r="W16" s="114" t="str">
        <f>IFERROR(INDEX(Расходка[Наименование расходного материала],MATCH(Расходка[[#This Row],[№]],Поиск_расходки[Индекс6],0)),"")</f>
        <v/>
      </c>
      <c r="X16" s="114" t="str">
        <f>IFERROR(INDEX(Расходка[Наименование расходного материала],MATCH(Расходка[[#This Row],[№]],Поиск_расходки[Индекс7],0)),"")</f>
        <v/>
      </c>
      <c r="Y16" s="114" t="str">
        <f>IFERROR(INDEX(Расходка[Наименование расходного материала],MATCH(Расходка[[#This Row],[№]],Поиск_расходки[Индекс8],0)),"")</f>
        <v/>
      </c>
      <c r="Z16" s="114" t="str">
        <f>IFERROR(INDEX(Расходка[Наименование расходного материала],MATCH(Расходка[[#This Row],[№]],Поиск_расходки[Индекс9],0)),"")</f>
        <v/>
      </c>
      <c r="AA16" s="114" t="str">
        <f>IFERROR(INDEX(Расходка[Наименование расходного материала],MATCH(Расходка[[#This Row],[№]],Поиск_расходки[Индекс10],0)),"")</f>
        <v/>
      </c>
      <c r="AB16" s="114" t="str">
        <f>IFERROR(INDEX(Расходка[Наименование расходного материала],MATCH(Расходка[[#This Row],[№]],Поиск_расходки[Индекс11],0)),"")</f>
        <v>BasixCOMPAK</v>
      </c>
      <c r="AC16" s="114" t="str">
        <f>IFERROR(INDEX(Расходка[Наименование расходного материала],MATCH(Расходка[[#This Row],[№]],Поиск_расходки[Индекс12],0)),"")</f>
        <v>BasixCOMPAK</v>
      </c>
      <c r="AD16" s="114" t="str">
        <f>IFERROR(INDEX(Расходка[Наименование расходного материала],MATCH(Расходка[[#This Row],[№]],Поиск_расходки[Индекс13],0)),"")</f>
        <v>BasixCOMPAK</v>
      </c>
      <c r="AF16" s="4" t="s">
        <v>5</v>
      </c>
      <c r="AG16" s="4" t="s">
        <v>413</v>
      </c>
      <c r="AI16" t="s">
        <v>305</v>
      </c>
    </row>
    <row r="17" spans="1:35">
      <c r="A17">
        <f>ROW(Расходка[[#This Row],[Тип расходного материала ]])-1</f>
        <v>16</v>
      </c>
      <c r="B17" t="s">
        <v>305</v>
      </c>
      <c r="C17" t="s">
        <v>361</v>
      </c>
      <c r="E17" s="115">
        <f>IF(ISNUMBER(SEARCH('Карта учёта'!$B$13,Расходка[[#This Row],[Наименование расходного материала]])),MAX($E$1:E16)+1,0)</f>
        <v>0</v>
      </c>
      <c r="F17" s="115">
        <f>IF(ISNUMBER(SEARCH('Карта учёта'!$B$14,Расходка[[#This Row],[Наименование расходного материала]])),MAX($F$1:F16)+1,0)</f>
        <v>0</v>
      </c>
      <c r="G17" s="115">
        <f>IF(ISNUMBER(SEARCH('Карта учёта'!$B$15,Расходка[[#This Row],[Наименование расходного материала]])),MAX($G$1:G16)+1,0)</f>
        <v>0</v>
      </c>
      <c r="H17" s="115">
        <f>IF(ISNUMBER(SEARCH('Карта учёта'!$B$16,Расходка[[#This Row],[Наименование расходного материала]])),MAX($H$1:H16)+1,0)</f>
        <v>0</v>
      </c>
      <c r="I17" s="115">
        <f>IF(ISNUMBER(SEARCH('Карта учёта'!$B$17,Расходка[[#This Row],[Наименование расходного материала]])),MAX($I$1:I16)+1,0)</f>
        <v>0</v>
      </c>
      <c r="J17" s="115">
        <f>IF(ISNUMBER(SEARCH('Карта учёта'!$B$18,Расходка[[#This Row],[Наименование расходного материала]])),MAX($J$1:J16)+1,0)</f>
        <v>0</v>
      </c>
      <c r="K17" s="115">
        <f>IF(ISNUMBER(SEARCH('Карта учёта'!$B$19,Расходка[[#This Row],[Наименование расходного материала]])),MAX($K$1:K16)+1,0)</f>
        <v>0</v>
      </c>
      <c r="L17" s="115">
        <f>IF(ISNUMBER(SEARCH('Карта учёта'!$B$20,Расходка[[#This Row],[Наименование расходного материала]])),MAX($L$1:L16)+1,0)</f>
        <v>0</v>
      </c>
      <c r="M17" s="115">
        <f>IF(ISNUMBER(SEARCH('Карта учёта'!$B$21,Расходка[[#This Row],[Наименование расходного материала]])),MAX($M$1:M16)+1,0)</f>
        <v>0</v>
      </c>
      <c r="N17" s="115">
        <f>IF(ISNUMBER(SEARCH('Карта учёта'!$B$22,Расходка[[#This Row],[Наименование расходного материала]])),MAX($N$1:N16)+1,0)</f>
        <v>0</v>
      </c>
      <c r="O17" s="115">
        <f>IF(ISNUMBER(SEARCH('Карта учёта'!$B$23,Расходка[[#This Row],[Наименование расходного материала]])),MAX($O$1:O16)+1,0)</f>
        <v>16</v>
      </c>
      <c r="P17" s="115">
        <f>IF(ISNUMBER(SEARCH('Карта учёта'!$B$24,Расходка[[#This Row],[Наименование расходного материала]])),MAX($P$1:P16)+1,0)</f>
        <v>16</v>
      </c>
      <c r="Q17" s="115">
        <f>IF(ISNUMBER(SEARCH('Карта учёта'!$B$25,Расходка[[#This Row],[Наименование расходного материала]])),MAX($Q$1:Q16)+1,0)</f>
        <v>16</v>
      </c>
      <c r="R17" s="114" t="str">
        <f>IFERROR(INDEX(Расходка[Наименование расходного материала],MATCH(Расходка[[#This Row],[№]],Поиск_расходки[Индекс1],0)),"")</f>
        <v/>
      </c>
      <c r="S17" s="114" t="str">
        <f>IFERROR(INDEX(Расходка[Наименование расходного материала],MATCH(Расходка[[#This Row],[№]],Поиск_расходки[Индекс2],0)),"")</f>
        <v/>
      </c>
      <c r="T17" s="114" t="str">
        <f>IFERROR(INDEX(Расходка[Наименование расходного материала],MATCH(Расходка[[#This Row],[№]],Поиск_расходки[Индекс3],0)),"")</f>
        <v/>
      </c>
      <c r="U17" s="114" t="str">
        <f>IFERROR(INDEX(Расходка[Наименование расходного материала],MATCH(Расходка[[#This Row],[№]],Поиск_расходки[Индекс4],0)),"")</f>
        <v/>
      </c>
      <c r="V17" s="114" t="str">
        <f>IFERROR(INDEX(Расходка[Наименование расходного материала],MATCH(Расходка[[#This Row],[№]],Поиск_расходки[Индекс5],0)),"")</f>
        <v/>
      </c>
      <c r="W17" s="114" t="str">
        <f>IFERROR(INDEX(Расходка[Наименование расходного материала],MATCH(Расходка[[#This Row],[№]],Поиск_расходки[Индекс6],0)),"")</f>
        <v/>
      </c>
      <c r="X17" s="114" t="str">
        <f>IFERROR(INDEX(Расходка[Наименование расходного материала],MATCH(Расходка[[#This Row],[№]],Поиск_расходки[Индекс7],0)),"")</f>
        <v/>
      </c>
      <c r="Y17" s="114" t="str">
        <f>IFERROR(INDEX(Расходка[Наименование расходного материала],MATCH(Расходка[[#This Row],[№]],Поиск_расходки[Индекс8],0)),"")</f>
        <v/>
      </c>
      <c r="Z17" s="114" t="str">
        <f>IFERROR(INDEX(Расходка[Наименование расходного материала],MATCH(Расходка[[#This Row],[№]],Поиск_расходки[Индекс9],0)),"")</f>
        <v/>
      </c>
      <c r="AA17" s="114" t="str">
        <f>IFERROR(INDEX(Расходка[Наименование расходного материала],MATCH(Расходка[[#This Row],[№]],Поиск_расходки[Индекс10],0)),"")</f>
        <v/>
      </c>
      <c r="AB17" s="114" t="str">
        <f>IFERROR(INDEX(Расходка[Наименование расходного материала],MATCH(Расходка[[#This Row],[№]],Поиск_расходки[Индекс11],0)),"")</f>
        <v>BasixTOUCH</v>
      </c>
      <c r="AC17" s="114" t="str">
        <f>IFERROR(INDEX(Расходка[Наименование расходного материала],MATCH(Расходка[[#This Row],[№]],Поиск_расходки[Индекс12],0)),"")</f>
        <v>BasixTOUCH</v>
      </c>
      <c r="AD17" s="114" t="str">
        <f>IFERROR(INDEX(Расходка[Наименование расходного материала],MATCH(Расходка[[#This Row],[№]],Поиск_расходки[Индекс13],0)),"")</f>
        <v>BasixTOUCH</v>
      </c>
      <c r="AF17" s="4" t="s">
        <v>5</v>
      </c>
      <c r="AG17" s="4" t="s">
        <v>414</v>
      </c>
      <c r="AI17" t="s">
        <v>206</v>
      </c>
    </row>
    <row r="18" spans="1:35">
      <c r="A18">
        <f>ROW(Расходка[[#This Row],[Тип расходного материала ]])-1</f>
        <v>17</v>
      </c>
      <c r="B18" t="s">
        <v>305</v>
      </c>
      <c r="C18" t="s">
        <v>353</v>
      </c>
      <c r="D18" s="1"/>
      <c r="E18" s="115">
        <f>IF(ISNUMBER(SEARCH('Карта учёта'!$B$13,Расходка[[#This Row],[Наименование расходного материала]])),MAX($E$1:E17)+1,0)</f>
        <v>0</v>
      </c>
      <c r="F18" s="115">
        <f>IF(ISNUMBER(SEARCH('Карта учёта'!$B$14,Расходка[[#This Row],[Наименование расходного материала]])),MAX($F$1:F17)+1,0)</f>
        <v>0</v>
      </c>
      <c r="G18" s="115">
        <f>IF(ISNUMBER(SEARCH('Карта учёта'!$B$15,Расходка[[#This Row],[Наименование расходного материала]])),MAX($G$1:G17)+1,0)</f>
        <v>0</v>
      </c>
      <c r="H18" s="115">
        <f>IF(ISNUMBER(SEARCH('Карта учёта'!$B$16,Расходка[[#This Row],[Наименование расходного материала]])),MAX($H$1:H17)+1,0)</f>
        <v>0</v>
      </c>
      <c r="I18" s="115">
        <f>IF(ISNUMBER(SEARCH('Карта учёта'!$B$17,Расходка[[#This Row],[Наименование расходного материала]])),MAX($I$1:I17)+1,0)</f>
        <v>0</v>
      </c>
      <c r="J18" s="115">
        <f>IF(ISNUMBER(SEARCH('Карта учёта'!$B$18,Расходка[[#This Row],[Наименование расходного материала]])),MAX($J$1:J17)+1,0)</f>
        <v>0</v>
      </c>
      <c r="K18" s="115">
        <f>IF(ISNUMBER(SEARCH('Карта учёта'!$B$19,Расходка[[#This Row],[Наименование расходного материала]])),MAX($K$1:K17)+1,0)</f>
        <v>0</v>
      </c>
      <c r="L18" s="115">
        <f>IF(ISNUMBER(SEARCH('Карта учёта'!$B$20,Расходка[[#This Row],[Наименование расходного материала]])),MAX($L$1:L17)+1,0)</f>
        <v>0</v>
      </c>
      <c r="M18" s="115">
        <f>IF(ISNUMBER(SEARCH('Карта учёта'!$B$21,Расходка[[#This Row],[Наименование расходного материала]])),MAX($M$1:M17)+1,0)</f>
        <v>0</v>
      </c>
      <c r="N18" s="115">
        <f>IF(ISNUMBER(SEARCH('Карта учёта'!$B$22,Расходка[[#This Row],[Наименование расходного материала]])),MAX($N$1:N17)+1,0)</f>
        <v>0</v>
      </c>
      <c r="O18" s="115">
        <f>IF(ISNUMBER(SEARCH('Карта учёта'!$B$23,Расходка[[#This Row],[Наименование расходного материала]])),MAX($O$1:O17)+1,0)</f>
        <v>17</v>
      </c>
      <c r="P18" s="115">
        <f>IF(ISNUMBER(SEARCH('Карта учёта'!$B$24,Расходка[[#This Row],[Наименование расходного материала]])),MAX($P$1:P17)+1,0)</f>
        <v>17</v>
      </c>
      <c r="Q18" s="115">
        <f>IF(ISNUMBER(SEARCH('Карта учёта'!$B$25,Расходка[[#This Row],[Наименование расходного материала]])),MAX($Q$1:Q17)+1,0)</f>
        <v>17</v>
      </c>
      <c r="R18" s="114" t="str">
        <f>IFERROR(INDEX(Расходка[Наименование расходного материала],MATCH(Расходка[[#This Row],[№]],Поиск_расходки[Индекс1],0)),"")</f>
        <v/>
      </c>
      <c r="S18" s="114" t="str">
        <f>IFERROR(INDEX(Расходка[Наименование расходного материала],MATCH(Расходка[[#This Row],[№]],Поиск_расходки[Индекс2],0)),"")</f>
        <v/>
      </c>
      <c r="T18" s="114" t="str">
        <f>IFERROR(INDEX(Расходка[Наименование расходного материала],MATCH(Расходка[[#This Row],[№]],Поиск_расходки[Индекс3],0)),"")</f>
        <v/>
      </c>
      <c r="U18" s="114" t="str">
        <f>IFERROR(INDEX(Расходка[Наименование расходного материала],MATCH(Расходка[[#This Row],[№]],Поиск_расходки[Индекс4],0)),"")</f>
        <v/>
      </c>
      <c r="V18" s="114" t="str">
        <f>IFERROR(INDEX(Расходка[Наименование расходного материала],MATCH(Расходка[[#This Row],[№]],Поиск_расходки[Индекс5],0)),"")</f>
        <v/>
      </c>
      <c r="W18" s="114" t="str">
        <f>IFERROR(INDEX(Расходка[Наименование расходного материала],MATCH(Расходка[[#This Row],[№]],Поиск_расходки[Индекс6],0)),"")</f>
        <v/>
      </c>
      <c r="X18" s="114" t="str">
        <f>IFERROR(INDEX(Расходка[Наименование расходного материала],MATCH(Расходка[[#This Row],[№]],Поиск_расходки[Индекс7],0)),"")</f>
        <v/>
      </c>
      <c r="Y18" s="114" t="str">
        <f>IFERROR(INDEX(Расходка[Наименование расходного материала],MATCH(Расходка[[#This Row],[№]],Поиск_расходки[Индекс8],0)),"")</f>
        <v/>
      </c>
      <c r="Z18" s="114" t="str">
        <f>IFERROR(INDEX(Расходка[Наименование расходного материала],MATCH(Расходка[[#This Row],[№]],Поиск_расходки[Индекс9],0)),"")</f>
        <v/>
      </c>
      <c r="AA18" s="114" t="str">
        <f>IFERROR(INDEX(Расходка[Наименование расходного материала],MATCH(Расходка[[#This Row],[№]],Поиск_расходки[Индекс10],0)),"")</f>
        <v/>
      </c>
      <c r="AB18" s="114" t="str">
        <f>IFERROR(INDEX(Расходка[Наименование расходного материала],MATCH(Расходка[[#This Row],[№]],Поиск_расходки[Индекс11],0)),"")</f>
        <v>Dolphin</v>
      </c>
      <c r="AC18" s="114" t="str">
        <f>IFERROR(INDEX(Расходка[Наименование расходного материала],MATCH(Расходка[[#This Row],[№]],Поиск_расходки[Индекс12],0)),"")</f>
        <v>Dolphin</v>
      </c>
      <c r="AD18" s="114" t="str">
        <f>IFERROR(INDEX(Расходка[Наименование расходного материала],MATCH(Расходка[[#This Row],[№]],Поиск_расходки[Индекс13],0)),"")</f>
        <v>Dolphin</v>
      </c>
      <c r="AF18" s="4" t="s">
        <v>5</v>
      </c>
      <c r="AG18" s="4" t="s">
        <v>415</v>
      </c>
      <c r="AI18" t="s">
        <v>95</v>
      </c>
    </row>
    <row r="19" spans="1:35">
      <c r="A19">
        <f>ROW(Расходка[[#This Row],[Тип расходного материала ]])-1</f>
        <v>18</v>
      </c>
      <c r="B19" t="s">
        <v>305</v>
      </c>
      <c r="C19" t="s">
        <v>374</v>
      </c>
      <c r="E19" s="115">
        <f>IF(ISNUMBER(SEARCH('Карта учёта'!$B$13,Расходка[[#This Row],[Наименование расходного материала]])),MAX($E$1:E18)+1,0)</f>
        <v>0</v>
      </c>
      <c r="F19" s="115">
        <f>IF(ISNUMBER(SEARCH('Карта учёта'!$B$14,Расходка[[#This Row],[Наименование расходного материала]])),MAX($F$1:F18)+1,0)</f>
        <v>0</v>
      </c>
      <c r="G19" s="115">
        <f>IF(ISNUMBER(SEARCH('Карта учёта'!$B$15,Расходка[[#This Row],[Наименование расходного материала]])),MAX($G$1:G18)+1,0)</f>
        <v>0</v>
      </c>
      <c r="H19" s="115">
        <f>IF(ISNUMBER(SEARCH('Карта учёта'!$B$16,Расходка[[#This Row],[Наименование расходного материала]])),MAX($H$1:H18)+1,0)</f>
        <v>0</v>
      </c>
      <c r="I19" s="115">
        <f>IF(ISNUMBER(SEARCH('Карта учёта'!$B$17,Расходка[[#This Row],[Наименование расходного материала]])),MAX($I$1:I18)+1,0)</f>
        <v>0</v>
      </c>
      <c r="J19" s="115">
        <f>IF(ISNUMBER(SEARCH('Карта учёта'!$B$18,Расходка[[#This Row],[Наименование расходного материала]])),MAX($J$1:J18)+1,0)</f>
        <v>0</v>
      </c>
      <c r="K19" s="115">
        <f>IF(ISNUMBER(SEARCH('Карта учёта'!$B$19,Расходка[[#This Row],[Наименование расходного материала]])),MAX($K$1:K18)+1,0)</f>
        <v>0</v>
      </c>
      <c r="L19" s="115">
        <f>IF(ISNUMBER(SEARCH('Карта учёта'!$B$20,Расходка[[#This Row],[Наименование расходного материала]])),MAX($L$1:L18)+1,0)</f>
        <v>0</v>
      </c>
      <c r="M19" s="115">
        <f>IF(ISNUMBER(SEARCH('Карта учёта'!$B$21,Расходка[[#This Row],[Наименование расходного материала]])),MAX($M$1:M18)+1,0)</f>
        <v>0</v>
      </c>
      <c r="N19" s="115">
        <f>IF(ISNUMBER(SEARCH('Карта учёта'!$B$22,Расходка[[#This Row],[Наименование расходного материала]])),MAX($N$1:N18)+1,0)</f>
        <v>0</v>
      </c>
      <c r="O19" s="115">
        <f>IF(ISNUMBER(SEARCH('Карта учёта'!$B$23,Расходка[[#This Row],[Наименование расходного материала]])),MAX($O$1:O18)+1,0)</f>
        <v>18</v>
      </c>
      <c r="P19" s="115">
        <f>IF(ISNUMBER(SEARCH('Карта учёта'!$B$24,Расходка[[#This Row],[Наименование расходного материала]])),MAX($P$1:P18)+1,0)</f>
        <v>18</v>
      </c>
      <c r="Q19" s="115">
        <f>IF(ISNUMBER(SEARCH('Карта учёта'!$B$25,Расходка[[#This Row],[Наименование расходного материала]])),MAX($Q$1:Q18)+1,0)</f>
        <v>18</v>
      </c>
      <c r="R19" s="114" t="str">
        <f>IFERROR(INDEX(Расходка[Наименование расходного материала],MATCH(Расходка[[#This Row],[№]],Поиск_расходки[Индекс1],0)),"")</f>
        <v/>
      </c>
      <c r="S19" s="114" t="str">
        <f>IFERROR(INDEX(Расходка[Наименование расходного материала],MATCH(Расходка[[#This Row],[№]],Поиск_расходки[Индекс2],0)),"")</f>
        <v/>
      </c>
      <c r="T19" s="114" t="str">
        <f>IFERROR(INDEX(Расходка[Наименование расходного материала],MATCH(Расходка[[#This Row],[№]],Поиск_расходки[Индекс3],0)),"")</f>
        <v/>
      </c>
      <c r="U19" s="114" t="str">
        <f>IFERROR(INDEX(Расходка[Наименование расходного материала],MATCH(Расходка[[#This Row],[№]],Поиск_расходки[Индекс4],0)),"")</f>
        <v/>
      </c>
      <c r="V19" s="114" t="str">
        <f>IFERROR(INDEX(Расходка[Наименование расходного материала],MATCH(Расходка[[#This Row],[№]],Поиск_расходки[Индекс5],0)),"")</f>
        <v/>
      </c>
      <c r="W19" s="114" t="str">
        <f>IFERROR(INDEX(Расходка[Наименование расходного материала],MATCH(Расходка[[#This Row],[№]],Поиск_расходки[Индекс6],0)),"")</f>
        <v/>
      </c>
      <c r="X19" s="114" t="str">
        <f>IFERROR(INDEX(Расходка[Наименование расходного материала],MATCH(Расходка[[#This Row],[№]],Поиск_расходки[Индекс7],0)),"")</f>
        <v/>
      </c>
      <c r="Y19" s="114" t="str">
        <f>IFERROR(INDEX(Расходка[Наименование расходного материала],MATCH(Расходка[[#This Row],[№]],Поиск_расходки[Индекс8],0)),"")</f>
        <v/>
      </c>
      <c r="Z19" s="114" t="str">
        <f>IFERROR(INDEX(Расходка[Наименование расходного материала],MATCH(Расходка[[#This Row],[№]],Поиск_расходки[Индекс9],0)),"")</f>
        <v/>
      </c>
      <c r="AA19" s="114" t="str">
        <f>IFERROR(INDEX(Расходка[Наименование расходного материала],MATCH(Расходка[[#This Row],[№]],Поиск_расходки[Индекс10],0)),"")</f>
        <v/>
      </c>
      <c r="AB19" s="114" t="str">
        <f>IFERROR(INDEX(Расходка[Наименование расходного материала],MATCH(Расходка[[#This Row],[№]],Поиск_расходки[Индекс11],0)),"")</f>
        <v>Lepu Medical</v>
      </c>
      <c r="AC19" s="114" t="str">
        <f>IFERROR(INDEX(Расходка[Наименование расходного материала],MATCH(Расходка[[#This Row],[№]],Поиск_расходки[Индекс12],0)),"")</f>
        <v>Lepu Medical</v>
      </c>
      <c r="AD19" s="114" t="str">
        <f>IFERROR(INDEX(Расходка[Наименование расходного материала],MATCH(Расходка[[#This Row],[№]],Поиск_расходки[Индекс13],0)),"")</f>
        <v>Lepu Medical</v>
      </c>
      <c r="AF19" s="4" t="s">
        <v>5</v>
      </c>
      <c r="AG19" s="4" t="s">
        <v>416</v>
      </c>
      <c r="AI19" t="s">
        <v>301</v>
      </c>
    </row>
    <row r="20" spans="1:35">
      <c r="A20">
        <f>ROW(Расходка[[#This Row],[Тип расходного материала ]])-1</f>
        <v>19</v>
      </c>
      <c r="B20" t="s">
        <v>305</v>
      </c>
      <c r="C20" t="s">
        <v>366</v>
      </c>
      <c r="E20" s="115">
        <f>IF(ISNUMBER(SEARCH('Карта учёта'!$B$13,Расходка[[#This Row],[Наименование расходного материала]])),MAX($E$1:E19)+1,0)</f>
        <v>0</v>
      </c>
      <c r="F20" s="115">
        <f>IF(ISNUMBER(SEARCH('Карта учёта'!$B$14,Расходка[[#This Row],[Наименование расходного материала]])),MAX($F$1:F19)+1,0)</f>
        <v>0</v>
      </c>
      <c r="G20" s="115">
        <f>IF(ISNUMBER(SEARCH('Карта учёта'!$B$15,Расходка[[#This Row],[Наименование расходного материала]])),MAX($G$1:G19)+1,0)</f>
        <v>0</v>
      </c>
      <c r="H20" s="115">
        <f>IF(ISNUMBER(SEARCH('Карта учёта'!$B$16,Расходка[[#This Row],[Наименование расходного материала]])),MAX($H$1:H19)+1,0)</f>
        <v>0</v>
      </c>
      <c r="I20" s="115">
        <f>IF(ISNUMBER(SEARCH('Карта учёта'!$B$17,Расходка[[#This Row],[Наименование расходного материала]])),MAX($I$1:I19)+1,0)</f>
        <v>0</v>
      </c>
      <c r="J20" s="115">
        <f>IF(ISNUMBER(SEARCH('Карта учёта'!$B$18,Расходка[[#This Row],[Наименование расходного материала]])),MAX($J$1:J19)+1,0)</f>
        <v>0</v>
      </c>
      <c r="K20" s="115">
        <f>IF(ISNUMBER(SEARCH('Карта учёта'!$B$19,Расходка[[#This Row],[Наименование расходного материала]])),MAX($K$1:K19)+1,0)</f>
        <v>0</v>
      </c>
      <c r="L20" s="115">
        <f>IF(ISNUMBER(SEARCH('Карта учёта'!$B$20,Расходка[[#This Row],[Наименование расходного материала]])),MAX($L$1:L19)+1,0)</f>
        <v>0</v>
      </c>
      <c r="M20" s="115">
        <f>IF(ISNUMBER(SEARCH('Карта учёта'!$B$21,Расходка[[#This Row],[Наименование расходного материала]])),MAX($M$1:M19)+1,0)</f>
        <v>0</v>
      </c>
      <c r="N20" s="115">
        <f>IF(ISNUMBER(SEARCH('Карта учёта'!$B$22,Расходка[[#This Row],[Наименование расходного материала]])),MAX($N$1:N19)+1,0)</f>
        <v>0</v>
      </c>
      <c r="O20" s="115">
        <f>IF(ISNUMBER(SEARCH('Карта учёта'!$B$23,Расходка[[#This Row],[Наименование расходного материала]])),MAX($O$1:O19)+1,0)</f>
        <v>19</v>
      </c>
      <c r="P20" s="115">
        <f>IF(ISNUMBER(SEARCH('Карта учёта'!$B$24,Расходка[[#This Row],[Наименование расходного материала]])),MAX($P$1:P19)+1,0)</f>
        <v>19</v>
      </c>
      <c r="Q20" s="115">
        <f>IF(ISNUMBER(SEARCH('Карта учёта'!$B$25,Расходка[[#This Row],[Наименование расходного материала]])),MAX($Q$1:Q19)+1,0)</f>
        <v>19</v>
      </c>
      <c r="R20" s="114" t="str">
        <f>IFERROR(INDEX(Расходка[Наименование расходного материала],MATCH(Расходка[[#This Row],[№]],Поиск_расходки[Индекс1],0)),"")</f>
        <v/>
      </c>
      <c r="S20" s="114" t="str">
        <f>IFERROR(INDEX(Расходка[Наименование расходного материала],MATCH(Расходка[[#This Row],[№]],Поиск_расходки[Индекс2],0)),"")</f>
        <v/>
      </c>
      <c r="T20" s="114" t="str">
        <f>IFERROR(INDEX(Расходка[Наименование расходного материала],MATCH(Расходка[[#This Row],[№]],Поиск_расходки[Индекс3],0)),"")</f>
        <v/>
      </c>
      <c r="U20" s="114" t="str">
        <f>IFERROR(INDEX(Расходка[Наименование расходного материала],MATCH(Расходка[[#This Row],[№]],Поиск_расходки[Индекс4],0)),"")</f>
        <v/>
      </c>
      <c r="V20" s="114" t="str">
        <f>IFERROR(INDEX(Расходка[Наименование расходного материала],MATCH(Расходка[[#This Row],[№]],Поиск_расходки[Индекс5],0)),"")</f>
        <v/>
      </c>
      <c r="W20" s="114" t="str">
        <f>IFERROR(INDEX(Расходка[Наименование расходного материала],MATCH(Расходка[[#This Row],[№]],Поиск_расходки[Индекс6],0)),"")</f>
        <v/>
      </c>
      <c r="X20" s="114" t="str">
        <f>IFERROR(INDEX(Расходка[Наименование расходного материала],MATCH(Расходка[[#This Row],[№]],Поиск_расходки[Индекс7],0)),"")</f>
        <v/>
      </c>
      <c r="Y20" s="114" t="str">
        <f>IFERROR(INDEX(Расходка[Наименование расходного материала],MATCH(Расходка[[#This Row],[№]],Поиск_расходки[Индекс8],0)),"")</f>
        <v/>
      </c>
      <c r="Z20" s="114" t="str">
        <f>IFERROR(INDEX(Расходка[Наименование расходного материала],MATCH(Расходка[[#This Row],[№]],Поиск_расходки[Индекс9],0)),"")</f>
        <v/>
      </c>
      <c r="AA20" s="114" t="str">
        <f>IFERROR(INDEX(Расходка[Наименование расходного материала],MATCH(Расходка[[#This Row],[№]],Поиск_расходки[Индекс10],0)),"")</f>
        <v/>
      </c>
      <c r="AB20" s="114" t="str">
        <f>IFERROR(INDEX(Расходка[Наименование расходного материала],MATCH(Расходка[[#This Row],[№]],Поиск_расходки[Индекс11],0)),"")</f>
        <v>Perouse Medical FLAMINGO</v>
      </c>
      <c r="AC20" s="114" t="str">
        <f>IFERROR(INDEX(Расходка[Наименование расходного материала],MATCH(Расходка[[#This Row],[№]],Поиск_расходки[Индекс12],0)),"")</f>
        <v>Perouse Medical FLAMINGO</v>
      </c>
      <c r="AD20" s="114" t="str">
        <f>IFERROR(INDEX(Расходка[Наименование расходного материала],MATCH(Расходка[[#This Row],[№]],Поиск_расходки[Индекс13],0)),"")</f>
        <v>Perouse Medical FLAMINGO</v>
      </c>
      <c r="AF20" s="4" t="s">
        <v>5</v>
      </c>
      <c r="AG20" s="4" t="s">
        <v>417</v>
      </c>
      <c r="AI20" t="s">
        <v>307</v>
      </c>
    </row>
    <row r="21" spans="1:35">
      <c r="A21">
        <f>ROW(Расходка[[#This Row],[Тип расходного материала ]])-1</f>
        <v>20</v>
      </c>
      <c r="B21" t="s">
        <v>305</v>
      </c>
      <c r="C21" t="s">
        <v>503</v>
      </c>
      <c r="E21" s="115">
        <f>IF(ISNUMBER(SEARCH('Карта учёта'!$B$13,Расходка[[#This Row],[Наименование расходного материала]])),MAX($E$1:E20)+1,0)</f>
        <v>0</v>
      </c>
      <c r="F21" s="115">
        <f>IF(ISNUMBER(SEARCH('Карта учёта'!$B$14,Расходка[[#This Row],[Наименование расходного материала]])),MAX($F$1:F20)+1,0)</f>
        <v>0</v>
      </c>
      <c r="G21" s="115">
        <f>IF(ISNUMBER(SEARCH('Карта учёта'!$B$15,Расходка[[#This Row],[Наименование расходного материала]])),MAX($G$1:G20)+1,0)</f>
        <v>0</v>
      </c>
      <c r="H21" s="115">
        <f>IF(ISNUMBER(SEARCH('Карта учёта'!$B$16,Расходка[[#This Row],[Наименование расходного материала]])),MAX($H$1:H20)+1,0)</f>
        <v>0</v>
      </c>
      <c r="I21" s="115">
        <f>IF(ISNUMBER(SEARCH('Карта учёта'!$B$17,Расходка[[#This Row],[Наименование расходного материала]])),MAX($I$1:I20)+1,0)</f>
        <v>0</v>
      </c>
      <c r="J21" s="115">
        <f>IF(ISNUMBER(SEARCH('Карта учёта'!$B$18,Расходка[[#This Row],[Наименование расходного материала]])),MAX($J$1:J20)+1,0)</f>
        <v>0</v>
      </c>
      <c r="K21" s="115">
        <f>IF(ISNUMBER(SEARCH('Карта учёта'!$B$19,Расходка[[#This Row],[Наименование расходного материала]])),MAX($K$1:K20)+1,0)</f>
        <v>0</v>
      </c>
      <c r="L21" s="115">
        <f>IF(ISNUMBER(SEARCH('Карта учёта'!$B$20,Расходка[[#This Row],[Наименование расходного материала]])),MAX($L$1:L20)+1,0)</f>
        <v>0</v>
      </c>
      <c r="M21" s="115">
        <f>IF(ISNUMBER(SEARCH('Карта учёта'!$B$21,Расходка[[#This Row],[Наименование расходного материала]])),MAX($M$1:M20)+1,0)</f>
        <v>0</v>
      </c>
      <c r="N21" s="115">
        <f>IF(ISNUMBER(SEARCH('Карта учёта'!$B$22,Расходка[[#This Row],[Наименование расходного материала]])),MAX($N$1:N20)+1,0)</f>
        <v>0</v>
      </c>
      <c r="O21" s="115">
        <f>IF(ISNUMBER(SEARCH('Карта учёта'!$B$23,Расходка[[#This Row],[Наименование расходного материала]])),MAX($O$1:O20)+1,0)</f>
        <v>20</v>
      </c>
      <c r="P21" s="115">
        <f>IF(ISNUMBER(SEARCH('Карта учёта'!$B$24,Расходка[[#This Row],[Наименование расходного материала]])),MAX($P$1:P20)+1,0)</f>
        <v>20</v>
      </c>
      <c r="Q21" s="115">
        <f>IF(ISNUMBER(SEARCH('Карта учёта'!$B$25,Расходка[[#This Row],[Наименование расходного материала]])),MAX($Q$1:Q20)+1,0)</f>
        <v>20</v>
      </c>
      <c r="R21" s="114" t="str">
        <f>IFERROR(INDEX(Расходка[Наименование расходного материала],MATCH(Расходка[[#This Row],[№]],Поиск_расходки[Индекс1],0)),"")</f>
        <v/>
      </c>
      <c r="S21" s="114" t="str">
        <f>IFERROR(INDEX(Расходка[Наименование расходного материала],MATCH(Расходка[[#This Row],[№]],Поиск_расходки[Индекс2],0)),"")</f>
        <v/>
      </c>
      <c r="T21" s="114" t="str">
        <f>IFERROR(INDEX(Расходка[Наименование расходного материала],MATCH(Расходка[[#This Row],[№]],Поиск_расходки[Индекс3],0)),"")</f>
        <v/>
      </c>
      <c r="U21" s="114" t="str">
        <f>IFERROR(INDEX(Расходка[Наименование расходного материала],MATCH(Расходка[[#This Row],[№]],Поиск_расходки[Индекс4],0)),"")</f>
        <v/>
      </c>
      <c r="V21" s="114" t="str">
        <f>IFERROR(INDEX(Расходка[Наименование расходного материала],MATCH(Расходка[[#This Row],[№]],Поиск_расходки[Индекс5],0)),"")</f>
        <v/>
      </c>
      <c r="W21" s="114" t="str">
        <f>IFERROR(INDEX(Расходка[Наименование расходного материала],MATCH(Расходка[[#This Row],[№]],Поиск_расходки[Индекс6],0)),"")</f>
        <v/>
      </c>
      <c r="X21" s="114" t="str">
        <f>IFERROR(INDEX(Расходка[Наименование расходного материала],MATCH(Расходка[[#This Row],[№]],Поиск_расходки[Индекс7],0)),"")</f>
        <v/>
      </c>
      <c r="Y21" s="114" t="str">
        <f>IFERROR(INDEX(Расходка[Наименование расходного материала],MATCH(Расходка[[#This Row],[№]],Поиск_расходки[Индекс8],0)),"")</f>
        <v/>
      </c>
      <c r="Z21" s="114" t="str">
        <f>IFERROR(INDEX(Расходка[Наименование расходного материала],MATCH(Расходка[[#This Row],[№]],Поиск_расходки[Индекс9],0)),"")</f>
        <v/>
      </c>
      <c r="AA21" s="114" t="str">
        <f>IFERROR(INDEX(Расходка[Наименование расходного материала],MATCH(Расходка[[#This Row],[№]],Поиск_расходки[Индекс10],0)),"")</f>
        <v/>
      </c>
      <c r="AB21" s="114" t="str">
        <f>IFERROR(INDEX(Расходка[Наименование расходного материала],MATCH(Расходка[[#This Row],[№]],Поиск_расходки[Индекс11],0)),"")</f>
        <v>Demax</v>
      </c>
      <c r="AC21" s="114" t="str">
        <f>IFERROR(INDEX(Расходка[Наименование расходного материала],MATCH(Расходка[[#This Row],[№]],Поиск_расходки[Индекс12],0)),"")</f>
        <v>Demax</v>
      </c>
      <c r="AD21" s="114" t="str">
        <f>IFERROR(INDEX(Расходка[Наименование расходного материала],MATCH(Расходка[[#This Row],[№]],Поиск_расходки[Индекс13],0)),"")</f>
        <v>Demax</v>
      </c>
      <c r="AF21" s="4" t="s">
        <v>5</v>
      </c>
      <c r="AG21" s="4" t="s">
        <v>418</v>
      </c>
    </row>
    <row r="22" spans="1:35">
      <c r="A22">
        <f>ROW(Расходка[[#This Row],[Тип расходного материала ]])-1</f>
        <v>21</v>
      </c>
      <c r="B22" t="s">
        <v>206</v>
      </c>
      <c r="C22" s="1" t="s">
        <v>337</v>
      </c>
      <c r="E22" s="115">
        <f>IF(ISNUMBER(SEARCH('Карта учёта'!$B$13,Расходка[[#This Row],[Наименование расходного материала]])),MAX($E$1:E21)+1,0)</f>
        <v>0</v>
      </c>
      <c r="F22" s="115">
        <f>IF(ISNUMBER(SEARCH('Карта учёта'!$B$14,Расходка[[#This Row],[Наименование расходного материала]])),MAX($F$1:F21)+1,0)</f>
        <v>0</v>
      </c>
      <c r="G22" s="115">
        <f>IF(ISNUMBER(SEARCH('Карта учёта'!$B$15,Расходка[[#This Row],[Наименование расходного материала]])),MAX($G$1:G21)+1,0)</f>
        <v>0</v>
      </c>
      <c r="H22" s="115">
        <f>IF(ISNUMBER(SEARCH('Карта учёта'!$B$16,Расходка[[#This Row],[Наименование расходного материала]])),MAX($H$1:H21)+1,0)</f>
        <v>0</v>
      </c>
      <c r="I22" s="115">
        <f>IF(ISNUMBER(SEARCH('Карта учёта'!$B$17,Расходка[[#This Row],[Наименование расходного материала]])),MAX($I$1:I21)+1,0)</f>
        <v>0</v>
      </c>
      <c r="J22" s="115">
        <f>IF(ISNUMBER(SEARCH('Карта учёта'!$B$18,Расходка[[#This Row],[Наименование расходного материала]])),MAX($J$1:J21)+1,0)</f>
        <v>0</v>
      </c>
      <c r="K22" s="115">
        <f>IF(ISNUMBER(SEARCH('Карта учёта'!$B$19,Расходка[[#This Row],[Наименование расходного материала]])),MAX($K$1:K21)+1,0)</f>
        <v>0</v>
      </c>
      <c r="L22" s="115">
        <f>IF(ISNUMBER(SEARCH('Карта учёта'!$B$20,Расходка[[#This Row],[Наименование расходного материала]])),MAX($L$1:L21)+1,0)</f>
        <v>0</v>
      </c>
      <c r="M22" s="115">
        <f>IF(ISNUMBER(SEARCH('Карта учёта'!$B$21,Расходка[[#This Row],[Наименование расходного материала]])),MAX($M$1:M21)+1,0)</f>
        <v>0</v>
      </c>
      <c r="N22" s="115">
        <f>IF(ISNUMBER(SEARCH('Карта учёта'!$B$22,Расходка[[#This Row],[Наименование расходного материала]])),MAX($N$1:N21)+1,0)</f>
        <v>0</v>
      </c>
      <c r="O22" s="115">
        <f>IF(ISNUMBER(SEARCH('Карта учёта'!$B$23,Расходка[[#This Row],[Наименование расходного материала]])),MAX($O$1:O21)+1,0)</f>
        <v>21</v>
      </c>
      <c r="P22" s="115">
        <f>IF(ISNUMBER(SEARCH('Карта учёта'!$B$24,Расходка[[#This Row],[Наименование расходного материала]])),MAX($P$1:P21)+1,0)</f>
        <v>21</v>
      </c>
      <c r="Q22" s="115">
        <f>IF(ISNUMBER(SEARCH('Карта учёта'!$B$25,Расходка[[#This Row],[Наименование расходного материала]])),MAX($Q$1:Q21)+1,0)</f>
        <v>21</v>
      </c>
      <c r="R22" s="114" t="str">
        <f>IFERROR(INDEX(Расходка[Наименование расходного материала],MATCH(Расходка[[#This Row],[№]],Поиск_расходки[Индекс1],0)),"")</f>
        <v/>
      </c>
      <c r="S22" s="114" t="str">
        <f>IFERROR(INDEX(Расходка[Наименование расходного материала],MATCH(Расходка[[#This Row],[№]],Поиск_расходки[Индекс2],0)),"")</f>
        <v/>
      </c>
      <c r="T22" s="114" t="str">
        <f>IFERROR(INDEX(Расходка[Наименование расходного материала],MATCH(Расходка[[#This Row],[№]],Поиск_расходки[Индекс3],0)),"")</f>
        <v/>
      </c>
      <c r="U22" s="114" t="str">
        <f>IFERROR(INDEX(Расходка[Наименование расходного материала],MATCH(Расходка[[#This Row],[№]],Поиск_расходки[Индекс4],0)),"")</f>
        <v/>
      </c>
      <c r="V22" s="114" t="str">
        <f>IFERROR(INDEX(Расходка[Наименование расходного материала],MATCH(Расходка[[#This Row],[№]],Поиск_расходки[Индекс5],0)),"")</f>
        <v/>
      </c>
      <c r="W22" s="114" t="str">
        <f>IFERROR(INDEX(Расходка[Наименование расходного материала],MATCH(Расходка[[#This Row],[№]],Поиск_расходки[Индекс6],0)),"")</f>
        <v/>
      </c>
      <c r="X22" s="114" t="str">
        <f>IFERROR(INDEX(Расходка[Наименование расходного материала],MATCH(Расходка[[#This Row],[№]],Поиск_расходки[Индекс7],0)),"")</f>
        <v/>
      </c>
      <c r="Y22" s="114" t="str">
        <f>IFERROR(INDEX(Расходка[Наименование расходного материала],MATCH(Расходка[[#This Row],[№]],Поиск_расходки[Индекс8],0)),"")</f>
        <v/>
      </c>
      <c r="Z22" s="114" t="str">
        <f>IFERROR(INDEX(Расходка[Наименование расходного материала],MATCH(Расходка[[#This Row],[№]],Поиск_расходки[Индекс9],0)),"")</f>
        <v/>
      </c>
      <c r="AA22" s="114" t="str">
        <f>IFERROR(INDEX(Расходка[Наименование расходного материала],MATCH(Расходка[[#This Row],[№]],Поиск_расходки[Индекс10],0)),"")</f>
        <v/>
      </c>
      <c r="AB22" s="114" t="str">
        <f>IFERROR(INDEX(Расходка[Наименование расходного материала],MATCH(Расходка[[#This Row],[№]],Поиск_расходки[Индекс11],0)),"")</f>
        <v>Oscor 7F</v>
      </c>
      <c r="AC22" s="114" t="str">
        <f>IFERROR(INDEX(Расходка[Наименование расходного материала],MATCH(Расходка[[#This Row],[№]],Поиск_расходки[Индекс12],0)),"")</f>
        <v>Oscor 7F</v>
      </c>
      <c r="AD22" s="114" t="str">
        <f>IFERROR(INDEX(Расходка[Наименование расходного материала],MATCH(Расходка[[#This Row],[№]],Поиск_расходки[Индекс13],0)),"")</f>
        <v>Oscor 7F</v>
      </c>
      <c r="AF22" s="4" t="s">
        <v>5</v>
      </c>
      <c r="AG22" s="4" t="s">
        <v>419</v>
      </c>
    </row>
    <row r="23" spans="1:35">
      <c r="A23">
        <f>ROW(Расходка[[#This Row],[Тип расходного материала ]])-1</f>
        <v>22</v>
      </c>
      <c r="B23" t="s">
        <v>305</v>
      </c>
      <c r="C23" s="1" t="s">
        <v>505</v>
      </c>
      <c r="E23" s="115">
        <f>IF(ISNUMBER(SEARCH('Карта учёта'!$B$13,Расходка[[#This Row],[Наименование расходного материала]])),MAX($E$1:E22)+1,0)</f>
        <v>0</v>
      </c>
      <c r="F23" s="115">
        <f>IF(ISNUMBER(SEARCH('Карта учёта'!$B$14,Расходка[[#This Row],[Наименование расходного материала]])),MAX($F$1:F22)+1,0)</f>
        <v>0</v>
      </c>
      <c r="G23" s="115">
        <f>IF(ISNUMBER(SEARCH('Карта учёта'!$B$15,Расходка[[#This Row],[Наименование расходного материала]])),MAX($G$1:G22)+1,0)</f>
        <v>0</v>
      </c>
      <c r="H23" s="115">
        <f>IF(ISNUMBER(SEARCH('Карта учёта'!$B$16,Расходка[[#This Row],[Наименование расходного материала]])),MAX($H$1:H22)+1,0)</f>
        <v>0</v>
      </c>
      <c r="I23" s="115">
        <f>IF(ISNUMBER(SEARCH('Карта учёта'!$B$17,Расходка[[#This Row],[Наименование расходного материала]])),MAX($I$1:I22)+1,0)</f>
        <v>0</v>
      </c>
      <c r="J23" s="115">
        <f>IF(ISNUMBER(SEARCH('Карта учёта'!$B$18,Расходка[[#This Row],[Наименование расходного материала]])),MAX($J$1:J22)+1,0)</f>
        <v>0</v>
      </c>
      <c r="K23" s="115">
        <f>IF(ISNUMBER(SEARCH('Карта учёта'!$B$19,Расходка[[#This Row],[Наименование расходного материала]])),MAX($K$1:K22)+1,0)</f>
        <v>0</v>
      </c>
      <c r="L23" s="115">
        <f>IF(ISNUMBER(SEARCH('Карта учёта'!$B$20,Расходка[[#This Row],[Наименование расходного материала]])),MAX($L$1:L22)+1,0)</f>
        <v>0</v>
      </c>
      <c r="M23" s="115">
        <f>IF(ISNUMBER(SEARCH('Карта учёта'!$B$21,Расходка[[#This Row],[Наименование расходного материала]])),MAX($M$1:M22)+1,0)</f>
        <v>0</v>
      </c>
      <c r="N23" s="115">
        <f>IF(ISNUMBER(SEARCH('Карта учёта'!$B$22,Расходка[[#This Row],[Наименование расходного материала]])),MAX($N$1:N22)+1,0)</f>
        <v>0</v>
      </c>
      <c r="O23" s="115">
        <f>IF(ISNUMBER(SEARCH('Карта учёта'!$B$23,Расходка[[#This Row],[Наименование расходного материала]])),MAX($O$1:O22)+1,0)</f>
        <v>22</v>
      </c>
      <c r="P23" s="115">
        <f>IF(ISNUMBER(SEARCH('Карта учёта'!$B$24,Расходка[[#This Row],[Наименование расходного материала]])),MAX($P$1:P22)+1,0)</f>
        <v>22</v>
      </c>
      <c r="Q23" s="115">
        <f>IF(ISNUMBER(SEARCH('Карта учёта'!$B$25,Расходка[[#This Row],[Наименование расходного материала]])),MAX($Q$1:Q22)+1,0)</f>
        <v>22</v>
      </c>
      <c r="R23" s="114" t="str">
        <f>IFERROR(INDEX(Расходка[Наименование расходного материала],MATCH(Расходка[[#This Row],[№]],Поиск_расходки[Индекс1],0)),"")</f>
        <v/>
      </c>
      <c r="S23" s="114" t="str">
        <f>IFERROR(INDEX(Расходка[Наименование расходного материала],MATCH(Расходка[[#This Row],[№]],Поиск_расходки[Индекс2],0)),"")</f>
        <v/>
      </c>
      <c r="T23" s="114" t="str">
        <f>IFERROR(INDEX(Расходка[Наименование расходного материала],MATCH(Расходка[[#This Row],[№]],Поиск_расходки[Индекс3],0)),"")</f>
        <v/>
      </c>
      <c r="U23" s="114" t="str">
        <f>IFERROR(INDEX(Расходка[Наименование расходного материала],MATCH(Расходка[[#This Row],[№]],Поиск_расходки[Индекс4],0)),"")</f>
        <v/>
      </c>
      <c r="V23" s="114" t="str">
        <f>IFERROR(INDEX(Расходка[Наименование расходного материала],MATCH(Расходка[[#This Row],[№]],Поиск_расходки[Индекс5],0)),"")</f>
        <v/>
      </c>
      <c r="W23" s="114" t="str">
        <f>IFERROR(INDEX(Расходка[Наименование расходного материала],MATCH(Расходка[[#This Row],[№]],Поиск_расходки[Индекс6],0)),"")</f>
        <v/>
      </c>
      <c r="X23" s="114" t="str">
        <f>IFERROR(INDEX(Расходка[Наименование расходного материала],MATCH(Расходка[[#This Row],[№]],Поиск_расходки[Индекс7],0)),"")</f>
        <v/>
      </c>
      <c r="Y23" s="114" t="str">
        <f>IFERROR(INDEX(Расходка[Наименование расходного материала],MATCH(Расходка[[#This Row],[№]],Поиск_расходки[Индекс8],0)),"")</f>
        <v/>
      </c>
      <c r="Z23" s="114" t="str">
        <f>IFERROR(INDEX(Расходка[Наименование расходного материала],MATCH(Расходка[[#This Row],[№]],Поиск_расходки[Индекс9],0)),"")</f>
        <v/>
      </c>
      <c r="AA23" s="114" t="str">
        <f>IFERROR(INDEX(Расходка[Наименование расходного материала],MATCH(Расходка[[#This Row],[№]],Поиск_расходки[Индекс10],0)),"")</f>
        <v/>
      </c>
      <c r="AB23" s="114" t="str">
        <f>IFERROR(INDEX(Расходка[Наименование расходного материала],MATCH(Расходка[[#This Row],[№]],Поиск_расходки[Индекс11],0)),"")</f>
        <v>"МИМ". Тюмень</v>
      </c>
      <c r="AC23" s="114" t="str">
        <f>IFERROR(INDEX(Расходка[Наименование расходного материала],MATCH(Расходка[[#This Row],[№]],Поиск_расходки[Индекс12],0)),"")</f>
        <v>"МИМ". Тюмень</v>
      </c>
      <c r="AD23" s="114" t="str">
        <f>IFERROR(INDEX(Расходка[Наименование расходного материала],MATCH(Расходка[[#This Row],[№]],Поиск_расходки[Индекс13],0)),"")</f>
        <v>"МИМ". Тюмень</v>
      </c>
      <c r="AF23" s="4" t="s">
        <v>5</v>
      </c>
      <c r="AG23" s="4" t="s">
        <v>420</v>
      </c>
    </row>
    <row r="24" spans="1:35">
      <c r="A24">
        <f>ROW(Расходка[[#This Row],[Тип расходного материала ]])-1</f>
        <v>23</v>
      </c>
      <c r="B24" t="s">
        <v>305</v>
      </c>
      <c r="C24" s="1" t="s">
        <v>507</v>
      </c>
      <c r="E24" s="115">
        <f>IF(ISNUMBER(SEARCH('Карта учёта'!$B$13,Расходка[[#This Row],[Наименование расходного материала]])),MAX($E$1:E23)+1,0)</f>
        <v>0</v>
      </c>
      <c r="F24" s="115">
        <f>IF(ISNUMBER(SEARCH('Карта учёта'!$B$14,Расходка[[#This Row],[Наименование расходного материала]])),MAX($F$1:F23)+1,0)</f>
        <v>0</v>
      </c>
      <c r="G24" s="115">
        <f>IF(ISNUMBER(SEARCH('Карта учёта'!$B$15,Расходка[[#This Row],[Наименование расходного материала]])),MAX($G$1:G23)+1,0)</f>
        <v>0</v>
      </c>
      <c r="H24" s="115">
        <f>IF(ISNUMBER(SEARCH('Карта учёта'!$B$16,Расходка[[#This Row],[Наименование расходного материала]])),MAX($H$1:H23)+1,0)</f>
        <v>0</v>
      </c>
      <c r="I24" s="115">
        <f>IF(ISNUMBER(SEARCH('Карта учёта'!$B$17,Расходка[[#This Row],[Наименование расходного материала]])),MAX($I$1:I23)+1,0)</f>
        <v>0</v>
      </c>
      <c r="J24" s="115">
        <f>IF(ISNUMBER(SEARCH('Карта учёта'!$B$18,Расходка[[#This Row],[Наименование расходного материала]])),MAX($J$1:J23)+1,0)</f>
        <v>0</v>
      </c>
      <c r="K24" s="115">
        <f>IF(ISNUMBER(SEARCH('Карта учёта'!$B$19,Расходка[[#This Row],[Наименование расходного материала]])),MAX($K$1:K23)+1,0)</f>
        <v>0</v>
      </c>
      <c r="L24" s="115">
        <f>IF(ISNUMBER(SEARCH('Карта учёта'!$B$20,Расходка[[#This Row],[Наименование расходного материала]])),MAX($L$1:L23)+1,0)</f>
        <v>0</v>
      </c>
      <c r="M24" s="115">
        <f>IF(ISNUMBER(SEARCH('Карта учёта'!$B$21,Расходка[[#This Row],[Наименование расходного материала]])),MAX($M$1:M23)+1,0)</f>
        <v>0</v>
      </c>
      <c r="N24" s="115">
        <f>IF(ISNUMBER(SEARCH('Карта учёта'!$B$22,Расходка[[#This Row],[Наименование расходного материала]])),MAX($N$1:N23)+1,0)</f>
        <v>0</v>
      </c>
      <c r="O24" s="115">
        <f>IF(ISNUMBER(SEARCH('Карта учёта'!$B$23,Расходка[[#This Row],[Наименование расходного материала]])),MAX($O$1:O23)+1,0)</f>
        <v>23</v>
      </c>
      <c r="P24" s="115">
        <f>IF(ISNUMBER(SEARCH('Карта учёта'!$B$24,Расходка[[#This Row],[Наименование расходного материала]])),MAX($P$1:P23)+1,0)</f>
        <v>23</v>
      </c>
      <c r="Q24" s="115">
        <f>IF(ISNUMBER(SEARCH('Карта учёта'!$B$25,Расходка[[#This Row],[Наименование расходного материала]])),MAX($Q$1:Q23)+1,0)</f>
        <v>23</v>
      </c>
      <c r="R24" s="114" t="str">
        <f>IFERROR(INDEX(Расходка[Наименование расходного материала],MATCH(Расходка[[#This Row],[№]],Поиск_расходки[Индекс1],0)),"")</f>
        <v/>
      </c>
      <c r="S24" s="114" t="str">
        <f>IFERROR(INDEX(Расходка[Наименование расходного материала],MATCH(Расходка[[#This Row],[№]],Поиск_расходки[Индекс2],0)),"")</f>
        <v/>
      </c>
      <c r="T24" s="114" t="str">
        <f>IFERROR(INDEX(Расходка[Наименование расходного материала],MATCH(Расходка[[#This Row],[№]],Поиск_расходки[Индекс3],0)),"")</f>
        <v/>
      </c>
      <c r="U24" s="114" t="str">
        <f>IFERROR(INDEX(Расходка[Наименование расходного материала],MATCH(Расходка[[#This Row],[№]],Поиск_расходки[Индекс4],0)),"")</f>
        <v/>
      </c>
      <c r="V24" s="114" t="str">
        <f>IFERROR(INDEX(Расходка[Наименование расходного материала],MATCH(Расходка[[#This Row],[№]],Поиск_расходки[Индекс5],0)),"")</f>
        <v/>
      </c>
      <c r="W24" s="114" t="str">
        <f>IFERROR(INDEX(Расходка[Наименование расходного материала],MATCH(Расходка[[#This Row],[№]],Поиск_расходки[Индекс6],0)),"")</f>
        <v/>
      </c>
      <c r="X24" s="114" t="str">
        <f>IFERROR(INDEX(Расходка[Наименование расходного материала],MATCH(Расходка[[#This Row],[№]],Поиск_расходки[Индекс7],0)),"")</f>
        <v/>
      </c>
      <c r="Y24" s="114" t="str">
        <f>IFERROR(INDEX(Расходка[Наименование расходного материала],MATCH(Расходка[[#This Row],[№]],Поиск_расходки[Индекс8],0)),"")</f>
        <v/>
      </c>
      <c r="Z24" s="114" t="str">
        <f>IFERROR(INDEX(Расходка[Наименование расходного материала],MATCH(Расходка[[#This Row],[№]],Поиск_расходки[Индекс9],0)),"")</f>
        <v/>
      </c>
      <c r="AA24" s="114" t="str">
        <f>IFERROR(INDEX(Расходка[Наименование расходного материала],MATCH(Расходка[[#This Row],[№]],Поиск_расходки[Индекс10],0)),"")</f>
        <v/>
      </c>
      <c r="AB24" s="114" t="str">
        <f>IFERROR(INDEX(Расходка[Наименование расходного материала],MATCH(Расходка[[#This Row],[№]],Поиск_расходки[Индекс11],0)),"")</f>
        <v>Поток CTЗ по ТУ</v>
      </c>
      <c r="AC24" s="114" t="str">
        <f>IFERROR(INDEX(Расходка[Наименование расходного материала],MATCH(Расходка[[#This Row],[№]],Поиск_расходки[Индекс12],0)),"")</f>
        <v>Поток CTЗ по ТУ</v>
      </c>
      <c r="AD24" s="114" t="str">
        <f>IFERROR(INDEX(Расходка[Наименование расходного материала],MATCH(Расходка[[#This Row],[№]],Поиск_расходки[Индекс13],0)),"")</f>
        <v>Поток CTЗ по ТУ</v>
      </c>
      <c r="AF24" s="4" t="s">
        <v>5</v>
      </c>
      <c r="AG24" s="4" t="s">
        <v>421</v>
      </c>
    </row>
    <row r="25" spans="1:35">
      <c r="A25">
        <f>ROW(Расходка[[#This Row],[Тип расходного материала ]])-1</f>
        <v>24</v>
      </c>
      <c r="B25" t="s">
        <v>305</v>
      </c>
      <c r="C25" s="1" t="s">
        <v>305</v>
      </c>
      <c r="E25" s="115">
        <f>IF(ISNUMBER(SEARCH('Карта учёта'!$B$13,Расходка[[#This Row],[Наименование расходного материала]])),MAX($E$1:E24)+1,0)</f>
        <v>1</v>
      </c>
      <c r="F25" s="115">
        <f>IF(ISNUMBER(SEARCH('Карта учёта'!$B$14,Расходка[[#This Row],[Наименование расходного материала]])),MAX($F$1:F24)+1,0)</f>
        <v>0</v>
      </c>
      <c r="G25" s="115">
        <f>IF(ISNUMBER(SEARCH('Карта учёта'!$B$15,Расходка[[#This Row],[Наименование расходного материала]])),MAX($G$1:G24)+1,0)</f>
        <v>0</v>
      </c>
      <c r="H25" s="115">
        <f>IF(ISNUMBER(SEARCH('Карта учёта'!$B$16,Расходка[[#This Row],[Наименование расходного материала]])),MAX($H$1:H24)+1,0)</f>
        <v>0</v>
      </c>
      <c r="I25" s="115">
        <f>IF(ISNUMBER(SEARCH('Карта учёта'!$B$17,Расходка[[#This Row],[Наименование расходного материала]])),MAX($I$1:I24)+1,0)</f>
        <v>0</v>
      </c>
      <c r="J25" s="115">
        <f>IF(ISNUMBER(SEARCH('Карта учёта'!$B$18,Расходка[[#This Row],[Наименование расходного материала]])),MAX($J$1:J24)+1,0)</f>
        <v>0</v>
      </c>
      <c r="K25" s="115">
        <f>IF(ISNUMBER(SEARCH('Карта учёта'!$B$19,Расходка[[#This Row],[Наименование расходного материала]])),MAX($K$1:K24)+1,0)</f>
        <v>0</v>
      </c>
      <c r="L25" s="115">
        <f>IF(ISNUMBER(SEARCH('Карта учёта'!$B$20,Расходка[[#This Row],[Наименование расходного материала]])),MAX($L$1:L24)+1,0)</f>
        <v>0</v>
      </c>
      <c r="M25" s="115">
        <f>IF(ISNUMBER(SEARCH('Карта учёта'!$B$21,Расходка[[#This Row],[Наименование расходного материала]])),MAX($M$1:M24)+1,0)</f>
        <v>0</v>
      </c>
      <c r="N25" s="115">
        <f>IF(ISNUMBER(SEARCH('Карта учёта'!$B$22,Расходка[[#This Row],[Наименование расходного материала]])),MAX($N$1:N24)+1,0)</f>
        <v>0</v>
      </c>
      <c r="O25" s="115">
        <f>IF(ISNUMBER(SEARCH('Карта учёта'!$B$23,Расходка[[#This Row],[Наименование расходного материала]])),MAX($O$1:O24)+1,0)</f>
        <v>24</v>
      </c>
      <c r="P25" s="115">
        <f>IF(ISNUMBER(SEARCH('Карта учёта'!$B$24,Расходка[[#This Row],[Наименование расходного материала]])),MAX($P$1:P24)+1,0)</f>
        <v>24</v>
      </c>
      <c r="Q25" s="115">
        <f>IF(ISNUMBER(SEARCH('Карта учёта'!$B$25,Расходка[[#This Row],[Наименование расходного материала]])),MAX($Q$1:Q24)+1,0)</f>
        <v>24</v>
      </c>
      <c r="R25" s="114" t="str">
        <f>IFERROR(INDEX(Расходка[Наименование расходного материала],MATCH(Расходка[[#This Row],[№]],Поиск_расходки[Индекс1],0)),"")</f>
        <v/>
      </c>
      <c r="S25" s="114" t="str">
        <f>IFERROR(INDEX(Расходка[Наименование расходного материала],MATCH(Расходка[[#This Row],[№]],Поиск_расходки[Индекс2],0)),"")</f>
        <v/>
      </c>
      <c r="T25" s="114" t="str">
        <f>IFERROR(INDEX(Расходка[Наименование расходного материала],MATCH(Расходка[[#This Row],[№]],Поиск_расходки[Индекс3],0)),"")</f>
        <v/>
      </c>
      <c r="U25" s="114" t="str">
        <f>IFERROR(INDEX(Расходка[Наименование расходного материала],MATCH(Расходка[[#This Row],[№]],Поиск_расходки[Индекс4],0)),"")</f>
        <v/>
      </c>
      <c r="V25" s="114" t="str">
        <f>IFERROR(INDEX(Расходка[Наименование расходного материала],MATCH(Расходка[[#This Row],[№]],Поиск_расходки[Индекс5],0)),"")</f>
        <v/>
      </c>
      <c r="W25" s="114" t="str">
        <f>IFERROR(INDEX(Расходка[Наименование расходного материала],MATCH(Расходка[[#This Row],[№]],Поиск_расходки[Индекс6],0)),"")</f>
        <v/>
      </c>
      <c r="X25" s="114" t="str">
        <f>IFERROR(INDEX(Расходка[Наименование расходного материала],MATCH(Расходка[[#This Row],[№]],Поиск_расходки[Индекс7],0)),"")</f>
        <v/>
      </c>
      <c r="Y25" s="114" t="str">
        <f>IFERROR(INDEX(Расходка[Наименование расходного материала],MATCH(Расходка[[#This Row],[№]],Поиск_расходки[Индекс8],0)),"")</f>
        <v/>
      </c>
      <c r="Z25" s="114" t="str">
        <f>IFERROR(INDEX(Расходка[Наименование расходного материала],MATCH(Расходка[[#This Row],[№]],Поиск_расходки[Индекс9],0)),"")</f>
        <v/>
      </c>
      <c r="AA25" s="114" t="str">
        <f>IFERROR(INDEX(Расходка[Наименование расходного материала],MATCH(Расходка[[#This Row],[№]],Поиск_расходки[Индекс10],0)),"")</f>
        <v/>
      </c>
      <c r="AB25" s="114" t="str">
        <f>IFERROR(INDEX(Расходка[Наименование расходного материала],MATCH(Расходка[[#This Row],[№]],Поиск_расходки[Индекс11],0)),"")</f>
        <v>Индефлятор</v>
      </c>
      <c r="AC25" s="114" t="str">
        <f>IFERROR(INDEX(Расходка[Наименование расходного материала],MATCH(Расходка[[#This Row],[№]],Поиск_расходки[Индекс12],0)),"")</f>
        <v>Индефлятор</v>
      </c>
      <c r="AD25" s="114" t="str">
        <f>IFERROR(INDEX(Расходка[Наименование расходного материала],MATCH(Расходка[[#This Row],[№]],Поиск_расходки[Индекс13],0)),"")</f>
        <v>Индефлятор</v>
      </c>
      <c r="AF25" s="4" t="s">
        <v>5</v>
      </c>
      <c r="AG25" s="4" t="s">
        <v>422</v>
      </c>
    </row>
    <row r="26" spans="1:35">
      <c r="A26">
        <f>ROW(Расходка[[#This Row],[Тип расходного материала ]])-1</f>
        <v>25</v>
      </c>
      <c r="B26" t="s">
        <v>3</v>
      </c>
      <c r="C26" t="s">
        <v>320</v>
      </c>
      <c r="E26" s="115">
        <f>IF(ISNUMBER(SEARCH('Карта учёта'!$B$13,Расходка[[#This Row],[Наименование расходного материала]])),MAX($E$1:E25)+1,0)</f>
        <v>0</v>
      </c>
      <c r="F26" s="115">
        <f>IF(ISNUMBER(SEARCH('Карта учёта'!$B$14,Расходка[[#This Row],[Наименование расходного материала]])),MAX($F$1:F25)+1,0)</f>
        <v>0</v>
      </c>
      <c r="G26" s="115">
        <f>IF(ISNUMBER(SEARCH('Карта учёта'!$B$15,Расходка[[#This Row],[Наименование расходного материала]])),MAX($G$1:G25)+1,0)</f>
        <v>0</v>
      </c>
      <c r="H26" s="115">
        <f>IF(ISNUMBER(SEARCH('Карта учёта'!$B$16,Расходка[[#This Row],[Наименование расходного материала]])),MAX($H$1:H25)+1,0)</f>
        <v>0</v>
      </c>
      <c r="I26" s="115">
        <f>IF(ISNUMBER(SEARCH('Карта учёта'!$B$17,Расходка[[#This Row],[Наименование расходного материала]])),MAX($I$1:I25)+1,0)</f>
        <v>0</v>
      </c>
      <c r="J26" s="115">
        <f>IF(ISNUMBER(SEARCH('Карта учёта'!$B$18,Расходка[[#This Row],[Наименование расходного материала]])),MAX($J$1:J25)+1,0)</f>
        <v>0</v>
      </c>
      <c r="K26" s="115">
        <f>IF(ISNUMBER(SEARCH('Карта учёта'!$B$19,Расходка[[#This Row],[Наименование расходного материала]])),MAX($K$1:K25)+1,0)</f>
        <v>0</v>
      </c>
      <c r="L26" s="115">
        <f>IF(ISNUMBER(SEARCH('Карта учёта'!$B$20,Расходка[[#This Row],[Наименование расходного материала]])),MAX($L$1:L25)+1,0)</f>
        <v>0</v>
      </c>
      <c r="M26" s="115">
        <f>IF(ISNUMBER(SEARCH('Карта учёта'!$B$21,Расходка[[#This Row],[Наименование расходного материала]])),MAX($M$1:M25)+1,0)</f>
        <v>0</v>
      </c>
      <c r="N26" s="115">
        <f>IF(ISNUMBER(SEARCH('Карта учёта'!$B$22,Расходка[[#This Row],[Наименование расходного материала]])),MAX($N$1:N25)+1,0)</f>
        <v>0</v>
      </c>
      <c r="O26" s="115">
        <f>IF(ISNUMBER(SEARCH('Карта учёта'!$B$23,Расходка[[#This Row],[Наименование расходного материала]])),MAX($O$1:O25)+1,0)</f>
        <v>25</v>
      </c>
      <c r="P26" s="115">
        <f>IF(ISNUMBER(SEARCH('Карта учёта'!$B$24,Расходка[[#This Row],[Наименование расходного материала]])),MAX($P$1:P25)+1,0)</f>
        <v>25</v>
      </c>
      <c r="Q26" s="115">
        <f>IF(ISNUMBER(SEARCH('Карта учёта'!$B$25,Расходка[[#This Row],[Наименование расходного материала]])),MAX($Q$1:Q25)+1,0)</f>
        <v>25</v>
      </c>
      <c r="R26" s="114" t="str">
        <f>IFERROR(INDEX(Расходка[Наименование расходного материала],MATCH(Расходка[[#This Row],[№]],Поиск_расходки[Индекс1],0)),"")</f>
        <v/>
      </c>
      <c r="S26" s="114" t="str">
        <f>IFERROR(INDEX(Расходка[Наименование расходного материала],MATCH(Расходка[[#This Row],[№]],Поиск_расходки[Индекс2],0)),"")</f>
        <v/>
      </c>
      <c r="T26" s="114" t="str">
        <f>IFERROR(INDEX(Расходка[Наименование расходного материала],MATCH(Расходка[[#This Row],[№]],Поиск_расходки[Индекс3],0)),"")</f>
        <v/>
      </c>
      <c r="U26" s="114" t="str">
        <f>IFERROR(INDEX(Расходка[Наименование расходного материала],MATCH(Расходка[[#This Row],[№]],Поиск_расходки[Индекс4],0)),"")</f>
        <v/>
      </c>
      <c r="V26" s="114" t="str">
        <f>IFERROR(INDEX(Расходка[Наименование расходного материала],MATCH(Расходка[[#This Row],[№]],Поиск_расходки[Индекс5],0)),"")</f>
        <v/>
      </c>
      <c r="W26" s="114" t="str">
        <f>IFERROR(INDEX(Расходка[Наименование расходного материала],MATCH(Расходка[[#This Row],[№]],Поиск_расходки[Индекс6],0)),"")</f>
        <v/>
      </c>
      <c r="X26" s="114" t="str">
        <f>IFERROR(INDEX(Расходка[Наименование расходного материала],MATCH(Расходка[[#This Row],[№]],Поиск_расходки[Индекс7],0)),"")</f>
        <v/>
      </c>
      <c r="Y26" s="114" t="str">
        <f>IFERROR(INDEX(Расходка[Наименование расходного материала],MATCH(Расходка[[#This Row],[№]],Поиск_расходки[Индекс8],0)),"")</f>
        <v/>
      </c>
      <c r="Z26" s="114" t="str">
        <f>IFERROR(INDEX(Расходка[Наименование расходного материала],MATCH(Расходка[[#This Row],[№]],Поиск_расходки[Индекс9],0)),"")</f>
        <v/>
      </c>
      <c r="AA26" s="114" t="str">
        <f>IFERROR(INDEX(Расходка[Наименование расходного материала],MATCH(Расходка[[#This Row],[№]],Поиск_расходки[Индекс10],0)),"")</f>
        <v/>
      </c>
      <c r="AB26" s="114" t="str">
        <f>IFERROR(INDEX(Расходка[Наименование расходного материала],MATCH(Расходка[[#This Row],[№]],Поиск_расходки[Индекс11],0)),"")</f>
        <v>Cougar LS Hydro-Track®</v>
      </c>
      <c r="AC26" s="114" t="str">
        <f>IFERROR(INDEX(Расходка[Наименование расходного материала],MATCH(Расходка[[#This Row],[№]],Поиск_расходки[Индекс12],0)),"")</f>
        <v>Cougar LS Hydro-Track®</v>
      </c>
      <c r="AD26" s="114" t="str">
        <f>IFERROR(INDEX(Расходка[Наименование расходного материала],MATCH(Расходка[[#This Row],[№]],Поиск_расходки[Индекс13],0)),"")</f>
        <v>Cougar LS Hydro-Track®</v>
      </c>
      <c r="AF26" s="4" t="s">
        <v>5</v>
      </c>
      <c r="AG26" s="4" t="s">
        <v>423</v>
      </c>
    </row>
    <row r="27" spans="1:35">
      <c r="A27">
        <f>ROW(Расходка[[#This Row],[Тип расходного материала ]])-1</f>
        <v>26</v>
      </c>
      <c r="B27" t="s">
        <v>3</v>
      </c>
      <c r="C27" t="s">
        <v>341</v>
      </c>
      <c r="E27" s="115">
        <f>IF(ISNUMBER(SEARCH('Карта учёта'!$B$13,Расходка[[#This Row],[Наименование расходного материала]])),MAX($E$1:E26)+1,0)</f>
        <v>0</v>
      </c>
      <c r="F27" s="115">
        <f>IF(ISNUMBER(SEARCH('Карта учёта'!$B$14,Расходка[[#This Row],[Наименование расходного материала]])),MAX($F$1:F26)+1,0)</f>
        <v>0</v>
      </c>
      <c r="G27" s="115">
        <f>IF(ISNUMBER(SEARCH('Карта учёта'!$B$15,Расходка[[#This Row],[Наименование расходного материала]])),MAX($G$1:G26)+1,0)</f>
        <v>0</v>
      </c>
      <c r="H27" s="115">
        <f>IF(ISNUMBER(SEARCH('Карта учёта'!$B$16,Расходка[[#This Row],[Наименование расходного материала]])),MAX($H$1:H26)+1,0)</f>
        <v>0</v>
      </c>
      <c r="I27" s="115">
        <f>IF(ISNUMBER(SEARCH('Карта учёта'!$B$17,Расходка[[#This Row],[Наименование расходного материала]])),MAX($I$1:I26)+1,0)</f>
        <v>0</v>
      </c>
      <c r="J27" s="115">
        <f>IF(ISNUMBER(SEARCH('Карта учёта'!$B$18,Расходка[[#This Row],[Наименование расходного материала]])),MAX($J$1:J26)+1,0)</f>
        <v>0</v>
      </c>
      <c r="K27" s="115">
        <f>IF(ISNUMBER(SEARCH('Карта учёта'!$B$19,Расходка[[#This Row],[Наименование расходного материала]])),MAX($K$1:K26)+1,0)</f>
        <v>0</v>
      </c>
      <c r="L27" s="115">
        <f>IF(ISNUMBER(SEARCH('Карта учёта'!$B$20,Расходка[[#This Row],[Наименование расходного материала]])),MAX($L$1:L26)+1,0)</f>
        <v>0</v>
      </c>
      <c r="M27" s="115">
        <f>IF(ISNUMBER(SEARCH('Карта учёта'!$B$21,Расходка[[#This Row],[Наименование расходного материала]])),MAX($M$1:M26)+1,0)</f>
        <v>0</v>
      </c>
      <c r="N27" s="115">
        <f>IF(ISNUMBER(SEARCH('Карта учёта'!$B$22,Расходка[[#This Row],[Наименование расходного материала]])),MAX($N$1:N26)+1,0)</f>
        <v>0</v>
      </c>
      <c r="O27" s="115">
        <f>IF(ISNUMBER(SEARCH('Карта учёта'!$B$23,Расходка[[#This Row],[Наименование расходного материала]])),MAX($O$1:O26)+1,0)</f>
        <v>26</v>
      </c>
      <c r="P27" s="115">
        <f>IF(ISNUMBER(SEARCH('Карта учёта'!$B$24,Расходка[[#This Row],[Наименование расходного материала]])),MAX($P$1:P26)+1,0)</f>
        <v>26</v>
      </c>
      <c r="Q27" s="115">
        <f>IF(ISNUMBER(SEARCH('Карта учёта'!$B$25,Расходка[[#This Row],[Наименование расходного материала]])),MAX($Q$1:Q26)+1,0)</f>
        <v>26</v>
      </c>
      <c r="R27" s="114" t="str">
        <f>IFERROR(INDEX(Расходка[Наименование расходного материала],MATCH(Расходка[[#This Row],[№]],Поиск_расходки[Индекс1],0)),"")</f>
        <v/>
      </c>
      <c r="S27" s="114" t="str">
        <f>IFERROR(INDEX(Расходка[Наименование расходного материала],MATCH(Расходка[[#This Row],[№]],Поиск_расходки[Индекс2],0)),"")</f>
        <v/>
      </c>
      <c r="T27" s="114" t="str">
        <f>IFERROR(INDEX(Расходка[Наименование расходного материала],MATCH(Расходка[[#This Row],[№]],Поиск_расходки[Индекс3],0)),"")</f>
        <v/>
      </c>
      <c r="U27" s="114" t="str">
        <f>IFERROR(INDEX(Расходка[Наименование расходного материала],MATCH(Расходка[[#This Row],[№]],Поиск_расходки[Индекс4],0)),"")</f>
        <v/>
      </c>
      <c r="V27" s="114" t="str">
        <f>IFERROR(INDEX(Расходка[Наименование расходного материала],MATCH(Расходка[[#This Row],[№]],Поиск_расходки[Индекс5],0)),"")</f>
        <v/>
      </c>
      <c r="W27" s="114" t="str">
        <f>IFERROR(INDEX(Расходка[Наименование расходного материала],MATCH(Расходка[[#This Row],[№]],Поиск_расходки[Индекс6],0)),"")</f>
        <v/>
      </c>
      <c r="X27" s="114" t="str">
        <f>IFERROR(INDEX(Расходка[Наименование расходного материала],MATCH(Расходка[[#This Row],[№]],Поиск_расходки[Индекс7],0)),"")</f>
        <v/>
      </c>
      <c r="Y27" s="114" t="str">
        <f>IFERROR(INDEX(Расходка[Наименование расходного материала],MATCH(Расходка[[#This Row],[№]],Поиск_расходки[Индекс8],0)),"")</f>
        <v/>
      </c>
      <c r="Z27" s="114" t="str">
        <f>IFERROR(INDEX(Расходка[Наименование расходного материала],MATCH(Расходка[[#This Row],[№]],Поиск_расходки[Индекс9],0)),"")</f>
        <v/>
      </c>
      <c r="AA27" s="114" t="str">
        <f>IFERROR(INDEX(Расходка[Наименование расходного материала],MATCH(Расходка[[#This Row],[№]],Поиск_расходки[Индекс10],0)),"")</f>
        <v/>
      </c>
      <c r="AB27" s="114" t="str">
        <f>IFERROR(INDEX(Расходка[Наименование расходного материала],MATCH(Расходка[[#This Row],[№]],Поиск_расходки[Индекс11],0)),"")</f>
        <v>Cougar XT Hydro-Track®</v>
      </c>
      <c r="AC27" s="114" t="str">
        <f>IFERROR(INDEX(Расходка[Наименование расходного материала],MATCH(Расходка[[#This Row],[№]],Поиск_расходки[Индекс12],0)),"")</f>
        <v>Cougar XT Hydro-Track®</v>
      </c>
      <c r="AD27" s="114" t="str">
        <f>IFERROR(INDEX(Расходка[Наименование расходного материала],MATCH(Расходка[[#This Row],[№]],Поиск_расходки[Индекс13],0)),"")</f>
        <v>Cougar XT Hydro-Track®</v>
      </c>
      <c r="AF27" s="4" t="s">
        <v>5</v>
      </c>
      <c r="AG27" s="4" t="s">
        <v>424</v>
      </c>
    </row>
    <row r="28" spans="1:35">
      <c r="A28">
        <f>ROW(Расходка[[#This Row],[Тип расходного материала ]])-1</f>
        <v>27</v>
      </c>
      <c r="B28" t="s">
        <v>3</v>
      </c>
      <c r="C28" t="s">
        <v>313</v>
      </c>
      <c r="E28" s="115">
        <f>IF(ISNUMBER(SEARCH('Карта учёта'!$B$13,Расходка[[#This Row],[Наименование расходного материала]])),MAX($E$1:E27)+1,0)</f>
        <v>0</v>
      </c>
      <c r="F28" s="115">
        <f>IF(ISNUMBER(SEARCH('Карта учёта'!$B$14,Расходка[[#This Row],[Наименование расходного материала]])),MAX($F$1:F27)+1,0)</f>
        <v>0</v>
      </c>
      <c r="G28" s="115">
        <f>IF(ISNUMBER(SEARCH('Карта учёта'!$B$15,Расходка[[#This Row],[Наименование расходного материала]])),MAX($G$1:G27)+1,0)</f>
        <v>0</v>
      </c>
      <c r="H28" s="115">
        <f>IF(ISNUMBER(SEARCH('Карта учёта'!$B$16,Расходка[[#This Row],[Наименование расходного материала]])),MAX($H$1:H27)+1,0)</f>
        <v>0</v>
      </c>
      <c r="I28" s="115">
        <f>IF(ISNUMBER(SEARCH('Карта учёта'!$B$17,Расходка[[#This Row],[Наименование расходного материала]])),MAX($I$1:I27)+1,0)</f>
        <v>0</v>
      </c>
      <c r="J28" s="115">
        <f>IF(ISNUMBER(SEARCH('Карта учёта'!$B$18,Расходка[[#This Row],[Наименование расходного материала]])),MAX($J$1:J27)+1,0)</f>
        <v>0</v>
      </c>
      <c r="K28" s="115">
        <f>IF(ISNUMBER(SEARCH('Карта учёта'!$B$19,Расходка[[#This Row],[Наименование расходного материала]])),MAX($K$1:K27)+1,0)</f>
        <v>0</v>
      </c>
      <c r="L28" s="115">
        <f>IF(ISNUMBER(SEARCH('Карта учёта'!$B$20,Расходка[[#This Row],[Наименование расходного материала]])),MAX($L$1:L27)+1,0)</f>
        <v>0</v>
      </c>
      <c r="M28" s="115">
        <f>IF(ISNUMBER(SEARCH('Карта учёта'!$B$21,Расходка[[#This Row],[Наименование расходного материала]])),MAX($M$1:M27)+1,0)</f>
        <v>0</v>
      </c>
      <c r="N28" s="115">
        <f>IF(ISNUMBER(SEARCH('Карта учёта'!$B$22,Расходка[[#This Row],[Наименование расходного материала]])),MAX($N$1:N27)+1,0)</f>
        <v>0</v>
      </c>
      <c r="O28" s="115">
        <f>IF(ISNUMBER(SEARCH('Карта учёта'!$B$23,Расходка[[#This Row],[Наименование расходного материала]])),MAX($O$1:O27)+1,0)</f>
        <v>27</v>
      </c>
      <c r="P28" s="115">
        <f>IF(ISNUMBER(SEARCH('Карта учёта'!$B$24,Расходка[[#This Row],[Наименование расходного материала]])),MAX($P$1:P27)+1,0)</f>
        <v>27</v>
      </c>
      <c r="Q28" s="115">
        <f>IF(ISNUMBER(SEARCH('Карта учёта'!$B$25,Расходка[[#This Row],[Наименование расходного материала]])),MAX($Q$1:Q27)+1,0)</f>
        <v>27</v>
      </c>
      <c r="R28" s="114" t="str">
        <f>IFERROR(INDEX(Расходка[Наименование расходного материала],MATCH(Расходка[[#This Row],[№]],Поиск_расходки[Индекс1],0)),"")</f>
        <v/>
      </c>
      <c r="S28" s="114" t="str">
        <f>IFERROR(INDEX(Расходка[Наименование расходного материала],MATCH(Расходка[[#This Row],[№]],Поиск_расходки[Индекс2],0)),"")</f>
        <v/>
      </c>
      <c r="T28" s="114" t="str">
        <f>IFERROR(INDEX(Расходка[Наименование расходного материала],MATCH(Расходка[[#This Row],[№]],Поиск_расходки[Индекс3],0)),"")</f>
        <v/>
      </c>
      <c r="U28" s="114" t="str">
        <f>IFERROR(INDEX(Расходка[Наименование расходного материала],MATCH(Расходка[[#This Row],[№]],Поиск_расходки[Индекс4],0)),"")</f>
        <v/>
      </c>
      <c r="V28" s="114" t="str">
        <f>IFERROR(INDEX(Расходка[Наименование расходного материала],MATCH(Расходка[[#This Row],[№]],Поиск_расходки[Индекс5],0)),"")</f>
        <v/>
      </c>
      <c r="W28" s="114" t="str">
        <f>IFERROR(INDEX(Расходка[Наименование расходного материала],MATCH(Расходка[[#This Row],[№]],Поиск_расходки[Индекс6],0)),"")</f>
        <v/>
      </c>
      <c r="X28" s="114" t="str">
        <f>IFERROR(INDEX(Расходка[Наименование расходного материала],MATCH(Расходка[[#This Row],[№]],Поиск_расходки[Индекс7],0)),"")</f>
        <v/>
      </c>
      <c r="Y28" s="114" t="str">
        <f>IFERROR(INDEX(Расходка[Наименование расходного материала],MATCH(Расходка[[#This Row],[№]],Поиск_расходки[Индекс8],0)),"")</f>
        <v/>
      </c>
      <c r="Z28" s="114" t="str">
        <f>IFERROR(INDEX(Расходка[Наименование расходного материала],MATCH(Расходка[[#This Row],[№]],Поиск_расходки[Индекс9],0)),"")</f>
        <v/>
      </c>
      <c r="AA28" s="114" t="str">
        <f>IFERROR(INDEX(Расходка[Наименование расходного материала],MATCH(Расходка[[#This Row],[№]],Поиск_расходки[Индекс10],0)),"")</f>
        <v/>
      </c>
      <c r="AB28" s="114" t="str">
        <f>IFERROR(INDEX(Расходка[Наименование расходного материала],MATCH(Расходка[[#This Row],[№]],Поиск_расходки[Индекс11],0)),"")</f>
        <v>Fielder</v>
      </c>
      <c r="AC28" s="114" t="str">
        <f>IFERROR(INDEX(Расходка[Наименование расходного материала],MATCH(Расходка[[#This Row],[№]],Поиск_расходки[Индекс12],0)),"")</f>
        <v>Fielder</v>
      </c>
      <c r="AD28" s="114" t="str">
        <f>IFERROR(INDEX(Расходка[Наименование расходного материала],MATCH(Расходка[[#This Row],[№]],Поиск_расходки[Индекс13],0)),"")</f>
        <v>Fielder</v>
      </c>
      <c r="AF28" s="4" t="s">
        <v>5</v>
      </c>
      <c r="AG28" s="4" t="s">
        <v>425</v>
      </c>
    </row>
    <row r="29" spans="1:35">
      <c r="A29">
        <f>ROW(Расходка[[#This Row],[Тип расходного материала ]])-1</f>
        <v>28</v>
      </c>
      <c r="B29" t="s">
        <v>3</v>
      </c>
      <c r="C29" t="s">
        <v>371</v>
      </c>
      <c r="E29" s="115">
        <f>IF(ISNUMBER(SEARCH('Карта учёта'!$B$13,Расходка[[#This Row],[Наименование расходного материала]])),MAX($E$1:E28)+1,0)</f>
        <v>0</v>
      </c>
      <c r="F29" s="115">
        <f>IF(ISNUMBER(SEARCH('Карта учёта'!$B$14,Расходка[[#This Row],[Наименование расходного материала]])),MAX($F$1:F28)+1,0)</f>
        <v>0</v>
      </c>
      <c r="G29" s="115">
        <f>IF(ISNUMBER(SEARCH('Карта учёта'!$B$15,Расходка[[#This Row],[Наименование расходного материала]])),MAX($G$1:G28)+1,0)</f>
        <v>0</v>
      </c>
      <c r="H29" s="115">
        <f>IF(ISNUMBER(SEARCH('Карта учёта'!$B$16,Расходка[[#This Row],[Наименование расходного материала]])),MAX($H$1:H28)+1,0)</f>
        <v>0</v>
      </c>
      <c r="I29" s="115">
        <f>IF(ISNUMBER(SEARCH('Карта учёта'!$B$17,Расходка[[#This Row],[Наименование расходного материала]])),MAX($I$1:I28)+1,0)</f>
        <v>0</v>
      </c>
      <c r="J29" s="115">
        <f>IF(ISNUMBER(SEARCH('Карта учёта'!$B$18,Расходка[[#This Row],[Наименование расходного материала]])),MAX($J$1:J28)+1,0)</f>
        <v>0</v>
      </c>
      <c r="K29" s="115">
        <f>IF(ISNUMBER(SEARCH('Карта учёта'!$B$19,Расходка[[#This Row],[Наименование расходного материала]])),MAX($K$1:K28)+1,0)</f>
        <v>0</v>
      </c>
      <c r="L29" s="115">
        <f>IF(ISNUMBER(SEARCH('Карта учёта'!$B$20,Расходка[[#This Row],[Наименование расходного материала]])),MAX($L$1:L28)+1,0)</f>
        <v>0</v>
      </c>
      <c r="M29" s="115">
        <f>IF(ISNUMBER(SEARCH('Карта учёта'!$B$21,Расходка[[#This Row],[Наименование расходного материала]])),MAX($M$1:M28)+1,0)</f>
        <v>0</v>
      </c>
      <c r="N29" s="115">
        <f>IF(ISNUMBER(SEARCH('Карта учёта'!$B$22,Расходка[[#This Row],[Наименование расходного материала]])),MAX($N$1:N28)+1,0)</f>
        <v>0</v>
      </c>
      <c r="O29" s="115">
        <f>IF(ISNUMBER(SEARCH('Карта учёта'!$B$23,Расходка[[#This Row],[Наименование расходного материала]])),MAX($O$1:O28)+1,0)</f>
        <v>28</v>
      </c>
      <c r="P29" s="115">
        <f>IF(ISNUMBER(SEARCH('Карта учёта'!$B$24,Расходка[[#This Row],[Наименование расходного материала]])),MAX($P$1:P28)+1,0)</f>
        <v>28</v>
      </c>
      <c r="Q29" s="115">
        <f>IF(ISNUMBER(SEARCH('Карта учёта'!$B$25,Расходка[[#This Row],[Наименование расходного материала]])),MAX($Q$1:Q28)+1,0)</f>
        <v>28</v>
      </c>
      <c r="R29" s="114" t="str">
        <f>IFERROR(INDEX(Расходка[Наименование расходного материала],MATCH(Расходка[[#This Row],[№]],Поиск_расходки[Индекс1],0)),"")</f>
        <v/>
      </c>
      <c r="S29" s="114" t="str">
        <f>IFERROR(INDEX(Расходка[Наименование расходного материала],MATCH(Расходка[[#This Row],[№]],Поиск_расходки[Индекс2],0)),"")</f>
        <v/>
      </c>
      <c r="T29" s="114" t="str">
        <f>IFERROR(INDEX(Расходка[Наименование расходного материала],MATCH(Расходка[[#This Row],[№]],Поиск_расходки[Индекс3],0)),"")</f>
        <v/>
      </c>
      <c r="U29" s="114" t="str">
        <f>IFERROR(INDEX(Расходка[Наименование расходного материала],MATCH(Расходка[[#This Row],[№]],Поиск_расходки[Индекс4],0)),"")</f>
        <v/>
      </c>
      <c r="V29" s="114" t="str">
        <f>IFERROR(INDEX(Расходка[Наименование расходного материала],MATCH(Расходка[[#This Row],[№]],Поиск_расходки[Индекс5],0)),"")</f>
        <v/>
      </c>
      <c r="W29" s="114" t="str">
        <f>IFERROR(INDEX(Расходка[Наименование расходного материала],MATCH(Расходка[[#This Row],[№]],Поиск_расходки[Индекс6],0)),"")</f>
        <v/>
      </c>
      <c r="X29" s="114" t="str">
        <f>IFERROR(INDEX(Расходка[Наименование расходного материала],MATCH(Расходка[[#This Row],[№]],Поиск_расходки[Индекс7],0)),"")</f>
        <v/>
      </c>
      <c r="Y29" s="114" t="str">
        <f>IFERROR(INDEX(Расходка[Наименование расходного материала],MATCH(Расходка[[#This Row],[№]],Поиск_расходки[Индекс8],0)),"")</f>
        <v/>
      </c>
      <c r="Z29" s="114" t="str">
        <f>IFERROR(INDEX(Расходка[Наименование расходного материала],MATCH(Расходка[[#This Row],[№]],Поиск_расходки[Индекс9],0)),"")</f>
        <v/>
      </c>
      <c r="AA29" s="114" t="str">
        <f>IFERROR(INDEX(Расходка[Наименование расходного материала],MATCH(Расходка[[#This Row],[№]],Поиск_расходки[Индекс10],0)),"")</f>
        <v/>
      </c>
      <c r="AB29" s="114" t="str">
        <f>IFERROR(INDEX(Расходка[Наименование расходного материала],MATCH(Расходка[[#This Row],[№]],Поиск_расходки[Индекс11],0)),"")</f>
        <v>Fielder XT-A</v>
      </c>
      <c r="AC29" s="114" t="str">
        <f>IFERROR(INDEX(Расходка[Наименование расходного материала],MATCH(Расходка[[#This Row],[№]],Поиск_расходки[Индекс12],0)),"")</f>
        <v>Fielder XT-A</v>
      </c>
      <c r="AD29" s="114" t="str">
        <f>IFERROR(INDEX(Расходка[Наименование расходного материала],MATCH(Расходка[[#This Row],[№]],Поиск_расходки[Индекс13],0)),"")</f>
        <v>Fielder XT-A</v>
      </c>
      <c r="AF29" s="4" t="s">
        <v>5</v>
      </c>
      <c r="AG29" s="4" t="s">
        <v>426</v>
      </c>
    </row>
    <row r="30" spans="1:35">
      <c r="A30">
        <f>ROW(Расходка[[#This Row],[Тип расходного материала ]])-1</f>
        <v>29</v>
      </c>
      <c r="B30" t="s">
        <v>3</v>
      </c>
      <c r="C30" t="s">
        <v>372</v>
      </c>
      <c r="E30" s="115">
        <f>IF(ISNUMBER(SEARCH('Карта учёта'!$B$13,Расходка[[#This Row],[Наименование расходного материала]])),MAX($E$1:E29)+1,0)</f>
        <v>0</v>
      </c>
      <c r="F30" s="115">
        <f>IF(ISNUMBER(SEARCH('Карта учёта'!$B$14,Расходка[[#This Row],[Наименование расходного материала]])),MAX($F$1:F29)+1,0)</f>
        <v>0</v>
      </c>
      <c r="G30" s="115">
        <f>IF(ISNUMBER(SEARCH('Карта учёта'!$B$15,Расходка[[#This Row],[Наименование расходного материала]])),MAX($G$1:G29)+1,0)</f>
        <v>0</v>
      </c>
      <c r="H30" s="115">
        <f>IF(ISNUMBER(SEARCH('Карта учёта'!$B$16,Расходка[[#This Row],[Наименование расходного материала]])),MAX($H$1:H29)+1,0)</f>
        <v>0</v>
      </c>
      <c r="I30" s="115">
        <f>IF(ISNUMBER(SEARCH('Карта учёта'!$B$17,Расходка[[#This Row],[Наименование расходного материала]])),MAX($I$1:I29)+1,0)</f>
        <v>0</v>
      </c>
      <c r="J30" s="115">
        <f>IF(ISNUMBER(SEARCH('Карта учёта'!$B$18,Расходка[[#This Row],[Наименование расходного материала]])),MAX($J$1:J29)+1,0)</f>
        <v>0</v>
      </c>
      <c r="K30" s="115">
        <f>IF(ISNUMBER(SEARCH('Карта учёта'!$B$19,Расходка[[#This Row],[Наименование расходного материала]])),MAX($K$1:K29)+1,0)</f>
        <v>0</v>
      </c>
      <c r="L30" s="115">
        <f>IF(ISNUMBER(SEARCH('Карта учёта'!$B$20,Расходка[[#This Row],[Наименование расходного материала]])),MAX($L$1:L29)+1,0)</f>
        <v>0</v>
      </c>
      <c r="M30" s="115">
        <f>IF(ISNUMBER(SEARCH('Карта учёта'!$B$21,Расходка[[#This Row],[Наименование расходного материала]])),MAX($M$1:M29)+1,0)</f>
        <v>0</v>
      </c>
      <c r="N30" s="115">
        <f>IF(ISNUMBER(SEARCH('Карта учёта'!$B$22,Расходка[[#This Row],[Наименование расходного материала]])),MAX($N$1:N29)+1,0)</f>
        <v>0</v>
      </c>
      <c r="O30" s="115">
        <f>IF(ISNUMBER(SEARCH('Карта учёта'!$B$23,Расходка[[#This Row],[Наименование расходного материала]])),MAX($O$1:O29)+1,0)</f>
        <v>29</v>
      </c>
      <c r="P30" s="115">
        <f>IF(ISNUMBER(SEARCH('Карта учёта'!$B$24,Расходка[[#This Row],[Наименование расходного материала]])),MAX($P$1:P29)+1,0)</f>
        <v>29</v>
      </c>
      <c r="Q30" s="115">
        <f>IF(ISNUMBER(SEARCH('Карта учёта'!$B$25,Расходка[[#This Row],[Наименование расходного материала]])),MAX($Q$1:Q29)+1,0)</f>
        <v>29</v>
      </c>
      <c r="R30" s="114" t="str">
        <f>IFERROR(INDEX(Расходка[Наименование расходного материала],MATCH(Расходка[[#This Row],[№]],Поиск_расходки[Индекс1],0)),"")</f>
        <v/>
      </c>
      <c r="S30" s="114" t="str">
        <f>IFERROR(INDEX(Расходка[Наименование расходного материала],MATCH(Расходка[[#This Row],[№]],Поиск_расходки[Индекс2],0)),"")</f>
        <v/>
      </c>
      <c r="T30" s="114" t="str">
        <f>IFERROR(INDEX(Расходка[Наименование расходного материала],MATCH(Расходка[[#This Row],[№]],Поиск_расходки[Индекс3],0)),"")</f>
        <v/>
      </c>
      <c r="U30" s="114" t="str">
        <f>IFERROR(INDEX(Расходка[Наименование расходного материала],MATCH(Расходка[[#This Row],[№]],Поиск_расходки[Индекс4],0)),"")</f>
        <v/>
      </c>
      <c r="V30" s="114" t="str">
        <f>IFERROR(INDEX(Расходка[Наименование расходного материала],MATCH(Расходка[[#This Row],[№]],Поиск_расходки[Индекс5],0)),"")</f>
        <v/>
      </c>
      <c r="W30" s="114" t="str">
        <f>IFERROR(INDEX(Расходка[Наименование расходного материала],MATCH(Расходка[[#This Row],[№]],Поиск_расходки[Индекс6],0)),"")</f>
        <v/>
      </c>
      <c r="X30" s="114" t="str">
        <f>IFERROR(INDEX(Расходка[Наименование расходного материала],MATCH(Расходка[[#This Row],[№]],Поиск_расходки[Индекс7],0)),"")</f>
        <v/>
      </c>
      <c r="Y30" s="114" t="str">
        <f>IFERROR(INDEX(Расходка[Наименование расходного материала],MATCH(Расходка[[#This Row],[№]],Поиск_расходки[Индекс8],0)),"")</f>
        <v/>
      </c>
      <c r="Z30" s="114" t="str">
        <f>IFERROR(INDEX(Расходка[Наименование расходного материала],MATCH(Расходка[[#This Row],[№]],Поиск_расходки[Индекс9],0)),"")</f>
        <v/>
      </c>
      <c r="AA30" s="114" t="str">
        <f>IFERROR(INDEX(Расходка[Наименование расходного материала],MATCH(Расходка[[#This Row],[№]],Поиск_расходки[Индекс10],0)),"")</f>
        <v/>
      </c>
      <c r="AB30" s="114" t="str">
        <f>IFERROR(INDEX(Расходка[Наименование расходного материала],MATCH(Расходка[[#This Row],[№]],Поиск_расходки[Индекс11],0)),"")</f>
        <v>Fielder XT-R</v>
      </c>
      <c r="AC30" s="114" t="str">
        <f>IFERROR(INDEX(Расходка[Наименование расходного материала],MATCH(Расходка[[#This Row],[№]],Поиск_расходки[Индекс12],0)),"")</f>
        <v>Fielder XT-R</v>
      </c>
      <c r="AD30" s="114" t="str">
        <f>IFERROR(INDEX(Расходка[Наименование расходного материала],MATCH(Расходка[[#This Row],[№]],Поиск_расходки[Индекс13],0)),"")</f>
        <v>Fielder XT-R</v>
      </c>
      <c r="AF30" s="4" t="s">
        <v>5</v>
      </c>
      <c r="AG30" s="4" t="s">
        <v>488</v>
      </c>
    </row>
    <row r="31" spans="1:35">
      <c r="A31">
        <f>ROW(Расходка[[#This Row],[Тип расходного материала ]])-1</f>
        <v>30</v>
      </c>
      <c r="B31" t="s">
        <v>3</v>
      </c>
      <c r="C31" t="s">
        <v>509</v>
      </c>
      <c r="E31" s="115">
        <f>IF(ISNUMBER(SEARCH('Карта учёта'!$B$13,Расходка[[#This Row],[Наименование расходного материала]])),MAX($E$1:E30)+1,0)</f>
        <v>0</v>
      </c>
      <c r="F31" s="115">
        <f>IF(ISNUMBER(SEARCH('Карта учёта'!$B$14,Расходка[[#This Row],[Наименование расходного материала]])),MAX($F$1:F30)+1,0)</f>
        <v>0</v>
      </c>
      <c r="G31" s="115">
        <f>IF(ISNUMBER(SEARCH('Карта учёта'!$B$15,Расходка[[#This Row],[Наименование расходного материала]])),MAX($G$1:G30)+1,0)</f>
        <v>0</v>
      </c>
      <c r="H31" s="115">
        <f>IF(ISNUMBER(SEARCH('Карта учёта'!$B$16,Расходка[[#This Row],[Наименование расходного материала]])),MAX($H$1:H30)+1,0)</f>
        <v>0</v>
      </c>
      <c r="I31" s="115">
        <f>IF(ISNUMBER(SEARCH('Карта учёта'!$B$17,Расходка[[#This Row],[Наименование расходного материала]])),MAX($I$1:I30)+1,0)</f>
        <v>0</v>
      </c>
      <c r="J31" s="115">
        <f>IF(ISNUMBER(SEARCH('Карта учёта'!$B$18,Расходка[[#This Row],[Наименование расходного материала]])),MAX($J$1:J30)+1,0)</f>
        <v>0</v>
      </c>
      <c r="K31" s="115">
        <f>IF(ISNUMBER(SEARCH('Карта учёта'!$B$19,Расходка[[#This Row],[Наименование расходного материала]])),MAX($K$1:K30)+1,0)</f>
        <v>0</v>
      </c>
      <c r="L31" s="115">
        <f>IF(ISNUMBER(SEARCH('Карта учёта'!$B$20,Расходка[[#This Row],[Наименование расходного материала]])),MAX($L$1:L30)+1,0)</f>
        <v>0</v>
      </c>
      <c r="M31" s="115">
        <f>IF(ISNUMBER(SEARCH('Карта учёта'!$B$21,Расходка[[#This Row],[Наименование расходного материала]])),MAX($M$1:M30)+1,0)</f>
        <v>0</v>
      </c>
      <c r="N31" s="115">
        <f>IF(ISNUMBER(SEARCH('Карта учёта'!$B$22,Расходка[[#This Row],[Наименование расходного материала]])),MAX($N$1:N30)+1,0)</f>
        <v>0</v>
      </c>
      <c r="O31" s="115">
        <f>IF(ISNUMBER(SEARCH('Карта учёта'!$B$23,Расходка[[#This Row],[Наименование расходного материала]])),MAX($O$1:O30)+1,0)</f>
        <v>30</v>
      </c>
      <c r="P31" s="115">
        <f>IF(ISNUMBER(SEARCH('Карта учёта'!$B$24,Расходка[[#This Row],[Наименование расходного материала]])),MAX($P$1:P30)+1,0)</f>
        <v>30</v>
      </c>
      <c r="Q31" s="115">
        <f>IF(ISNUMBER(SEARCH('Карта учёта'!$B$25,Расходка[[#This Row],[Наименование расходного материала]])),MAX($Q$1:Q30)+1,0)</f>
        <v>30</v>
      </c>
      <c r="R31" s="114" t="str">
        <f>IFERROR(INDEX(Расходка[Наименование расходного материала],MATCH(Расходка[[#This Row],[№]],Поиск_расходки[Индекс1],0)),"")</f>
        <v/>
      </c>
      <c r="S31" s="114" t="str">
        <f>IFERROR(INDEX(Расходка[Наименование расходного материала],MATCH(Расходка[[#This Row],[№]],Поиск_расходки[Индекс2],0)),"")</f>
        <v/>
      </c>
      <c r="T31" s="114" t="str">
        <f>IFERROR(INDEX(Расходка[Наименование расходного материала],MATCH(Расходка[[#This Row],[№]],Поиск_расходки[Индекс3],0)),"")</f>
        <v/>
      </c>
      <c r="U31" s="114" t="str">
        <f>IFERROR(INDEX(Расходка[Наименование расходного материала],MATCH(Расходка[[#This Row],[№]],Поиск_расходки[Индекс4],0)),"")</f>
        <v/>
      </c>
      <c r="V31" s="114" t="str">
        <f>IFERROR(INDEX(Расходка[Наименование расходного материала],MATCH(Расходка[[#This Row],[№]],Поиск_расходки[Индекс5],0)),"")</f>
        <v/>
      </c>
      <c r="W31" s="114" t="str">
        <f>IFERROR(INDEX(Расходка[Наименование расходного материала],MATCH(Расходка[[#This Row],[№]],Поиск_расходки[Индекс6],0)),"")</f>
        <v/>
      </c>
      <c r="X31" s="114" t="str">
        <f>IFERROR(INDEX(Расходка[Наименование расходного материала],MATCH(Расходка[[#This Row],[№]],Поиск_расходки[Индекс7],0)),"")</f>
        <v/>
      </c>
      <c r="Y31" s="114" t="str">
        <f>IFERROR(INDEX(Расходка[Наименование расходного материала],MATCH(Расходка[[#This Row],[№]],Поиск_расходки[Индекс8],0)),"")</f>
        <v/>
      </c>
      <c r="Z31" s="114" t="str">
        <f>IFERROR(INDEX(Расходка[Наименование расходного материала],MATCH(Расходка[[#This Row],[№]],Поиск_расходки[Индекс9],0)),"")</f>
        <v/>
      </c>
      <c r="AA31" s="114" t="str">
        <f>IFERROR(INDEX(Расходка[Наименование расходного материала],MATCH(Расходка[[#This Row],[№]],Поиск_расходки[Индекс10],0)),"")</f>
        <v/>
      </c>
      <c r="AB31" s="114" t="str">
        <f>IFERROR(INDEX(Расходка[Наименование расходного материала],MATCH(Расходка[[#This Row],[№]],Поиск_расходки[Индекс11],0)),"")</f>
        <v>Asahi Gaia First</v>
      </c>
      <c r="AC31" s="114" t="str">
        <f>IFERROR(INDEX(Расходка[Наименование расходного материала],MATCH(Расходка[[#This Row],[№]],Поиск_расходки[Индекс12],0)),"")</f>
        <v>Asahi Gaia First</v>
      </c>
      <c r="AD31" s="114" t="str">
        <f>IFERROR(INDEX(Расходка[Наименование расходного материала],MATCH(Расходка[[#This Row],[№]],Поиск_расходки[Индекс13],0)),"")</f>
        <v>Asahi Gaia First</v>
      </c>
      <c r="AF31" s="4" t="s">
        <v>5</v>
      </c>
      <c r="AG31" s="4" t="s">
        <v>427</v>
      </c>
    </row>
    <row r="32" spans="1:35">
      <c r="A32">
        <f>ROW(Расходка[[#This Row],[Тип расходного материала ]])-1</f>
        <v>31</v>
      </c>
      <c r="B32" t="s">
        <v>3</v>
      </c>
      <c r="C32" s="1" t="s">
        <v>510</v>
      </c>
      <c r="E32" s="115">
        <f>IF(ISNUMBER(SEARCH('Карта учёта'!$B$13,Расходка[[#This Row],[Наименование расходного материала]])),MAX($E$1:E31)+1,0)</f>
        <v>0</v>
      </c>
      <c r="F32" s="115">
        <f>IF(ISNUMBER(SEARCH('Карта учёта'!$B$14,Расходка[[#This Row],[Наименование расходного материала]])),MAX($F$1:F31)+1,0)</f>
        <v>0</v>
      </c>
      <c r="G32" s="115">
        <f>IF(ISNUMBER(SEARCH('Карта учёта'!$B$15,Расходка[[#This Row],[Наименование расходного материала]])),MAX($G$1:G31)+1,0)</f>
        <v>0</v>
      </c>
      <c r="H32" s="115">
        <f>IF(ISNUMBER(SEARCH('Карта учёта'!$B$16,Расходка[[#This Row],[Наименование расходного материала]])),MAX($H$1:H31)+1,0)</f>
        <v>0</v>
      </c>
      <c r="I32" s="115">
        <f>IF(ISNUMBER(SEARCH('Карта учёта'!$B$17,Расходка[[#This Row],[Наименование расходного материала]])),MAX($I$1:I31)+1,0)</f>
        <v>0</v>
      </c>
      <c r="J32" s="115">
        <f>IF(ISNUMBER(SEARCH('Карта учёта'!$B$18,Расходка[[#This Row],[Наименование расходного материала]])),MAX($J$1:J31)+1,0)</f>
        <v>0</v>
      </c>
      <c r="K32" s="115">
        <f>IF(ISNUMBER(SEARCH('Карта учёта'!$B$19,Расходка[[#This Row],[Наименование расходного материала]])),MAX($K$1:K31)+1,0)</f>
        <v>0</v>
      </c>
      <c r="L32" s="115">
        <f>IF(ISNUMBER(SEARCH('Карта учёта'!$B$20,Расходка[[#This Row],[Наименование расходного материала]])),MAX($L$1:L31)+1,0)</f>
        <v>0</v>
      </c>
      <c r="M32" s="115">
        <f>IF(ISNUMBER(SEARCH('Карта учёта'!$B$21,Расходка[[#This Row],[Наименование расходного материала]])),MAX($M$1:M31)+1,0)</f>
        <v>0</v>
      </c>
      <c r="N32" s="115">
        <f>IF(ISNUMBER(SEARCH('Карта учёта'!$B$22,Расходка[[#This Row],[Наименование расходного материала]])),MAX($N$1:N31)+1,0)</f>
        <v>0</v>
      </c>
      <c r="O32" s="115">
        <f>IF(ISNUMBER(SEARCH('Карта учёта'!$B$23,Расходка[[#This Row],[Наименование расходного материала]])),MAX($O$1:O31)+1,0)</f>
        <v>31</v>
      </c>
      <c r="P32" s="115">
        <f>IF(ISNUMBER(SEARCH('Карта учёта'!$B$24,Расходка[[#This Row],[Наименование расходного материала]])),MAX($P$1:P31)+1,0)</f>
        <v>31</v>
      </c>
      <c r="Q32" s="115">
        <f>IF(ISNUMBER(SEARCH('Карта учёта'!$B$25,Расходка[[#This Row],[Наименование расходного материала]])),MAX($Q$1:Q31)+1,0)</f>
        <v>31</v>
      </c>
      <c r="R32" s="114" t="str">
        <f>IFERROR(INDEX(Расходка[Наименование расходного материала],MATCH(Расходка[[#This Row],[№]],Поиск_расходки[Индекс1],0)),"")</f>
        <v/>
      </c>
      <c r="S32" s="114" t="str">
        <f>IFERROR(INDEX(Расходка[Наименование расходного материала],MATCH(Расходка[[#This Row],[№]],Поиск_расходки[Индекс2],0)),"")</f>
        <v/>
      </c>
      <c r="T32" s="114" t="str">
        <f>IFERROR(INDEX(Расходка[Наименование расходного материала],MATCH(Расходка[[#This Row],[№]],Поиск_расходки[Индекс3],0)),"")</f>
        <v/>
      </c>
      <c r="U32" s="114" t="str">
        <f>IFERROR(INDEX(Расходка[Наименование расходного материала],MATCH(Расходка[[#This Row],[№]],Поиск_расходки[Индекс4],0)),"")</f>
        <v/>
      </c>
      <c r="V32" s="114" t="str">
        <f>IFERROR(INDEX(Расходка[Наименование расходного материала],MATCH(Расходка[[#This Row],[№]],Поиск_расходки[Индекс5],0)),"")</f>
        <v/>
      </c>
      <c r="W32" s="114" t="str">
        <f>IFERROR(INDEX(Расходка[Наименование расходного материала],MATCH(Расходка[[#This Row],[№]],Поиск_расходки[Индекс6],0)),"")</f>
        <v/>
      </c>
      <c r="X32" s="114" t="str">
        <f>IFERROR(INDEX(Расходка[Наименование расходного материала],MATCH(Расходка[[#This Row],[№]],Поиск_расходки[Индекс7],0)),"")</f>
        <v/>
      </c>
      <c r="Y32" s="114" t="str">
        <f>IFERROR(INDEX(Расходка[Наименование расходного материала],MATCH(Расходка[[#This Row],[№]],Поиск_расходки[Индекс8],0)),"")</f>
        <v/>
      </c>
      <c r="Z32" s="114" t="str">
        <f>IFERROR(INDEX(Расходка[Наименование расходного материала],MATCH(Расходка[[#This Row],[№]],Поиск_расходки[Индекс9],0)),"")</f>
        <v/>
      </c>
      <c r="AA32" s="114" t="str">
        <f>IFERROR(INDEX(Расходка[Наименование расходного материала],MATCH(Расходка[[#This Row],[№]],Поиск_расходки[Индекс10],0)),"")</f>
        <v/>
      </c>
      <c r="AB32" s="114" t="str">
        <f>IFERROR(INDEX(Расходка[Наименование расходного материала],MATCH(Расходка[[#This Row],[№]],Поиск_расходки[Индекс11],0)),"")</f>
        <v>Asahi Gaia Second</v>
      </c>
      <c r="AC32" s="114" t="str">
        <f>IFERROR(INDEX(Расходка[Наименование расходного материала],MATCH(Расходка[[#This Row],[№]],Поиск_расходки[Индекс12],0)),"")</f>
        <v>Asahi Gaia Second</v>
      </c>
      <c r="AD32" s="114" t="str">
        <f>IFERROR(INDEX(Расходка[Наименование расходного материала],MATCH(Расходка[[#This Row],[№]],Поиск_расходки[Индекс13],0)),"")</f>
        <v>Asahi Gaia Second</v>
      </c>
      <c r="AF32" s="4" t="s">
        <v>5</v>
      </c>
      <c r="AG32" s="4" t="s">
        <v>428</v>
      </c>
    </row>
    <row r="33" spans="1:33">
      <c r="A33">
        <f>ROW(Расходка[[#This Row],[Тип расходного материала ]])-1</f>
        <v>32</v>
      </c>
      <c r="B33" t="s">
        <v>3</v>
      </c>
      <c r="C33" s="1" t="s">
        <v>511</v>
      </c>
      <c r="E33" s="115">
        <f>IF(ISNUMBER(SEARCH('Карта учёта'!$B$13,Расходка[[#This Row],[Наименование расходного материала]])),MAX($E$1:E32)+1,0)</f>
        <v>0</v>
      </c>
      <c r="F33" s="115">
        <f>IF(ISNUMBER(SEARCH('Карта учёта'!$B$14,Расходка[[#This Row],[Наименование расходного материала]])),MAX($F$1:F32)+1,0)</f>
        <v>0</v>
      </c>
      <c r="G33" s="115">
        <f>IF(ISNUMBER(SEARCH('Карта учёта'!$B$15,Расходка[[#This Row],[Наименование расходного материала]])),MAX($G$1:G32)+1,0)</f>
        <v>0</v>
      </c>
      <c r="H33" s="115">
        <f>IF(ISNUMBER(SEARCH('Карта учёта'!$B$16,Расходка[[#This Row],[Наименование расходного материала]])),MAX($H$1:H32)+1,0)</f>
        <v>0</v>
      </c>
      <c r="I33" s="115">
        <f>IF(ISNUMBER(SEARCH('Карта учёта'!$B$17,Расходка[[#This Row],[Наименование расходного материала]])),MAX($I$1:I32)+1,0)</f>
        <v>0</v>
      </c>
      <c r="J33" s="115">
        <f>IF(ISNUMBER(SEARCH('Карта учёта'!$B$18,Расходка[[#This Row],[Наименование расходного материала]])),MAX($J$1:J32)+1,0)</f>
        <v>0</v>
      </c>
      <c r="K33" s="115">
        <f>IF(ISNUMBER(SEARCH('Карта учёта'!$B$19,Расходка[[#This Row],[Наименование расходного материала]])),MAX($K$1:K32)+1,0)</f>
        <v>0</v>
      </c>
      <c r="L33" s="115">
        <f>IF(ISNUMBER(SEARCH('Карта учёта'!$B$20,Расходка[[#This Row],[Наименование расходного материала]])),MAX($L$1:L32)+1,0)</f>
        <v>0</v>
      </c>
      <c r="M33" s="115">
        <f>IF(ISNUMBER(SEARCH('Карта учёта'!$B$21,Расходка[[#This Row],[Наименование расходного материала]])),MAX($M$1:M32)+1,0)</f>
        <v>0</v>
      </c>
      <c r="N33" s="115">
        <f>IF(ISNUMBER(SEARCH('Карта учёта'!$B$22,Расходка[[#This Row],[Наименование расходного материала]])),MAX($N$1:N32)+1,0)</f>
        <v>0</v>
      </c>
      <c r="O33" s="115">
        <f>IF(ISNUMBER(SEARCH('Карта учёта'!$B$23,Расходка[[#This Row],[Наименование расходного материала]])),MAX($O$1:O32)+1,0)</f>
        <v>32</v>
      </c>
      <c r="P33" s="115">
        <f>IF(ISNUMBER(SEARCH('Карта учёта'!$B$24,Расходка[[#This Row],[Наименование расходного материала]])),MAX($P$1:P32)+1,0)</f>
        <v>32</v>
      </c>
      <c r="Q33" s="115">
        <f>IF(ISNUMBER(SEARCH('Карта учёта'!$B$25,Расходка[[#This Row],[Наименование расходного материала]])),MAX($Q$1:Q32)+1,0)</f>
        <v>32</v>
      </c>
      <c r="R33" s="114" t="str">
        <f>IFERROR(INDEX(Расходка[Наименование расходного материала],MATCH(Расходка[[#This Row],[№]],Поиск_расходки[Индекс1],0)),"")</f>
        <v/>
      </c>
      <c r="S33" s="114" t="str">
        <f>IFERROR(INDEX(Расходка[Наименование расходного материала],MATCH(Расходка[[#This Row],[№]],Поиск_расходки[Индекс2],0)),"")</f>
        <v/>
      </c>
      <c r="T33" s="114" t="str">
        <f>IFERROR(INDEX(Расходка[Наименование расходного материала],MATCH(Расходка[[#This Row],[№]],Поиск_расходки[Индекс3],0)),"")</f>
        <v/>
      </c>
      <c r="U33" s="114" t="str">
        <f>IFERROR(INDEX(Расходка[Наименование расходного материала],MATCH(Расходка[[#This Row],[№]],Поиск_расходки[Индекс4],0)),"")</f>
        <v/>
      </c>
      <c r="V33" s="114" t="str">
        <f>IFERROR(INDEX(Расходка[Наименование расходного материала],MATCH(Расходка[[#This Row],[№]],Поиск_расходки[Индекс5],0)),"")</f>
        <v/>
      </c>
      <c r="W33" s="114" t="str">
        <f>IFERROR(INDEX(Расходка[Наименование расходного материала],MATCH(Расходка[[#This Row],[№]],Поиск_расходки[Индекс6],0)),"")</f>
        <v/>
      </c>
      <c r="X33" s="114" t="str">
        <f>IFERROR(INDEX(Расходка[Наименование расходного материала],MATCH(Расходка[[#This Row],[№]],Поиск_расходки[Индекс7],0)),"")</f>
        <v/>
      </c>
      <c r="Y33" s="114" t="str">
        <f>IFERROR(INDEX(Расходка[Наименование расходного материала],MATCH(Расходка[[#This Row],[№]],Поиск_расходки[Индекс8],0)),"")</f>
        <v/>
      </c>
      <c r="Z33" s="114" t="str">
        <f>IFERROR(INDEX(Расходка[Наименование расходного материала],MATCH(Расходка[[#This Row],[№]],Поиск_расходки[Индекс9],0)),"")</f>
        <v/>
      </c>
      <c r="AA33" s="114" t="str">
        <f>IFERROR(INDEX(Расходка[Наименование расходного материала],MATCH(Расходка[[#This Row],[№]],Поиск_расходки[Индекс10],0)),"")</f>
        <v/>
      </c>
      <c r="AB33" s="114" t="str">
        <f>IFERROR(INDEX(Расходка[Наименование расходного материала],MATCH(Расходка[[#This Row],[№]],Поиск_расходки[Индекс11],0)),"")</f>
        <v>Asahi Gaia Third</v>
      </c>
      <c r="AC33" s="114" t="str">
        <f>IFERROR(INDEX(Расходка[Наименование расходного материала],MATCH(Расходка[[#This Row],[№]],Поиск_расходки[Индекс12],0)),"")</f>
        <v>Asahi Gaia Third</v>
      </c>
      <c r="AD33" s="114" t="str">
        <f>IFERROR(INDEX(Расходка[Наименование расходного материала],MATCH(Расходка[[#This Row],[№]],Поиск_расходки[Индекс13],0)),"")</f>
        <v>Asahi Gaia Third</v>
      </c>
      <c r="AF33" s="4" t="s">
        <v>5</v>
      </c>
      <c r="AG33" s="4" t="s">
        <v>429</v>
      </c>
    </row>
    <row r="34" spans="1:33">
      <c r="A34">
        <f>ROW(Расходка[[#This Row],[Тип расходного материала ]])-1</f>
        <v>33</v>
      </c>
      <c r="B34" t="s">
        <v>3</v>
      </c>
      <c r="C34" s="1" t="s">
        <v>321</v>
      </c>
      <c r="E34" s="115">
        <f>IF(ISNUMBER(SEARCH('Карта учёта'!$B$13,Расходка[[#This Row],[Наименование расходного материала]])),MAX($E$1:E33)+1,0)</f>
        <v>0</v>
      </c>
      <c r="F34" s="115">
        <f>IF(ISNUMBER(SEARCH('Карта учёта'!$B$14,Расходка[[#This Row],[Наименование расходного материала]])),MAX($F$1:F33)+1,0)</f>
        <v>0</v>
      </c>
      <c r="G34" s="115">
        <f>IF(ISNUMBER(SEARCH('Карта учёта'!$B$15,Расходка[[#This Row],[Наименование расходного материала]])),MAX($G$1:G33)+1,0)</f>
        <v>0</v>
      </c>
      <c r="H34" s="115">
        <f>IF(ISNUMBER(SEARCH('Карта учёта'!$B$16,Расходка[[#This Row],[Наименование расходного материала]])),MAX($H$1:H33)+1,0)</f>
        <v>0</v>
      </c>
      <c r="I34" s="115">
        <f>IF(ISNUMBER(SEARCH('Карта учёта'!$B$17,Расходка[[#This Row],[Наименование расходного материала]])),MAX($I$1:I33)+1,0)</f>
        <v>0</v>
      </c>
      <c r="J34" s="115">
        <f>IF(ISNUMBER(SEARCH('Карта учёта'!$B$18,Расходка[[#This Row],[Наименование расходного материала]])),MAX($J$1:J33)+1,0)</f>
        <v>0</v>
      </c>
      <c r="K34" s="115">
        <f>IF(ISNUMBER(SEARCH('Карта учёта'!$B$19,Расходка[[#This Row],[Наименование расходного материала]])),MAX($K$1:K33)+1,0)</f>
        <v>0</v>
      </c>
      <c r="L34" s="115">
        <f>IF(ISNUMBER(SEARCH('Карта учёта'!$B$20,Расходка[[#This Row],[Наименование расходного материала]])),MAX($L$1:L33)+1,0)</f>
        <v>0</v>
      </c>
      <c r="M34" s="115">
        <f>IF(ISNUMBER(SEARCH('Карта учёта'!$B$21,Расходка[[#This Row],[Наименование расходного материала]])),MAX($M$1:M33)+1,0)</f>
        <v>0</v>
      </c>
      <c r="N34" s="115">
        <f>IF(ISNUMBER(SEARCH('Карта учёта'!$B$22,Расходка[[#This Row],[Наименование расходного материала]])),MAX($N$1:N33)+1,0)</f>
        <v>0</v>
      </c>
      <c r="O34" s="115">
        <f>IF(ISNUMBER(SEARCH('Карта учёта'!$B$23,Расходка[[#This Row],[Наименование расходного материала]])),MAX($O$1:O33)+1,0)</f>
        <v>33</v>
      </c>
      <c r="P34" s="115">
        <f>IF(ISNUMBER(SEARCH('Карта учёта'!$B$24,Расходка[[#This Row],[Наименование расходного материала]])),MAX($P$1:P33)+1,0)</f>
        <v>33</v>
      </c>
      <c r="Q34" s="115">
        <f>IF(ISNUMBER(SEARCH('Карта учёта'!$B$25,Расходка[[#This Row],[Наименование расходного материала]])),MAX($Q$1:Q33)+1,0)</f>
        <v>33</v>
      </c>
      <c r="R34" s="114" t="str">
        <f>IFERROR(INDEX(Расходка[Наименование расходного материала],MATCH(Расходка[[#This Row],[№]],Поиск_расходки[Индекс1],0)),"")</f>
        <v/>
      </c>
      <c r="S34" s="114" t="str">
        <f>IFERROR(INDEX(Расходка[Наименование расходного материала],MATCH(Расходка[[#This Row],[№]],Поиск_расходки[Индекс2],0)),"")</f>
        <v/>
      </c>
      <c r="T34" s="114" t="str">
        <f>IFERROR(INDEX(Расходка[Наименование расходного материала],MATCH(Расходка[[#This Row],[№]],Поиск_расходки[Индекс3],0)),"")</f>
        <v/>
      </c>
      <c r="U34" s="114" t="str">
        <f>IFERROR(INDEX(Расходка[Наименование расходного материала],MATCH(Расходка[[#This Row],[№]],Поиск_расходки[Индекс4],0)),"")</f>
        <v/>
      </c>
      <c r="V34" s="114" t="str">
        <f>IFERROR(INDEX(Расходка[Наименование расходного материала],MATCH(Расходка[[#This Row],[№]],Поиск_расходки[Индекс5],0)),"")</f>
        <v/>
      </c>
      <c r="W34" s="114" t="str">
        <f>IFERROR(INDEX(Расходка[Наименование расходного материала],MATCH(Расходка[[#This Row],[№]],Поиск_расходки[Индекс6],0)),"")</f>
        <v/>
      </c>
      <c r="X34" s="114" t="str">
        <f>IFERROR(INDEX(Расходка[Наименование расходного материала],MATCH(Расходка[[#This Row],[№]],Поиск_расходки[Индекс7],0)),"")</f>
        <v/>
      </c>
      <c r="Y34" s="114" t="str">
        <f>IFERROR(INDEX(Расходка[Наименование расходного материала],MATCH(Расходка[[#This Row],[№]],Поиск_расходки[Индекс8],0)),"")</f>
        <v/>
      </c>
      <c r="Z34" s="114" t="str">
        <f>IFERROR(INDEX(Расходка[Наименование расходного материала],MATCH(Расходка[[#This Row],[№]],Поиск_расходки[Индекс9],0)),"")</f>
        <v/>
      </c>
      <c r="AA34" s="114" t="str">
        <f>IFERROR(INDEX(Расходка[Наименование расходного материала],MATCH(Расходка[[#This Row],[№]],Поиск_расходки[Индекс10],0)),"")</f>
        <v/>
      </c>
      <c r="AB34" s="114" t="str">
        <f>IFERROR(INDEX(Расходка[Наименование расходного материала],MATCH(Расходка[[#This Row],[№]],Поиск_расходки[Индекс11],0)),"")</f>
        <v>Intuition</v>
      </c>
      <c r="AC34" s="114" t="str">
        <f>IFERROR(INDEX(Расходка[Наименование расходного материала],MATCH(Расходка[[#This Row],[№]],Поиск_расходки[Индекс12],0)),"")</f>
        <v>Intuition</v>
      </c>
      <c r="AD34" s="114" t="str">
        <f>IFERROR(INDEX(Расходка[Наименование расходного материала],MATCH(Расходка[[#This Row],[№]],Поиск_расходки[Индекс13],0)),"")</f>
        <v>Intuition</v>
      </c>
      <c r="AF34" s="4" t="s">
        <v>5</v>
      </c>
      <c r="AG34" s="4" t="s">
        <v>430</v>
      </c>
    </row>
    <row r="35" spans="1:33">
      <c r="A35">
        <f>ROW(Расходка[[#This Row],[Тип расходного материала ]])-1</f>
        <v>34</v>
      </c>
      <c r="B35" t="s">
        <v>3</v>
      </c>
      <c r="C35" t="s">
        <v>317</v>
      </c>
      <c r="E35" s="115">
        <f>IF(ISNUMBER(SEARCH('Карта учёта'!$B$13,Расходка[[#This Row],[Наименование расходного материала]])),MAX($E$1:E34)+1,0)</f>
        <v>0</v>
      </c>
      <c r="F35" s="115">
        <f>IF(ISNUMBER(SEARCH('Карта учёта'!$B$14,Расходка[[#This Row],[Наименование расходного материала]])),MAX($F$1:F34)+1,0)</f>
        <v>0</v>
      </c>
      <c r="G35" s="115">
        <f>IF(ISNUMBER(SEARCH('Карта учёта'!$B$15,Расходка[[#This Row],[Наименование расходного материала]])),MAX($G$1:G34)+1,0)</f>
        <v>0</v>
      </c>
      <c r="H35" s="115">
        <f>IF(ISNUMBER(SEARCH('Карта учёта'!$B$16,Расходка[[#This Row],[Наименование расходного материала]])),MAX($H$1:H34)+1,0)</f>
        <v>0</v>
      </c>
      <c r="I35" s="115">
        <f>IF(ISNUMBER(SEARCH('Карта учёта'!$B$17,Расходка[[#This Row],[Наименование расходного материала]])),MAX($I$1:I34)+1,0)</f>
        <v>0</v>
      </c>
      <c r="J35" s="115">
        <f>IF(ISNUMBER(SEARCH('Карта учёта'!$B$18,Расходка[[#This Row],[Наименование расходного материала]])),MAX($J$1:J34)+1,0)</f>
        <v>0</v>
      </c>
      <c r="K35" s="115">
        <f>IF(ISNUMBER(SEARCH('Карта учёта'!$B$19,Расходка[[#This Row],[Наименование расходного материала]])),MAX($K$1:K34)+1,0)</f>
        <v>0</v>
      </c>
      <c r="L35" s="115">
        <f>IF(ISNUMBER(SEARCH('Карта учёта'!$B$20,Расходка[[#This Row],[Наименование расходного материала]])),MAX($L$1:L34)+1,0)</f>
        <v>0</v>
      </c>
      <c r="M35" s="115">
        <f>IF(ISNUMBER(SEARCH('Карта учёта'!$B$21,Расходка[[#This Row],[Наименование расходного материала]])),MAX($M$1:M34)+1,0)</f>
        <v>0</v>
      </c>
      <c r="N35" s="115">
        <f>IF(ISNUMBER(SEARCH('Карта учёта'!$B$22,Расходка[[#This Row],[Наименование расходного материала]])),MAX($N$1:N34)+1,0)</f>
        <v>0</v>
      </c>
      <c r="O35" s="115">
        <f>IF(ISNUMBER(SEARCH('Карта учёта'!$B$23,Расходка[[#This Row],[Наименование расходного материала]])),MAX($O$1:O34)+1,0)</f>
        <v>34</v>
      </c>
      <c r="P35" s="115">
        <f>IF(ISNUMBER(SEARCH('Карта учёта'!$B$24,Расходка[[#This Row],[Наименование расходного материала]])),MAX($P$1:P34)+1,0)</f>
        <v>34</v>
      </c>
      <c r="Q35" s="115">
        <f>IF(ISNUMBER(SEARCH('Карта учёта'!$B$25,Расходка[[#This Row],[Наименование расходного материала]])),MAX($Q$1:Q34)+1,0)</f>
        <v>34</v>
      </c>
      <c r="R35" s="114" t="str">
        <f>IFERROR(INDEX(Расходка[Наименование расходного материала],MATCH(Расходка[[#This Row],[№]],Поиск_расходки[Индекс1],0)),"")</f>
        <v/>
      </c>
      <c r="S35" s="114" t="str">
        <f>IFERROR(INDEX(Расходка[Наименование расходного материала],MATCH(Расходка[[#This Row],[№]],Поиск_расходки[Индекс2],0)),"")</f>
        <v/>
      </c>
      <c r="T35" s="114" t="str">
        <f>IFERROR(INDEX(Расходка[Наименование расходного материала],MATCH(Расходка[[#This Row],[№]],Поиск_расходки[Индекс3],0)),"")</f>
        <v/>
      </c>
      <c r="U35" s="114" t="str">
        <f>IFERROR(INDEX(Расходка[Наименование расходного материала],MATCH(Расходка[[#This Row],[№]],Поиск_расходки[Индекс4],0)),"")</f>
        <v/>
      </c>
      <c r="V35" s="114" t="str">
        <f>IFERROR(INDEX(Расходка[Наименование расходного материала],MATCH(Расходка[[#This Row],[№]],Поиск_расходки[Индекс5],0)),"")</f>
        <v/>
      </c>
      <c r="W35" s="114" t="str">
        <f>IFERROR(INDEX(Расходка[Наименование расходного материала],MATCH(Расходка[[#This Row],[№]],Поиск_расходки[Индекс6],0)),"")</f>
        <v/>
      </c>
      <c r="X35" s="114" t="str">
        <f>IFERROR(INDEX(Расходка[Наименование расходного материала],MATCH(Расходка[[#This Row],[№]],Поиск_расходки[Индекс7],0)),"")</f>
        <v/>
      </c>
      <c r="Y35" s="114" t="str">
        <f>IFERROR(INDEX(Расходка[Наименование расходного материала],MATCH(Расходка[[#This Row],[№]],Поиск_расходки[Индекс8],0)),"")</f>
        <v/>
      </c>
      <c r="Z35" s="114" t="str">
        <f>IFERROR(INDEX(Расходка[Наименование расходного материала],MATCH(Расходка[[#This Row],[№]],Поиск_расходки[Индекс9],0)),"")</f>
        <v/>
      </c>
      <c r="AA35" s="114" t="str">
        <f>IFERROR(INDEX(Расходка[Наименование расходного материала],MATCH(Расходка[[#This Row],[№]],Поиск_расходки[Индекс10],0)),"")</f>
        <v/>
      </c>
      <c r="AB35" s="114" t="str">
        <f>IFERROR(INDEX(Расходка[Наименование расходного материала],MATCH(Расходка[[#This Row],[№]],Поиск_расходки[Индекс11],0)),"")</f>
        <v>ProVia 3 Hydro-Track®</v>
      </c>
      <c r="AC35" s="114" t="str">
        <f>IFERROR(INDEX(Расходка[Наименование расходного материала],MATCH(Расходка[[#This Row],[№]],Поиск_расходки[Индекс12],0)),"")</f>
        <v>ProVia 3 Hydro-Track®</v>
      </c>
      <c r="AD35" s="114" t="str">
        <f>IFERROR(INDEX(Расходка[Наименование расходного материала],MATCH(Расходка[[#This Row],[№]],Поиск_расходки[Индекс13],0)),"")</f>
        <v>ProVia 3 Hydro-Track®</v>
      </c>
      <c r="AF35" s="4" t="s">
        <v>5</v>
      </c>
      <c r="AG35" s="4" t="s">
        <v>489</v>
      </c>
    </row>
    <row r="36" spans="1:33">
      <c r="A36">
        <f>ROW(Расходка[[#This Row],[Тип расходного материала ]])-1</f>
        <v>35</v>
      </c>
      <c r="B36" t="s">
        <v>3</v>
      </c>
      <c r="C36" t="s">
        <v>318</v>
      </c>
      <c r="E36" s="115">
        <f>IF(ISNUMBER(SEARCH('Карта учёта'!$B$13,Расходка[[#This Row],[Наименование расходного материала]])),MAX($E$1:E35)+1,0)</f>
        <v>0</v>
      </c>
      <c r="F36" s="115">
        <f>IF(ISNUMBER(SEARCH('Карта учёта'!$B$14,Расходка[[#This Row],[Наименование расходного материала]])),MAX($F$1:F35)+1,0)</f>
        <v>0</v>
      </c>
      <c r="G36" s="115">
        <f>IF(ISNUMBER(SEARCH('Карта учёта'!$B$15,Расходка[[#This Row],[Наименование расходного материала]])),MAX($G$1:G35)+1,0)</f>
        <v>0</v>
      </c>
      <c r="H36" s="115">
        <f>IF(ISNUMBER(SEARCH('Карта учёта'!$B$16,Расходка[[#This Row],[Наименование расходного материала]])),MAX($H$1:H35)+1,0)</f>
        <v>0</v>
      </c>
      <c r="I36" s="115">
        <f>IF(ISNUMBER(SEARCH('Карта учёта'!$B$17,Расходка[[#This Row],[Наименование расходного материала]])),MAX($I$1:I35)+1,0)</f>
        <v>0</v>
      </c>
      <c r="J36" s="115">
        <f>IF(ISNUMBER(SEARCH('Карта учёта'!$B$18,Расходка[[#This Row],[Наименование расходного материала]])),MAX($J$1:J35)+1,0)</f>
        <v>0</v>
      </c>
      <c r="K36" s="115">
        <f>IF(ISNUMBER(SEARCH('Карта учёта'!$B$19,Расходка[[#This Row],[Наименование расходного материала]])),MAX($K$1:K35)+1,0)</f>
        <v>0</v>
      </c>
      <c r="L36" s="115">
        <f>IF(ISNUMBER(SEARCH('Карта учёта'!$B$20,Расходка[[#This Row],[Наименование расходного материала]])),MAX($L$1:L35)+1,0)</f>
        <v>0</v>
      </c>
      <c r="M36" s="115">
        <f>IF(ISNUMBER(SEARCH('Карта учёта'!$B$21,Расходка[[#This Row],[Наименование расходного материала]])),MAX($M$1:M35)+1,0)</f>
        <v>0</v>
      </c>
      <c r="N36" s="115">
        <f>IF(ISNUMBER(SEARCH('Карта учёта'!$B$22,Расходка[[#This Row],[Наименование расходного материала]])),MAX($N$1:N35)+1,0)</f>
        <v>0</v>
      </c>
      <c r="O36" s="115">
        <f>IF(ISNUMBER(SEARCH('Карта учёта'!$B$23,Расходка[[#This Row],[Наименование расходного материала]])),MAX($O$1:O35)+1,0)</f>
        <v>35</v>
      </c>
      <c r="P36" s="115">
        <f>IF(ISNUMBER(SEARCH('Карта учёта'!$B$24,Расходка[[#This Row],[Наименование расходного материала]])),MAX($P$1:P35)+1,0)</f>
        <v>35</v>
      </c>
      <c r="Q36" s="115">
        <f>IF(ISNUMBER(SEARCH('Карта учёта'!$B$25,Расходка[[#This Row],[Наименование расходного материала]])),MAX($Q$1:Q35)+1,0)</f>
        <v>35</v>
      </c>
      <c r="R36" s="114" t="str">
        <f>IFERROR(INDEX(Расходка[Наименование расходного материала],MATCH(Расходка[[#This Row],[№]],Поиск_расходки[Индекс1],0)),"")</f>
        <v/>
      </c>
      <c r="S36" s="114" t="str">
        <f>IFERROR(INDEX(Расходка[Наименование расходного материала],MATCH(Расходка[[#This Row],[№]],Поиск_расходки[Индекс2],0)),"")</f>
        <v/>
      </c>
      <c r="T36" s="114" t="str">
        <f>IFERROR(INDEX(Расходка[Наименование расходного материала],MATCH(Расходка[[#This Row],[№]],Поиск_расходки[Индекс3],0)),"")</f>
        <v/>
      </c>
      <c r="U36" s="114" t="str">
        <f>IFERROR(INDEX(Расходка[Наименование расходного материала],MATCH(Расходка[[#This Row],[№]],Поиск_расходки[Индекс4],0)),"")</f>
        <v/>
      </c>
      <c r="V36" s="114" t="str">
        <f>IFERROR(INDEX(Расходка[Наименование расходного материала],MATCH(Расходка[[#This Row],[№]],Поиск_расходки[Индекс5],0)),"")</f>
        <v/>
      </c>
      <c r="W36" s="114" t="str">
        <f>IFERROR(INDEX(Расходка[Наименование расходного материала],MATCH(Расходка[[#This Row],[№]],Поиск_расходки[Индекс6],0)),"")</f>
        <v/>
      </c>
      <c r="X36" s="114" t="str">
        <f>IFERROR(INDEX(Расходка[Наименование расходного материала],MATCH(Расходка[[#This Row],[№]],Поиск_расходки[Индекс7],0)),"")</f>
        <v/>
      </c>
      <c r="Y36" s="114" t="str">
        <f>IFERROR(INDEX(Расходка[Наименование расходного материала],MATCH(Расходка[[#This Row],[№]],Поиск_расходки[Индекс8],0)),"")</f>
        <v/>
      </c>
      <c r="Z36" s="114" t="str">
        <f>IFERROR(INDEX(Расходка[Наименование расходного материала],MATCH(Расходка[[#This Row],[№]],Поиск_расходки[Индекс9],0)),"")</f>
        <v/>
      </c>
      <c r="AA36" s="114" t="str">
        <f>IFERROR(INDEX(Расходка[Наименование расходного материала],MATCH(Расходка[[#This Row],[№]],Поиск_расходки[Индекс10],0)),"")</f>
        <v/>
      </c>
      <c r="AB36" s="114" t="str">
        <f>IFERROR(INDEX(Расходка[Наименование расходного материала],MATCH(Расходка[[#This Row],[№]],Поиск_расходки[Индекс11],0)),"")</f>
        <v>ProVia 6 Hydro-Track®</v>
      </c>
      <c r="AC36" s="114" t="str">
        <f>IFERROR(INDEX(Расходка[Наименование расходного материала],MATCH(Расходка[[#This Row],[№]],Поиск_расходки[Индекс12],0)),"")</f>
        <v>ProVia 6 Hydro-Track®</v>
      </c>
      <c r="AD36" s="114" t="str">
        <f>IFERROR(INDEX(Расходка[Наименование расходного материала],MATCH(Расходка[[#This Row],[№]],Поиск_расходки[Индекс13],0)),"")</f>
        <v>ProVia 6 Hydro-Track®</v>
      </c>
      <c r="AF36" s="4" t="s">
        <v>5</v>
      </c>
      <c r="AG36" s="4" t="s">
        <v>431</v>
      </c>
    </row>
    <row r="37" spans="1:33">
      <c r="A37">
        <f>ROW(Расходка[[#This Row],[Тип расходного материала ]])-1</f>
        <v>36</v>
      </c>
      <c r="B37" t="s">
        <v>3</v>
      </c>
      <c r="C37" t="s">
        <v>319</v>
      </c>
      <c r="E37" s="115">
        <f>IF(ISNUMBER(SEARCH('Карта учёта'!$B$13,Расходка[[#This Row],[Наименование расходного материала]])),MAX($E$1:E36)+1,0)</f>
        <v>0</v>
      </c>
      <c r="F37" s="115">
        <f>IF(ISNUMBER(SEARCH('Карта учёта'!$B$14,Расходка[[#This Row],[Наименование расходного материала]])),MAX($F$1:F36)+1,0)</f>
        <v>0</v>
      </c>
      <c r="G37" s="115">
        <f>IF(ISNUMBER(SEARCH('Карта учёта'!$B$15,Расходка[[#This Row],[Наименование расходного материала]])),MAX($G$1:G36)+1,0)</f>
        <v>0</v>
      </c>
      <c r="H37" s="115">
        <f>IF(ISNUMBER(SEARCH('Карта учёта'!$B$16,Расходка[[#This Row],[Наименование расходного материала]])),MAX($H$1:H36)+1,0)</f>
        <v>0</v>
      </c>
      <c r="I37" s="115">
        <f>IF(ISNUMBER(SEARCH('Карта учёта'!$B$17,Расходка[[#This Row],[Наименование расходного материала]])),MAX($I$1:I36)+1,0)</f>
        <v>0</v>
      </c>
      <c r="J37" s="115">
        <f>IF(ISNUMBER(SEARCH('Карта учёта'!$B$18,Расходка[[#This Row],[Наименование расходного материала]])),MAX($J$1:J36)+1,0)</f>
        <v>0</v>
      </c>
      <c r="K37" s="115">
        <f>IF(ISNUMBER(SEARCH('Карта учёта'!$B$19,Расходка[[#This Row],[Наименование расходного материала]])),MAX($K$1:K36)+1,0)</f>
        <v>0</v>
      </c>
      <c r="L37" s="115">
        <f>IF(ISNUMBER(SEARCH('Карта учёта'!$B$20,Расходка[[#This Row],[Наименование расходного материала]])),MAX($L$1:L36)+1,0)</f>
        <v>0</v>
      </c>
      <c r="M37" s="115">
        <f>IF(ISNUMBER(SEARCH('Карта учёта'!$B$21,Расходка[[#This Row],[Наименование расходного материала]])),MAX($M$1:M36)+1,0)</f>
        <v>0</v>
      </c>
      <c r="N37" s="115">
        <f>IF(ISNUMBER(SEARCH('Карта учёта'!$B$22,Расходка[[#This Row],[Наименование расходного материала]])),MAX($N$1:N36)+1,0)</f>
        <v>0</v>
      </c>
      <c r="O37" s="115">
        <f>IF(ISNUMBER(SEARCH('Карта учёта'!$B$23,Расходка[[#This Row],[Наименование расходного материала]])),MAX($O$1:O36)+1,0)</f>
        <v>36</v>
      </c>
      <c r="P37" s="115">
        <f>IF(ISNUMBER(SEARCH('Карта учёта'!$B$24,Расходка[[#This Row],[Наименование расходного материала]])),MAX($P$1:P36)+1,0)</f>
        <v>36</v>
      </c>
      <c r="Q37" s="115">
        <f>IF(ISNUMBER(SEARCH('Карта учёта'!$B$25,Расходка[[#This Row],[Наименование расходного материала]])),MAX($Q$1:Q36)+1,0)</f>
        <v>36</v>
      </c>
      <c r="R37" s="114" t="str">
        <f>IFERROR(INDEX(Расходка[Наименование расходного материала],MATCH(Расходка[[#This Row],[№]],Поиск_расходки[Индекс1],0)),"")</f>
        <v/>
      </c>
      <c r="S37" s="114" t="str">
        <f>IFERROR(INDEX(Расходка[Наименование расходного материала],MATCH(Расходка[[#This Row],[№]],Поиск_расходки[Индекс2],0)),"")</f>
        <v/>
      </c>
      <c r="T37" s="114" t="str">
        <f>IFERROR(INDEX(Расходка[Наименование расходного материала],MATCH(Расходка[[#This Row],[№]],Поиск_расходки[Индекс3],0)),"")</f>
        <v/>
      </c>
      <c r="U37" s="114" t="str">
        <f>IFERROR(INDEX(Расходка[Наименование расходного материала],MATCH(Расходка[[#This Row],[№]],Поиск_расходки[Индекс4],0)),"")</f>
        <v/>
      </c>
      <c r="V37" s="114" t="str">
        <f>IFERROR(INDEX(Расходка[Наименование расходного материала],MATCH(Расходка[[#This Row],[№]],Поиск_расходки[Индекс5],0)),"")</f>
        <v/>
      </c>
      <c r="W37" s="114" t="str">
        <f>IFERROR(INDEX(Расходка[Наименование расходного материала],MATCH(Расходка[[#This Row],[№]],Поиск_расходки[Индекс6],0)),"")</f>
        <v/>
      </c>
      <c r="X37" s="114" t="str">
        <f>IFERROR(INDEX(Расходка[Наименование расходного материала],MATCH(Расходка[[#This Row],[№]],Поиск_расходки[Индекс7],0)),"")</f>
        <v/>
      </c>
      <c r="Y37" s="114" t="str">
        <f>IFERROR(INDEX(Расходка[Наименование расходного материала],MATCH(Расходка[[#This Row],[№]],Поиск_расходки[Индекс8],0)),"")</f>
        <v/>
      </c>
      <c r="Z37" s="114" t="str">
        <f>IFERROR(INDEX(Расходка[Наименование расходного материала],MATCH(Расходка[[#This Row],[№]],Поиск_расходки[Индекс9],0)),"")</f>
        <v/>
      </c>
      <c r="AA37" s="114" t="str">
        <f>IFERROR(INDEX(Расходка[Наименование расходного материала],MATCH(Расходка[[#This Row],[№]],Поиск_расходки[Индекс10],0)),"")</f>
        <v/>
      </c>
      <c r="AB37" s="114" t="str">
        <f>IFERROR(INDEX(Расходка[Наименование расходного материала],MATCH(Расходка[[#This Row],[№]],Поиск_расходки[Индекс11],0)),"")</f>
        <v>ProVia 9 Hydro-Track®</v>
      </c>
      <c r="AC37" s="114" t="str">
        <f>IFERROR(INDEX(Расходка[Наименование расходного материала],MATCH(Расходка[[#This Row],[№]],Поиск_расходки[Индекс12],0)),"")</f>
        <v>ProVia 9 Hydro-Track®</v>
      </c>
      <c r="AD37" s="114" t="str">
        <f>IFERROR(INDEX(Расходка[Наименование расходного материала],MATCH(Расходка[[#This Row],[№]],Поиск_расходки[Индекс13],0)),"")</f>
        <v>ProVia 9 Hydro-Track®</v>
      </c>
      <c r="AF37" s="4" t="s">
        <v>6</v>
      </c>
      <c r="AG37" s="4" t="s">
        <v>404</v>
      </c>
    </row>
    <row r="38" spans="1:33">
      <c r="A38">
        <f>ROW(Расходка[[#This Row],[Тип расходного материала ]])-1</f>
        <v>37</v>
      </c>
      <c r="B38" t="s">
        <v>3</v>
      </c>
      <c r="C38" t="s">
        <v>315</v>
      </c>
      <c r="E38" s="115">
        <f>IF(ISNUMBER(SEARCH('Карта учёта'!$B$13,Расходка[[#This Row],[Наименование расходного материала]])),MAX($E$1:E37)+1,0)</f>
        <v>0</v>
      </c>
      <c r="F38" s="115">
        <f>IF(ISNUMBER(SEARCH('Карта учёта'!$B$14,Расходка[[#This Row],[Наименование расходного материала]])),MAX($F$1:F37)+1,0)</f>
        <v>0</v>
      </c>
      <c r="G38" s="115">
        <f>IF(ISNUMBER(SEARCH('Карта учёта'!$B$15,Расходка[[#This Row],[Наименование расходного материала]])),MAX($G$1:G37)+1,0)</f>
        <v>0</v>
      </c>
      <c r="H38" s="115">
        <f>IF(ISNUMBER(SEARCH('Карта учёта'!$B$16,Расходка[[#This Row],[Наименование расходного материала]])),MAX($H$1:H37)+1,0)</f>
        <v>0</v>
      </c>
      <c r="I38" s="115">
        <f>IF(ISNUMBER(SEARCH('Карта учёта'!$B$17,Расходка[[#This Row],[Наименование расходного материала]])),MAX($I$1:I37)+1,0)</f>
        <v>0</v>
      </c>
      <c r="J38" s="115">
        <f>IF(ISNUMBER(SEARCH('Карта учёта'!$B$18,Расходка[[#This Row],[Наименование расходного материала]])),MAX($J$1:J37)+1,0)</f>
        <v>0</v>
      </c>
      <c r="K38" s="115">
        <f>IF(ISNUMBER(SEARCH('Карта учёта'!$B$19,Расходка[[#This Row],[Наименование расходного материала]])),MAX($K$1:K37)+1,0)</f>
        <v>0</v>
      </c>
      <c r="L38" s="115">
        <f>IF(ISNUMBER(SEARCH('Карта учёта'!$B$20,Расходка[[#This Row],[Наименование расходного материала]])),MAX($L$1:L37)+1,0)</f>
        <v>0</v>
      </c>
      <c r="M38" s="115">
        <f>IF(ISNUMBER(SEARCH('Карта учёта'!$B$21,Расходка[[#This Row],[Наименование расходного материала]])),MAX($M$1:M37)+1,0)</f>
        <v>0</v>
      </c>
      <c r="N38" s="115">
        <f>IF(ISNUMBER(SEARCH('Карта учёта'!$B$22,Расходка[[#This Row],[Наименование расходного материала]])),MAX($N$1:N37)+1,0)</f>
        <v>0</v>
      </c>
      <c r="O38" s="115">
        <f>IF(ISNUMBER(SEARCH('Карта учёта'!$B$23,Расходка[[#This Row],[Наименование расходного материала]])),MAX($O$1:O37)+1,0)</f>
        <v>37</v>
      </c>
      <c r="P38" s="115">
        <f>IF(ISNUMBER(SEARCH('Карта учёта'!$B$24,Расходка[[#This Row],[Наименование расходного материала]])),MAX($P$1:P37)+1,0)</f>
        <v>37</v>
      </c>
      <c r="Q38" s="115">
        <f>IF(ISNUMBER(SEARCH('Карта учёта'!$B$25,Расходка[[#This Row],[Наименование расходного материала]])),MAX($Q$1:Q37)+1,0)</f>
        <v>37</v>
      </c>
      <c r="R38" s="114" t="str">
        <f>IFERROR(INDEX(Расходка[Наименование расходного материала],MATCH(Расходка[[#This Row],[№]],Поиск_расходки[Индекс1],0)),"")</f>
        <v/>
      </c>
      <c r="S38" s="114" t="str">
        <f>IFERROR(INDEX(Расходка[Наименование расходного материала],MATCH(Расходка[[#This Row],[№]],Поиск_расходки[Индекс2],0)),"")</f>
        <v/>
      </c>
      <c r="T38" s="114" t="str">
        <f>IFERROR(INDEX(Расходка[Наименование расходного материала],MATCH(Расходка[[#This Row],[№]],Поиск_расходки[Индекс3],0)),"")</f>
        <v/>
      </c>
      <c r="U38" s="114" t="str">
        <f>IFERROR(INDEX(Расходка[Наименование расходного материала],MATCH(Расходка[[#This Row],[№]],Поиск_расходки[Индекс4],0)),"")</f>
        <v/>
      </c>
      <c r="V38" s="114" t="str">
        <f>IFERROR(INDEX(Расходка[Наименование расходного материала],MATCH(Расходка[[#This Row],[№]],Поиск_расходки[Индекс5],0)),"")</f>
        <v/>
      </c>
      <c r="W38" s="114" t="str">
        <f>IFERROR(INDEX(Расходка[Наименование расходного материала],MATCH(Расходка[[#This Row],[№]],Поиск_расходки[Индекс6],0)),"")</f>
        <v/>
      </c>
      <c r="X38" s="114" t="str">
        <f>IFERROR(INDEX(Расходка[Наименование расходного материала],MATCH(Расходка[[#This Row],[№]],Поиск_расходки[Индекс7],0)),"")</f>
        <v/>
      </c>
      <c r="Y38" s="114" t="str">
        <f>IFERROR(INDEX(Расходка[Наименование расходного материала],MATCH(Расходка[[#This Row],[№]],Поиск_расходки[Индекс8],0)),"")</f>
        <v/>
      </c>
      <c r="Z38" s="114" t="str">
        <f>IFERROR(INDEX(Расходка[Наименование расходного материала],MATCH(Расходка[[#This Row],[№]],Поиск_расходки[Индекс9],0)),"")</f>
        <v/>
      </c>
      <c r="AA38" s="114" t="str">
        <f>IFERROR(INDEX(Расходка[Наименование расходного материала],MATCH(Расходка[[#This Row],[№]],Поиск_расходки[Индекс10],0)),"")</f>
        <v/>
      </c>
      <c r="AB38" s="114" t="str">
        <f>IFERROR(INDEX(Расходка[Наименование расходного материала],MATCH(Расходка[[#This Row],[№]],Поиск_расходки[Индекс11],0)),"")</f>
        <v>Rinato</v>
      </c>
      <c r="AC38" s="114" t="str">
        <f>IFERROR(INDEX(Расходка[Наименование расходного материала],MATCH(Расходка[[#This Row],[№]],Поиск_расходки[Индекс12],0)),"")</f>
        <v>Rinato</v>
      </c>
      <c r="AD38" s="114" t="str">
        <f>IFERROR(INDEX(Расходка[Наименование расходного материала],MATCH(Расходка[[#This Row],[№]],Поиск_расходки[Индекс13],0)),"")</f>
        <v>Rinato</v>
      </c>
      <c r="AF38" s="4" t="s">
        <v>6</v>
      </c>
      <c r="AG38" s="4" t="s">
        <v>491</v>
      </c>
    </row>
    <row r="39" spans="1:33">
      <c r="A39">
        <f>ROW(Расходка[[#This Row],[Тип расходного материала ]])-1</f>
        <v>38</v>
      </c>
      <c r="B39" t="s">
        <v>3</v>
      </c>
      <c r="C39" s="1" t="s">
        <v>352</v>
      </c>
      <c r="E39" s="115">
        <f>IF(ISNUMBER(SEARCH('Карта учёта'!$B$13,Расходка[[#This Row],[Наименование расходного материала]])),MAX($E$1:E38)+1,0)</f>
        <v>0</v>
      </c>
      <c r="F39" s="115">
        <f>IF(ISNUMBER(SEARCH('Карта учёта'!$B$14,Расходка[[#This Row],[Наименование расходного материала]])),MAX($F$1:F38)+1,0)</f>
        <v>0</v>
      </c>
      <c r="G39" s="115">
        <f>IF(ISNUMBER(SEARCH('Карта учёта'!$B$15,Расходка[[#This Row],[Наименование расходного материала]])),MAX($G$1:G38)+1,0)</f>
        <v>0</v>
      </c>
      <c r="H39" s="115">
        <f>IF(ISNUMBER(SEARCH('Карта учёта'!$B$16,Расходка[[#This Row],[Наименование расходного материала]])),MAX($H$1:H38)+1,0)</f>
        <v>0</v>
      </c>
      <c r="I39" s="115">
        <f>IF(ISNUMBER(SEARCH('Карта учёта'!$B$17,Расходка[[#This Row],[Наименование расходного материала]])),MAX($I$1:I38)+1,0)</f>
        <v>0</v>
      </c>
      <c r="J39" s="115">
        <f>IF(ISNUMBER(SEARCH('Карта учёта'!$B$18,Расходка[[#This Row],[Наименование расходного материала]])),MAX($J$1:J38)+1,0)</f>
        <v>0</v>
      </c>
      <c r="K39" s="115">
        <f>IF(ISNUMBER(SEARCH('Карта учёта'!$B$19,Расходка[[#This Row],[Наименование расходного материала]])),MAX($K$1:K38)+1,0)</f>
        <v>0</v>
      </c>
      <c r="L39" s="115">
        <f>IF(ISNUMBER(SEARCH('Карта учёта'!$B$20,Расходка[[#This Row],[Наименование расходного материала]])),MAX($L$1:L38)+1,0)</f>
        <v>0</v>
      </c>
      <c r="M39" s="115">
        <f>IF(ISNUMBER(SEARCH('Карта учёта'!$B$21,Расходка[[#This Row],[Наименование расходного материала]])),MAX($M$1:M38)+1,0)</f>
        <v>0</v>
      </c>
      <c r="N39" s="115">
        <f>IF(ISNUMBER(SEARCH('Карта учёта'!$B$22,Расходка[[#This Row],[Наименование расходного материала]])),MAX($N$1:N38)+1,0)</f>
        <v>0</v>
      </c>
      <c r="O39" s="115">
        <f>IF(ISNUMBER(SEARCH('Карта учёта'!$B$23,Расходка[[#This Row],[Наименование расходного материала]])),MAX($O$1:O38)+1,0)</f>
        <v>38</v>
      </c>
      <c r="P39" s="115">
        <f>IF(ISNUMBER(SEARCH('Карта учёта'!$B$24,Расходка[[#This Row],[Наименование расходного материала]])),MAX($P$1:P38)+1,0)</f>
        <v>38</v>
      </c>
      <c r="Q39" s="115">
        <f>IF(ISNUMBER(SEARCH('Карта учёта'!$B$25,Расходка[[#This Row],[Наименование расходного материала]])),MAX($Q$1:Q38)+1,0)</f>
        <v>38</v>
      </c>
      <c r="R39" s="114" t="str">
        <f>IFERROR(INDEX(Расходка[Наименование расходного материала],MATCH(Расходка[[#This Row],[№]],Поиск_расходки[Индекс1],0)),"")</f>
        <v/>
      </c>
      <c r="S39" s="114" t="str">
        <f>IFERROR(INDEX(Расходка[Наименование расходного материала],MATCH(Расходка[[#This Row],[№]],Поиск_расходки[Индекс2],0)),"")</f>
        <v/>
      </c>
      <c r="T39" s="114" t="str">
        <f>IFERROR(INDEX(Расходка[Наименование расходного материала],MATCH(Расходка[[#This Row],[№]],Поиск_расходки[Индекс3],0)),"")</f>
        <v/>
      </c>
      <c r="U39" s="114" t="str">
        <f>IFERROR(INDEX(Расходка[Наименование расходного материала],MATCH(Расходка[[#This Row],[№]],Поиск_расходки[Индекс4],0)),"")</f>
        <v/>
      </c>
      <c r="V39" s="114" t="str">
        <f>IFERROR(INDEX(Расходка[Наименование расходного материала],MATCH(Расходка[[#This Row],[№]],Поиск_расходки[Индекс5],0)),"")</f>
        <v/>
      </c>
      <c r="W39" s="114" t="str">
        <f>IFERROR(INDEX(Расходка[Наименование расходного материала],MATCH(Расходка[[#This Row],[№]],Поиск_расходки[Индекс6],0)),"")</f>
        <v/>
      </c>
      <c r="X39" s="114" t="str">
        <f>IFERROR(INDEX(Расходка[Наименование расходного материала],MATCH(Расходка[[#This Row],[№]],Поиск_расходки[Индекс7],0)),"")</f>
        <v/>
      </c>
      <c r="Y39" s="114" t="str">
        <f>IFERROR(INDEX(Расходка[Наименование расходного материала],MATCH(Расходка[[#This Row],[№]],Поиск_расходки[Индекс8],0)),"")</f>
        <v/>
      </c>
      <c r="Z39" s="114" t="str">
        <f>IFERROR(INDEX(Расходка[Наименование расходного материала],MATCH(Расходка[[#This Row],[№]],Поиск_расходки[Индекс9],0)),"")</f>
        <v/>
      </c>
      <c r="AA39" s="114" t="str">
        <f>IFERROR(INDEX(Расходка[Наименование расходного материала],MATCH(Расходка[[#This Row],[№]],Поиск_расходки[Индекс10],0)),"")</f>
        <v/>
      </c>
      <c r="AB39" s="114" t="str">
        <f>IFERROR(INDEX(Расходка[Наименование расходного материала],MATCH(Расходка[[#This Row],[№]],Поиск_расходки[Индекс11],0)),"")</f>
        <v>Runthrough NS (Floppy)</v>
      </c>
      <c r="AC39" s="114" t="str">
        <f>IFERROR(INDEX(Расходка[Наименование расходного материала],MATCH(Расходка[[#This Row],[№]],Поиск_расходки[Индекс12],0)),"")</f>
        <v>Runthrough NS (Floppy)</v>
      </c>
      <c r="AD39" s="114" t="str">
        <f>IFERROR(INDEX(Расходка[Наименование расходного материала],MATCH(Расходка[[#This Row],[№]],Поиск_расходки[Индекс13],0)),"")</f>
        <v>Runthrough NS (Floppy)</v>
      </c>
      <c r="AF39" s="4" t="s">
        <v>6</v>
      </c>
      <c r="AG39" s="4" t="s">
        <v>432</v>
      </c>
    </row>
    <row r="40" spans="1:33">
      <c r="A40">
        <f>ROW(Расходка[[#This Row],[Тип расходного материала ]])-1</f>
        <v>39</v>
      </c>
      <c r="B40" t="s">
        <v>3</v>
      </c>
      <c r="C40" s="1" t="s">
        <v>359</v>
      </c>
      <c r="E40" s="115">
        <f>IF(ISNUMBER(SEARCH('Карта учёта'!$B$13,Расходка[[#This Row],[Наименование расходного материала]])),MAX($E$1:E39)+1,0)</f>
        <v>0</v>
      </c>
      <c r="F40" s="115">
        <f>IF(ISNUMBER(SEARCH('Карта учёта'!$B$14,Расходка[[#This Row],[Наименование расходного материала]])),MAX($F$1:F39)+1,0)</f>
        <v>0</v>
      </c>
      <c r="G40" s="115">
        <f>IF(ISNUMBER(SEARCH('Карта учёта'!$B$15,Расходка[[#This Row],[Наименование расходного материала]])),MAX($G$1:G39)+1,0)</f>
        <v>0</v>
      </c>
      <c r="H40" s="115">
        <f>IF(ISNUMBER(SEARCH('Карта учёта'!$B$16,Расходка[[#This Row],[Наименование расходного материала]])),MAX($H$1:H39)+1,0)</f>
        <v>0</v>
      </c>
      <c r="I40" s="115">
        <f>IF(ISNUMBER(SEARCH('Карта учёта'!$B$17,Расходка[[#This Row],[Наименование расходного материала]])),MAX($I$1:I39)+1,0)</f>
        <v>0</v>
      </c>
      <c r="J40" s="115">
        <f>IF(ISNUMBER(SEARCH('Карта учёта'!$B$18,Расходка[[#This Row],[Наименование расходного материала]])),MAX($J$1:J39)+1,0)</f>
        <v>0</v>
      </c>
      <c r="K40" s="115">
        <f>IF(ISNUMBER(SEARCH('Карта учёта'!$B$19,Расходка[[#This Row],[Наименование расходного материала]])),MAX($K$1:K39)+1,0)</f>
        <v>0</v>
      </c>
      <c r="L40" s="115">
        <f>IF(ISNUMBER(SEARCH('Карта учёта'!$B$20,Расходка[[#This Row],[Наименование расходного материала]])),MAX($L$1:L39)+1,0)</f>
        <v>0</v>
      </c>
      <c r="M40" s="115">
        <f>IF(ISNUMBER(SEARCH('Карта учёта'!$B$21,Расходка[[#This Row],[Наименование расходного материала]])),MAX($M$1:M39)+1,0)</f>
        <v>0</v>
      </c>
      <c r="N40" s="115">
        <f>IF(ISNUMBER(SEARCH('Карта учёта'!$B$22,Расходка[[#This Row],[Наименование расходного материала]])),MAX($N$1:N39)+1,0)</f>
        <v>0</v>
      </c>
      <c r="O40" s="115">
        <f>IF(ISNUMBER(SEARCH('Карта учёта'!$B$23,Расходка[[#This Row],[Наименование расходного материала]])),MAX($O$1:O39)+1,0)</f>
        <v>39</v>
      </c>
      <c r="P40" s="115">
        <f>IF(ISNUMBER(SEARCH('Карта учёта'!$B$24,Расходка[[#This Row],[Наименование расходного материала]])),MAX($P$1:P39)+1,0)</f>
        <v>39</v>
      </c>
      <c r="Q40" s="115">
        <f>IF(ISNUMBER(SEARCH('Карта учёта'!$B$25,Расходка[[#This Row],[Наименование расходного материала]])),MAX($Q$1:Q39)+1,0)</f>
        <v>39</v>
      </c>
      <c r="R40" s="114" t="str">
        <f>IFERROR(INDEX(Расходка[Наименование расходного материала],MATCH(Расходка[[#This Row],[№]],Поиск_расходки[Индекс1],0)),"")</f>
        <v/>
      </c>
      <c r="S40" s="114" t="str">
        <f>IFERROR(INDEX(Расходка[Наименование расходного материала],MATCH(Расходка[[#This Row],[№]],Поиск_расходки[Индекс2],0)),"")</f>
        <v/>
      </c>
      <c r="T40" s="114" t="str">
        <f>IFERROR(INDEX(Расходка[Наименование расходного материала],MATCH(Расходка[[#This Row],[№]],Поиск_расходки[Индекс3],0)),"")</f>
        <v/>
      </c>
      <c r="U40" s="114" t="str">
        <f>IFERROR(INDEX(Расходка[Наименование расходного материала],MATCH(Расходка[[#This Row],[№]],Поиск_расходки[Индекс4],0)),"")</f>
        <v/>
      </c>
      <c r="V40" s="114" t="str">
        <f>IFERROR(INDEX(Расходка[Наименование расходного материала],MATCH(Расходка[[#This Row],[№]],Поиск_расходки[Индекс5],0)),"")</f>
        <v/>
      </c>
      <c r="W40" s="114" t="str">
        <f>IFERROR(INDEX(Расходка[Наименование расходного материала],MATCH(Расходка[[#This Row],[№]],Поиск_расходки[Индекс6],0)),"")</f>
        <v/>
      </c>
      <c r="X40" s="114" t="str">
        <f>IFERROR(INDEX(Расходка[Наименование расходного материала],MATCH(Расходка[[#This Row],[№]],Поиск_расходки[Индекс7],0)),"")</f>
        <v/>
      </c>
      <c r="Y40" s="114" t="str">
        <f>IFERROR(INDEX(Расходка[Наименование расходного материала],MATCH(Расходка[[#This Row],[№]],Поиск_расходки[Индекс8],0)),"")</f>
        <v/>
      </c>
      <c r="Z40" s="114" t="str">
        <f>IFERROR(INDEX(Расходка[Наименование расходного материала],MATCH(Расходка[[#This Row],[№]],Поиск_расходки[Индекс9],0)),"")</f>
        <v/>
      </c>
      <c r="AA40" s="114" t="str">
        <f>IFERROR(INDEX(Расходка[Наименование расходного материала],MATCH(Расходка[[#This Row],[№]],Поиск_расходки[Индекс10],0)),"")</f>
        <v/>
      </c>
      <c r="AB40" s="114" t="str">
        <f>IFERROR(INDEX(Расходка[Наименование расходного материала],MATCH(Расходка[[#This Row],[№]],Поиск_расходки[Индекс11],0)),"")</f>
        <v>Runthrough NS Hypercoat</v>
      </c>
      <c r="AC40" s="114" t="str">
        <f>IFERROR(INDEX(Расходка[Наименование расходного материала],MATCH(Расходка[[#This Row],[№]],Поиск_расходки[Индекс12],0)),"")</f>
        <v>Runthrough NS Hypercoat</v>
      </c>
      <c r="AD40" s="114" t="str">
        <f>IFERROR(INDEX(Расходка[Наименование расходного материала],MATCH(Расходка[[#This Row],[№]],Поиск_расходки[Индекс13],0)),"")</f>
        <v>Runthrough NS Hypercoat</v>
      </c>
      <c r="AF40" s="4" t="s">
        <v>6</v>
      </c>
      <c r="AG40" s="4" t="s">
        <v>433</v>
      </c>
    </row>
    <row r="41" spans="1:33">
      <c r="A41">
        <f>ROW(Расходка[[#This Row],[Тип расходного материала ]])-1</f>
        <v>40</v>
      </c>
      <c r="B41" t="s">
        <v>3</v>
      </c>
      <c r="C41" s="1" t="s">
        <v>358</v>
      </c>
      <c r="E41" s="115">
        <f>IF(ISNUMBER(SEARCH('Карта учёта'!$B$13,Расходка[[#This Row],[Наименование расходного материала]])),MAX($E$1:E40)+1,0)</f>
        <v>0</v>
      </c>
      <c r="F41" s="115">
        <f>IF(ISNUMBER(SEARCH('Карта учёта'!$B$14,Расходка[[#This Row],[Наименование расходного материала]])),MAX($F$1:F40)+1,0)</f>
        <v>0</v>
      </c>
      <c r="G41" s="115">
        <f>IF(ISNUMBER(SEARCH('Карта учёта'!$B$15,Расходка[[#This Row],[Наименование расходного материала]])),MAX($G$1:G40)+1,0)</f>
        <v>0</v>
      </c>
      <c r="H41" s="115">
        <f>IF(ISNUMBER(SEARCH('Карта учёта'!$B$16,Расходка[[#This Row],[Наименование расходного материала]])),MAX($H$1:H40)+1,0)</f>
        <v>0</v>
      </c>
      <c r="I41" s="115">
        <f>IF(ISNUMBER(SEARCH('Карта учёта'!$B$17,Расходка[[#This Row],[Наименование расходного материала]])),MAX($I$1:I40)+1,0)</f>
        <v>0</v>
      </c>
      <c r="J41" s="115">
        <f>IF(ISNUMBER(SEARCH('Карта учёта'!$B$18,Расходка[[#This Row],[Наименование расходного материала]])),MAX($J$1:J40)+1,0)</f>
        <v>0</v>
      </c>
      <c r="K41" s="115">
        <f>IF(ISNUMBER(SEARCH('Карта учёта'!$B$19,Расходка[[#This Row],[Наименование расходного материала]])),MAX($K$1:K40)+1,0)</f>
        <v>0</v>
      </c>
      <c r="L41" s="115">
        <f>IF(ISNUMBER(SEARCH('Карта учёта'!$B$20,Расходка[[#This Row],[Наименование расходного материала]])),MAX($L$1:L40)+1,0)</f>
        <v>0</v>
      </c>
      <c r="M41" s="115">
        <f>IF(ISNUMBER(SEARCH('Карта учёта'!$B$21,Расходка[[#This Row],[Наименование расходного материала]])),MAX($M$1:M40)+1,0)</f>
        <v>0</v>
      </c>
      <c r="N41" s="115">
        <f>IF(ISNUMBER(SEARCH('Карта учёта'!$B$22,Расходка[[#This Row],[Наименование расходного материала]])),MAX($N$1:N40)+1,0)</f>
        <v>0</v>
      </c>
      <c r="O41" s="115">
        <f>IF(ISNUMBER(SEARCH('Карта учёта'!$B$23,Расходка[[#This Row],[Наименование расходного материала]])),MAX($O$1:O40)+1,0)</f>
        <v>40</v>
      </c>
      <c r="P41" s="115">
        <f>IF(ISNUMBER(SEARCH('Карта учёта'!$B$24,Расходка[[#This Row],[Наименование расходного материала]])),MAX($P$1:P40)+1,0)</f>
        <v>40</v>
      </c>
      <c r="Q41" s="115">
        <f>IF(ISNUMBER(SEARCH('Карта учёта'!$B$25,Расходка[[#This Row],[Наименование расходного материала]])),MAX($Q$1:Q40)+1,0)</f>
        <v>40</v>
      </c>
      <c r="R41" s="114" t="str">
        <f>IFERROR(INDEX(Расходка[Наименование расходного материала],MATCH(Расходка[[#This Row],[№]],Поиск_расходки[Индекс1],0)),"")</f>
        <v/>
      </c>
      <c r="S41" s="114" t="str">
        <f>IFERROR(INDEX(Расходка[Наименование расходного материала],MATCH(Расходка[[#This Row],[№]],Поиск_расходки[Индекс2],0)),"")</f>
        <v/>
      </c>
      <c r="T41" s="114" t="str">
        <f>IFERROR(INDEX(Расходка[Наименование расходного материала],MATCH(Расходка[[#This Row],[№]],Поиск_расходки[Индекс3],0)),"")</f>
        <v/>
      </c>
      <c r="U41" s="114" t="str">
        <f>IFERROR(INDEX(Расходка[Наименование расходного материала],MATCH(Расходка[[#This Row],[№]],Поиск_расходки[Индекс4],0)),"")</f>
        <v/>
      </c>
      <c r="V41" s="114" t="str">
        <f>IFERROR(INDEX(Расходка[Наименование расходного материала],MATCH(Расходка[[#This Row],[№]],Поиск_расходки[Индекс5],0)),"")</f>
        <v/>
      </c>
      <c r="W41" s="114" t="str">
        <f>IFERROR(INDEX(Расходка[Наименование расходного материала],MATCH(Расходка[[#This Row],[№]],Поиск_расходки[Индекс6],0)),"")</f>
        <v/>
      </c>
      <c r="X41" s="114" t="str">
        <f>IFERROR(INDEX(Расходка[Наименование расходного материала],MATCH(Расходка[[#This Row],[№]],Поиск_расходки[Индекс7],0)),"")</f>
        <v/>
      </c>
      <c r="Y41" s="114" t="str">
        <f>IFERROR(INDEX(Расходка[Наименование расходного материала],MATCH(Расходка[[#This Row],[№]],Поиск_расходки[Индекс8],0)),"")</f>
        <v/>
      </c>
      <c r="Z41" s="114" t="str">
        <f>IFERROR(INDEX(Расходка[Наименование расходного материала],MATCH(Расходка[[#This Row],[№]],Поиск_расходки[Индекс9],0)),"")</f>
        <v/>
      </c>
      <c r="AA41" s="114" t="str">
        <f>IFERROR(INDEX(Расходка[Наименование расходного материала],MATCH(Расходка[[#This Row],[№]],Поиск_расходки[Индекс10],0)),"")</f>
        <v/>
      </c>
      <c r="AB41" s="114" t="str">
        <f>IFERROR(INDEX(Расходка[Наименование расходного материала],MATCH(Расходка[[#This Row],[№]],Поиск_расходки[Индекс11],0)),"")</f>
        <v>Runthrough NS Intermediate</v>
      </c>
      <c r="AC41" s="114" t="str">
        <f>IFERROR(INDEX(Расходка[Наименование расходного материала],MATCH(Расходка[[#This Row],[№]],Поиск_расходки[Индекс12],0)),"")</f>
        <v>Runthrough NS Intermediate</v>
      </c>
      <c r="AD41" s="114" t="str">
        <f>IFERROR(INDEX(Расходка[Наименование расходного материала],MATCH(Расходка[[#This Row],[№]],Поиск_расходки[Индекс13],0)),"")</f>
        <v>Runthrough NS Intermediate</v>
      </c>
      <c r="AF41" s="4" t="s">
        <v>6</v>
      </c>
      <c r="AG41" s="4" t="s">
        <v>434</v>
      </c>
    </row>
    <row r="42" spans="1:33">
      <c r="A42">
        <f>ROW(Расходка[[#This Row],[Тип расходного материала ]])-1</f>
        <v>41</v>
      </c>
      <c r="B42" t="s">
        <v>3</v>
      </c>
      <c r="C42" t="s">
        <v>314</v>
      </c>
      <c r="E42" s="115">
        <f>IF(ISNUMBER(SEARCH('Карта учёта'!$B$13,Расходка[[#This Row],[Наименование расходного материала]])),MAX($E$1:E41)+1,0)</f>
        <v>0</v>
      </c>
      <c r="F42" s="115">
        <f>IF(ISNUMBER(SEARCH('Карта учёта'!$B$14,Расходка[[#This Row],[Наименование расходного материала]])),MAX($F$1:F41)+1,0)</f>
        <v>0</v>
      </c>
      <c r="G42" s="115">
        <f>IF(ISNUMBER(SEARCH('Карта учёта'!$B$15,Расходка[[#This Row],[Наименование расходного материала]])),MAX($G$1:G41)+1,0)</f>
        <v>0</v>
      </c>
      <c r="H42" s="115">
        <f>IF(ISNUMBER(SEARCH('Карта учёта'!$B$16,Расходка[[#This Row],[Наименование расходного материала]])),MAX($H$1:H41)+1,0)</f>
        <v>1</v>
      </c>
      <c r="I42" s="115">
        <f>IF(ISNUMBER(SEARCH('Карта учёта'!$B$17,Расходка[[#This Row],[Наименование расходного материала]])),MAX($I$1:I41)+1,0)</f>
        <v>0</v>
      </c>
      <c r="J42" s="115">
        <f>IF(ISNUMBER(SEARCH('Карта учёта'!$B$18,Расходка[[#This Row],[Наименование расходного материала]])),MAX($J$1:J41)+1,0)</f>
        <v>0</v>
      </c>
      <c r="K42" s="115">
        <f>IF(ISNUMBER(SEARCH('Карта учёта'!$B$19,Расходка[[#This Row],[Наименование расходного материала]])),MAX($K$1:K41)+1,0)</f>
        <v>0</v>
      </c>
      <c r="L42" s="115">
        <f>IF(ISNUMBER(SEARCH('Карта учёта'!$B$20,Расходка[[#This Row],[Наименование расходного материала]])),MAX($L$1:L41)+1,0)</f>
        <v>0</v>
      </c>
      <c r="M42" s="115">
        <f>IF(ISNUMBER(SEARCH('Карта учёта'!$B$21,Расходка[[#This Row],[Наименование расходного материала]])),MAX($M$1:M41)+1,0)</f>
        <v>0</v>
      </c>
      <c r="N42" s="115">
        <f>IF(ISNUMBER(SEARCH('Карта учёта'!$B$22,Расходка[[#This Row],[Наименование расходного материала]])),MAX($N$1:N41)+1,0)</f>
        <v>0</v>
      </c>
      <c r="O42" s="115">
        <f>IF(ISNUMBER(SEARCH('Карта учёта'!$B$23,Расходка[[#This Row],[Наименование расходного материала]])),MAX($O$1:O41)+1,0)</f>
        <v>41</v>
      </c>
      <c r="P42" s="115">
        <f>IF(ISNUMBER(SEARCH('Карта учёта'!$B$24,Расходка[[#This Row],[Наименование расходного материала]])),MAX($P$1:P41)+1,0)</f>
        <v>41</v>
      </c>
      <c r="Q42" s="115">
        <f>IF(ISNUMBER(SEARCH('Карта учёта'!$B$25,Расходка[[#This Row],[Наименование расходного материала]])),MAX($Q$1:Q41)+1,0)</f>
        <v>41</v>
      </c>
      <c r="R42" s="114" t="str">
        <f>IFERROR(INDEX(Расходка[Наименование расходного материала],MATCH(Расходка[[#This Row],[№]],Поиск_расходки[Индекс1],0)),"")</f>
        <v/>
      </c>
      <c r="S42" s="114" t="str">
        <f>IFERROR(INDEX(Расходка[Наименование расходного материала],MATCH(Расходка[[#This Row],[№]],Поиск_расходки[Индекс2],0)),"")</f>
        <v/>
      </c>
      <c r="T42" s="114" t="str">
        <f>IFERROR(INDEX(Расходка[Наименование расходного материала],MATCH(Расходка[[#This Row],[№]],Поиск_расходки[Индекс3],0)),"")</f>
        <v/>
      </c>
      <c r="U42" s="114" t="str">
        <f>IFERROR(INDEX(Расходка[Наименование расходного материала],MATCH(Расходка[[#This Row],[№]],Поиск_расходки[Индекс4],0)),"")</f>
        <v/>
      </c>
      <c r="V42" s="114" t="str">
        <f>IFERROR(INDEX(Расходка[Наименование расходного материала],MATCH(Расходка[[#This Row],[№]],Поиск_расходки[Индекс5],0)),"")</f>
        <v/>
      </c>
      <c r="W42" s="114" t="str">
        <f>IFERROR(INDEX(Расходка[Наименование расходного материала],MATCH(Расходка[[#This Row],[№]],Поиск_расходки[Индекс6],0)),"")</f>
        <v/>
      </c>
      <c r="X42" s="114" t="str">
        <f>IFERROR(INDEX(Расходка[Наименование расходного материала],MATCH(Расходка[[#This Row],[№]],Поиск_расходки[Индекс7],0)),"")</f>
        <v/>
      </c>
      <c r="Y42" s="114" t="str">
        <f>IFERROR(INDEX(Расходка[Наименование расходного материала],MATCH(Расходка[[#This Row],[№]],Поиск_расходки[Индекс8],0)),"")</f>
        <v/>
      </c>
      <c r="Z42" s="114" t="str">
        <f>IFERROR(INDEX(Расходка[Наименование расходного материала],MATCH(Расходка[[#This Row],[№]],Поиск_расходки[Индекс9],0)),"")</f>
        <v/>
      </c>
      <c r="AA42" s="114" t="str">
        <f>IFERROR(INDEX(Расходка[Наименование расходного материала],MATCH(Расходка[[#This Row],[№]],Поиск_расходки[Индекс10],0)),"")</f>
        <v/>
      </c>
      <c r="AB42" s="114" t="str">
        <f>IFERROR(INDEX(Расходка[Наименование расходного материала],MATCH(Расходка[[#This Row],[№]],Поиск_расходки[Индекс11],0)),"")</f>
        <v>Sion</v>
      </c>
      <c r="AC42" s="114" t="str">
        <f>IFERROR(INDEX(Расходка[Наименование расходного материала],MATCH(Расходка[[#This Row],[№]],Поиск_расходки[Индекс12],0)),"")</f>
        <v>Sion</v>
      </c>
      <c r="AD42" s="114" t="str">
        <f>IFERROR(INDEX(Расходка[Наименование расходного материала],MATCH(Расходка[[#This Row],[№]],Поиск_расходки[Индекс13],0)),"")</f>
        <v>Sion</v>
      </c>
      <c r="AF42" s="4" t="s">
        <v>6</v>
      </c>
      <c r="AG42" s="4" t="s">
        <v>435</v>
      </c>
    </row>
    <row r="43" spans="1:33">
      <c r="A43">
        <f>ROW(Расходка[[#This Row],[Тип расходного материала ]])-1</f>
        <v>42</v>
      </c>
      <c r="B43" t="s">
        <v>3</v>
      </c>
      <c r="C43" t="s">
        <v>376</v>
      </c>
      <c r="E43" s="115">
        <f>IF(ISNUMBER(SEARCH('Карта учёта'!$B$13,Расходка[[#This Row],[Наименование расходного материала]])),MAX($E$1:E42)+1,0)</f>
        <v>0</v>
      </c>
      <c r="F43" s="115">
        <f>IF(ISNUMBER(SEARCH('Карта учёта'!$B$14,Расходка[[#This Row],[Наименование расходного материала]])),MAX($F$1:F42)+1,0)</f>
        <v>0</v>
      </c>
      <c r="G43" s="115">
        <f>IF(ISNUMBER(SEARCH('Карта учёта'!$B$15,Расходка[[#This Row],[Наименование расходного материала]])),MAX($G$1:G42)+1,0)</f>
        <v>0</v>
      </c>
      <c r="H43" s="115">
        <f>IF(ISNUMBER(SEARCH('Карта учёта'!$B$16,Расходка[[#This Row],[Наименование расходного материала]])),MAX($H$1:H42)+1,0)</f>
        <v>2</v>
      </c>
      <c r="I43" s="115">
        <f>IF(ISNUMBER(SEARCH('Карта учёта'!$B$17,Расходка[[#This Row],[Наименование расходного материала]])),MAX($I$1:I42)+1,0)</f>
        <v>0</v>
      </c>
      <c r="J43" s="115">
        <f>IF(ISNUMBER(SEARCH('Карта учёта'!$B$18,Расходка[[#This Row],[Наименование расходного материала]])),MAX($J$1:J42)+1,0)</f>
        <v>0</v>
      </c>
      <c r="K43" s="115">
        <f>IF(ISNUMBER(SEARCH('Карта учёта'!$B$19,Расходка[[#This Row],[Наименование расходного материала]])),MAX($K$1:K42)+1,0)</f>
        <v>0</v>
      </c>
      <c r="L43" s="115">
        <f>IF(ISNUMBER(SEARCH('Карта учёта'!$B$20,Расходка[[#This Row],[Наименование расходного материала]])),MAX($L$1:L42)+1,0)</f>
        <v>0</v>
      </c>
      <c r="M43" s="115">
        <f>IF(ISNUMBER(SEARCH('Карта учёта'!$B$21,Расходка[[#This Row],[Наименование расходного материала]])),MAX($M$1:M42)+1,0)</f>
        <v>0</v>
      </c>
      <c r="N43" s="115">
        <f>IF(ISNUMBER(SEARCH('Карта учёта'!$B$22,Расходка[[#This Row],[Наименование расходного материала]])),MAX($N$1:N42)+1,0)</f>
        <v>0</v>
      </c>
      <c r="O43" s="115">
        <f>IF(ISNUMBER(SEARCH('Карта учёта'!$B$23,Расходка[[#This Row],[Наименование расходного материала]])),MAX($O$1:O42)+1,0)</f>
        <v>42</v>
      </c>
      <c r="P43" s="115">
        <f>IF(ISNUMBER(SEARCH('Карта учёта'!$B$24,Расходка[[#This Row],[Наименование расходного материала]])),MAX($P$1:P42)+1,0)</f>
        <v>42</v>
      </c>
      <c r="Q43" s="115">
        <f>IF(ISNUMBER(SEARCH('Карта учёта'!$B$25,Расходка[[#This Row],[Наименование расходного материала]])),MAX($Q$1:Q42)+1,0)</f>
        <v>42</v>
      </c>
      <c r="R43" s="114" t="str">
        <f>IFERROR(INDEX(Расходка[Наименование расходного материала],MATCH(Расходка[[#This Row],[№]],Поиск_расходки[Индекс1],0)),"")</f>
        <v/>
      </c>
      <c r="S43" s="114" t="str">
        <f>IFERROR(INDEX(Расходка[Наименование расходного материала],MATCH(Расходка[[#This Row],[№]],Поиск_расходки[Индекс2],0)),"")</f>
        <v/>
      </c>
      <c r="T43" s="114" t="str">
        <f>IFERROR(INDEX(Расходка[Наименование расходного материала],MATCH(Расходка[[#This Row],[№]],Поиск_расходки[Индекс3],0)),"")</f>
        <v/>
      </c>
      <c r="U43" s="114" t="str">
        <f>IFERROR(INDEX(Расходка[Наименование расходного материала],MATCH(Расходка[[#This Row],[№]],Поиск_расходки[Индекс4],0)),"")</f>
        <v/>
      </c>
      <c r="V43" s="114" t="str">
        <f>IFERROR(INDEX(Расходка[Наименование расходного материала],MATCH(Расходка[[#This Row],[№]],Поиск_расходки[Индекс5],0)),"")</f>
        <v/>
      </c>
      <c r="W43" s="114" t="str">
        <f>IFERROR(INDEX(Расходка[Наименование расходного материала],MATCH(Расходка[[#This Row],[№]],Поиск_расходки[Индекс6],0)),"")</f>
        <v/>
      </c>
      <c r="X43" s="114" t="str">
        <f>IFERROR(INDEX(Расходка[Наименование расходного материала],MATCH(Расходка[[#This Row],[№]],Поиск_расходки[Индекс7],0)),"")</f>
        <v/>
      </c>
      <c r="Y43" s="114" t="str">
        <f>IFERROR(INDEX(Расходка[Наименование расходного материала],MATCH(Расходка[[#This Row],[№]],Поиск_расходки[Индекс8],0)),"")</f>
        <v/>
      </c>
      <c r="Z43" s="114" t="str">
        <f>IFERROR(INDEX(Расходка[Наименование расходного материала],MATCH(Расходка[[#This Row],[№]],Поиск_расходки[Индекс9],0)),"")</f>
        <v/>
      </c>
      <c r="AA43" s="114" t="str">
        <f>IFERROR(INDEX(Расходка[Наименование расходного материала],MATCH(Расходка[[#This Row],[№]],Поиск_расходки[Индекс10],0)),"")</f>
        <v/>
      </c>
      <c r="AB43" s="114" t="str">
        <f>IFERROR(INDEX(Расходка[Наименование расходного материала],MATCH(Расходка[[#This Row],[№]],Поиск_расходки[Индекс11],0)),"")</f>
        <v>Sion Black</v>
      </c>
      <c r="AC43" s="114" t="str">
        <f>IFERROR(INDEX(Расходка[Наименование расходного материала],MATCH(Расходка[[#This Row],[№]],Поиск_расходки[Индекс12],0)),"")</f>
        <v>Sion Black</v>
      </c>
      <c r="AD43" s="114" t="str">
        <f>IFERROR(INDEX(Расходка[Наименование расходного материала],MATCH(Расходка[[#This Row],[№]],Поиск_расходки[Индекс13],0)),"")</f>
        <v>Sion Black</v>
      </c>
      <c r="AF43" s="4" t="s">
        <v>6</v>
      </c>
      <c r="AG43" s="4" t="s">
        <v>408</v>
      </c>
    </row>
    <row r="44" spans="1:33">
      <c r="A44">
        <f>ROW(Расходка[[#This Row],[Тип расходного материала ]])-1</f>
        <v>43</v>
      </c>
      <c r="B44" t="s">
        <v>3</v>
      </c>
      <c r="C44" s="1" t="s">
        <v>370</v>
      </c>
      <c r="E44" s="115">
        <f>IF(ISNUMBER(SEARCH('Карта учёта'!$B$13,Расходка[[#This Row],[Наименование расходного материала]])),MAX($E$1:E43)+1,0)</f>
        <v>0</v>
      </c>
      <c r="F44" s="115">
        <f>IF(ISNUMBER(SEARCH('Карта учёта'!$B$14,Расходка[[#This Row],[Наименование расходного материала]])),MAX($F$1:F43)+1,0)</f>
        <v>0</v>
      </c>
      <c r="G44" s="115">
        <f>IF(ISNUMBER(SEARCH('Карта учёта'!$B$15,Расходка[[#This Row],[Наименование расходного материала]])),MAX($G$1:G43)+1,0)</f>
        <v>0</v>
      </c>
      <c r="H44" s="115">
        <f>IF(ISNUMBER(SEARCH('Карта учёта'!$B$16,Расходка[[#This Row],[Наименование расходного материала]])),MAX($H$1:H43)+1,0)</f>
        <v>3</v>
      </c>
      <c r="I44" s="115">
        <f>IF(ISNUMBER(SEARCH('Карта учёта'!$B$17,Расходка[[#This Row],[Наименование расходного материала]])),MAX($I$1:I43)+1,0)</f>
        <v>0</v>
      </c>
      <c r="J44" s="115">
        <f>IF(ISNUMBER(SEARCH('Карта учёта'!$B$18,Расходка[[#This Row],[Наименование расходного материала]])),MAX($J$1:J43)+1,0)</f>
        <v>0</v>
      </c>
      <c r="K44" s="115">
        <f>IF(ISNUMBER(SEARCH('Карта учёта'!$B$19,Расходка[[#This Row],[Наименование расходного материала]])),MAX($K$1:K43)+1,0)</f>
        <v>0</v>
      </c>
      <c r="L44" s="115">
        <f>IF(ISNUMBER(SEARCH('Карта учёта'!$B$20,Расходка[[#This Row],[Наименование расходного материала]])),MAX($L$1:L43)+1,0)</f>
        <v>0</v>
      </c>
      <c r="M44" s="115">
        <f>IF(ISNUMBER(SEARCH('Карта учёта'!$B$21,Расходка[[#This Row],[Наименование расходного материала]])),MAX($M$1:M43)+1,0)</f>
        <v>0</v>
      </c>
      <c r="N44" s="115">
        <f>IF(ISNUMBER(SEARCH('Карта учёта'!$B$22,Расходка[[#This Row],[Наименование расходного материала]])),MAX($N$1:N43)+1,0)</f>
        <v>0</v>
      </c>
      <c r="O44" s="115">
        <f>IF(ISNUMBER(SEARCH('Карта учёта'!$B$23,Расходка[[#This Row],[Наименование расходного материала]])),MAX($O$1:O43)+1,0)</f>
        <v>43</v>
      </c>
      <c r="P44" s="115">
        <f>IF(ISNUMBER(SEARCH('Карта учёта'!$B$24,Расходка[[#This Row],[Наименование расходного материала]])),MAX($P$1:P43)+1,0)</f>
        <v>43</v>
      </c>
      <c r="Q44" s="115">
        <f>IF(ISNUMBER(SEARCH('Карта учёта'!$B$25,Расходка[[#This Row],[Наименование расходного материала]])),MAX($Q$1:Q43)+1,0)</f>
        <v>43</v>
      </c>
      <c r="R44" s="114" t="str">
        <f>IFERROR(INDEX(Расходка[Наименование расходного материала],MATCH(Расходка[[#This Row],[№]],Поиск_расходки[Индекс1],0)),"")</f>
        <v/>
      </c>
      <c r="S44" s="114" t="str">
        <f>IFERROR(INDEX(Расходка[Наименование расходного материала],MATCH(Расходка[[#This Row],[№]],Поиск_расходки[Индекс2],0)),"")</f>
        <v/>
      </c>
      <c r="T44" s="114" t="str">
        <f>IFERROR(INDEX(Расходка[Наименование расходного материала],MATCH(Расходка[[#This Row],[№]],Поиск_расходки[Индекс3],0)),"")</f>
        <v/>
      </c>
      <c r="U44" s="114" t="str">
        <f>IFERROR(INDEX(Расходка[Наименование расходного материала],MATCH(Расходка[[#This Row],[№]],Поиск_расходки[Индекс4],0)),"")</f>
        <v/>
      </c>
      <c r="V44" s="114" t="str">
        <f>IFERROR(INDEX(Расходка[Наименование расходного материала],MATCH(Расходка[[#This Row],[№]],Поиск_расходки[Индекс5],0)),"")</f>
        <v/>
      </c>
      <c r="W44" s="114" t="str">
        <f>IFERROR(INDEX(Расходка[Наименование расходного материала],MATCH(Расходка[[#This Row],[№]],Поиск_расходки[Индекс6],0)),"")</f>
        <v/>
      </c>
      <c r="X44" s="114" t="str">
        <f>IFERROR(INDEX(Расходка[Наименование расходного материала],MATCH(Расходка[[#This Row],[№]],Поиск_расходки[Индекс7],0)),"")</f>
        <v/>
      </c>
      <c r="Y44" s="114" t="str">
        <f>IFERROR(INDEX(Расходка[Наименование расходного материала],MATCH(Расходка[[#This Row],[№]],Поиск_расходки[Индекс8],0)),"")</f>
        <v/>
      </c>
      <c r="Z44" s="114" t="str">
        <f>IFERROR(INDEX(Расходка[Наименование расходного материала],MATCH(Расходка[[#This Row],[№]],Поиск_расходки[Индекс9],0)),"")</f>
        <v/>
      </c>
      <c r="AA44" s="114" t="str">
        <f>IFERROR(INDEX(Расходка[Наименование расходного материала],MATCH(Расходка[[#This Row],[№]],Поиск_расходки[Индекс10],0)),"")</f>
        <v/>
      </c>
      <c r="AB44" s="114" t="str">
        <f>IFERROR(INDEX(Расходка[Наименование расходного материала],MATCH(Расходка[[#This Row],[№]],Поиск_расходки[Индекс11],0)),"")</f>
        <v>Sion Blue</v>
      </c>
      <c r="AC44" s="114" t="str">
        <f>IFERROR(INDEX(Расходка[Наименование расходного материала],MATCH(Расходка[[#This Row],[№]],Поиск_расходки[Индекс12],0)),"")</f>
        <v>Sion Blue</v>
      </c>
      <c r="AD44" s="114" t="str">
        <f>IFERROR(INDEX(Расходка[Наименование расходного материала],MATCH(Расходка[[#This Row],[№]],Поиск_расходки[Индекс13],0)),"")</f>
        <v>Sion Blue</v>
      </c>
      <c r="AF44" s="4" t="s">
        <v>6</v>
      </c>
      <c r="AG44" s="4" t="s">
        <v>436</v>
      </c>
    </row>
    <row r="45" spans="1:33">
      <c r="A45">
        <f>ROW(Расходка[[#This Row],[Тип расходного материала ]])-1</f>
        <v>44</v>
      </c>
      <c r="B45" t="s">
        <v>3</v>
      </c>
      <c r="C45" t="s">
        <v>316</v>
      </c>
      <c r="E45" s="115">
        <f>IF(ISNUMBER(SEARCH('Карта учёта'!$B$13,Расходка[[#This Row],[Наименование расходного материала]])),MAX($E$1:E44)+1,0)</f>
        <v>0</v>
      </c>
      <c r="F45" s="115">
        <f>IF(ISNUMBER(SEARCH('Карта учёта'!$B$14,Расходка[[#This Row],[Наименование расходного материала]])),MAX($F$1:F44)+1,0)</f>
        <v>0</v>
      </c>
      <c r="G45" s="115">
        <f>IF(ISNUMBER(SEARCH('Карта учёта'!$B$15,Расходка[[#This Row],[Наименование расходного материала]])),MAX($G$1:G44)+1,0)</f>
        <v>0</v>
      </c>
      <c r="H45" s="115">
        <f>IF(ISNUMBER(SEARCH('Карта учёта'!$B$16,Расходка[[#This Row],[Наименование расходного материала]])),MAX($H$1:H44)+1,0)</f>
        <v>0</v>
      </c>
      <c r="I45" s="115">
        <f>IF(ISNUMBER(SEARCH('Карта учёта'!$B$17,Расходка[[#This Row],[Наименование расходного материала]])),MAX($I$1:I44)+1,0)</f>
        <v>0</v>
      </c>
      <c r="J45" s="115">
        <f>IF(ISNUMBER(SEARCH('Карта учёта'!$B$18,Расходка[[#This Row],[Наименование расходного материала]])),MAX($J$1:J44)+1,0)</f>
        <v>0</v>
      </c>
      <c r="K45" s="115">
        <f>IF(ISNUMBER(SEARCH('Карта учёта'!$B$19,Расходка[[#This Row],[Наименование расходного материала]])),MAX($K$1:K44)+1,0)</f>
        <v>0</v>
      </c>
      <c r="L45" s="115">
        <f>IF(ISNUMBER(SEARCH('Карта учёта'!$B$20,Расходка[[#This Row],[Наименование расходного материала]])),MAX($L$1:L44)+1,0)</f>
        <v>0</v>
      </c>
      <c r="M45" s="115">
        <f>IF(ISNUMBER(SEARCH('Карта учёта'!$B$21,Расходка[[#This Row],[Наименование расходного материала]])),MAX($M$1:M44)+1,0)</f>
        <v>0</v>
      </c>
      <c r="N45" s="115">
        <f>IF(ISNUMBER(SEARCH('Карта учёта'!$B$22,Расходка[[#This Row],[Наименование расходного материала]])),MAX($N$1:N44)+1,0)</f>
        <v>0</v>
      </c>
      <c r="O45" s="115">
        <f>IF(ISNUMBER(SEARCH('Карта учёта'!$B$23,Расходка[[#This Row],[Наименование расходного материала]])),MAX($O$1:O44)+1,0)</f>
        <v>44</v>
      </c>
      <c r="P45" s="115">
        <f>IF(ISNUMBER(SEARCH('Карта учёта'!$B$24,Расходка[[#This Row],[Наименование расходного материала]])),MAX($P$1:P44)+1,0)</f>
        <v>44</v>
      </c>
      <c r="Q45" s="115">
        <f>IF(ISNUMBER(SEARCH('Карта учёта'!$B$25,Расходка[[#This Row],[Наименование расходного материала]])),MAX($Q$1:Q44)+1,0)</f>
        <v>44</v>
      </c>
      <c r="R45" s="114" t="str">
        <f>IFERROR(INDEX(Расходка[Наименование расходного материала],MATCH(Расходка[[#This Row],[№]],Поиск_расходки[Индекс1],0)),"")</f>
        <v/>
      </c>
      <c r="S45" s="114" t="str">
        <f>IFERROR(INDEX(Расходка[Наименование расходного материала],MATCH(Расходка[[#This Row],[№]],Поиск_расходки[Индекс2],0)),"")</f>
        <v/>
      </c>
      <c r="T45" s="114" t="str">
        <f>IFERROR(INDEX(Расходка[Наименование расходного материала],MATCH(Расходка[[#This Row],[№]],Поиск_расходки[Индекс3],0)),"")</f>
        <v/>
      </c>
      <c r="U45" s="114" t="str">
        <f>IFERROR(INDEX(Расходка[Наименование расходного материала],MATCH(Расходка[[#This Row],[№]],Поиск_расходки[Индекс4],0)),"")</f>
        <v/>
      </c>
      <c r="V45" s="114" t="str">
        <f>IFERROR(INDEX(Расходка[Наименование расходного материала],MATCH(Расходка[[#This Row],[№]],Поиск_расходки[Индекс5],0)),"")</f>
        <v/>
      </c>
      <c r="W45" s="114" t="str">
        <f>IFERROR(INDEX(Расходка[Наименование расходного материала],MATCH(Расходка[[#This Row],[№]],Поиск_расходки[Индекс6],0)),"")</f>
        <v/>
      </c>
      <c r="X45" s="114" t="str">
        <f>IFERROR(INDEX(Расходка[Наименование расходного материала],MATCH(Расходка[[#This Row],[№]],Поиск_расходки[Индекс7],0)),"")</f>
        <v/>
      </c>
      <c r="Y45" s="114" t="str">
        <f>IFERROR(INDEX(Расходка[Наименование расходного материала],MATCH(Расходка[[#This Row],[№]],Поиск_расходки[Индекс8],0)),"")</f>
        <v/>
      </c>
      <c r="Z45" s="114" t="str">
        <f>IFERROR(INDEX(Расходка[Наименование расходного материала],MATCH(Расходка[[#This Row],[№]],Поиск_расходки[Индекс9],0)),"")</f>
        <v/>
      </c>
      <c r="AA45" s="114" t="str">
        <f>IFERROR(INDEX(Расходка[Наименование расходного материала],MATCH(Расходка[[#This Row],[№]],Поиск_расходки[Индекс10],0)),"")</f>
        <v/>
      </c>
      <c r="AB45" s="114" t="str">
        <f>IFERROR(INDEX(Расходка[Наименование расходного материала],MATCH(Расходка[[#This Row],[№]],Поиск_расходки[Индекс11],0)),"")</f>
        <v>Thunder</v>
      </c>
      <c r="AC45" s="114" t="str">
        <f>IFERROR(INDEX(Расходка[Наименование расходного материала],MATCH(Расходка[[#This Row],[№]],Поиск_расходки[Индекс12],0)),"")</f>
        <v>Thunder</v>
      </c>
      <c r="AD45" s="114" t="str">
        <f>IFERROR(INDEX(Расходка[Наименование расходного материала],MATCH(Расходка[[#This Row],[№]],Поиск_расходки[Индекс13],0)),"")</f>
        <v>Thunder</v>
      </c>
      <c r="AF45" s="4" t="s">
        <v>6</v>
      </c>
      <c r="AG45" s="4" t="s">
        <v>437</v>
      </c>
    </row>
    <row r="46" spans="1:33">
      <c r="A46">
        <f>ROW(Расходка[[#This Row],[Тип расходного материала ]])-1</f>
        <v>45</v>
      </c>
      <c r="B46" t="s">
        <v>3</v>
      </c>
      <c r="C46" t="s">
        <v>517</v>
      </c>
      <c r="E46" s="115">
        <f>IF(ISNUMBER(SEARCH('Карта учёта'!$B$13,Расходка[[#This Row],[Наименование расходного материала]])),MAX($E$1:E45)+1,0)</f>
        <v>0</v>
      </c>
      <c r="F46" s="115">
        <f>IF(ISNUMBER(SEARCH('Карта учёта'!$B$14,Расходка[[#This Row],[Наименование расходного материала]])),MAX($F$1:F45)+1,0)</f>
        <v>0</v>
      </c>
      <c r="G46" s="115">
        <f>IF(ISNUMBER(SEARCH('Карта учёта'!$B$15,Расходка[[#This Row],[Наименование расходного материала]])),MAX($G$1:G45)+1,0)</f>
        <v>0</v>
      </c>
      <c r="H46" s="115">
        <f>IF(ISNUMBER(SEARCH('Карта учёта'!$B$16,Расходка[[#This Row],[Наименование расходного материала]])),MAX($H$1:H45)+1,0)</f>
        <v>0</v>
      </c>
      <c r="I46" s="115">
        <f>IF(ISNUMBER(SEARCH('Карта учёта'!$B$17,Расходка[[#This Row],[Наименование расходного материала]])),MAX($I$1:I45)+1,0)</f>
        <v>0</v>
      </c>
      <c r="J46" s="115">
        <f>IF(ISNUMBER(SEARCH('Карта учёта'!$B$18,Расходка[[#This Row],[Наименование расходного материала]])),MAX($J$1:J45)+1,0)</f>
        <v>0</v>
      </c>
      <c r="K46" s="115">
        <f>IF(ISNUMBER(SEARCH('Карта учёта'!$B$19,Расходка[[#This Row],[Наименование расходного материала]])),MAX($K$1:K45)+1,0)</f>
        <v>0</v>
      </c>
      <c r="L46" s="115">
        <f>IF(ISNUMBER(SEARCH('Карта учёта'!$B$20,Расходка[[#This Row],[Наименование расходного материала]])),MAX($L$1:L45)+1,0)</f>
        <v>0</v>
      </c>
      <c r="M46" s="115">
        <f>IF(ISNUMBER(SEARCH('Карта учёта'!$B$21,Расходка[[#This Row],[Наименование расходного материала]])),MAX($M$1:M45)+1,0)</f>
        <v>0</v>
      </c>
      <c r="N46" s="115">
        <f>IF(ISNUMBER(SEARCH('Карта учёта'!$B$22,Расходка[[#This Row],[Наименование расходного материала]])),MAX($N$1:N45)+1,0)</f>
        <v>0</v>
      </c>
      <c r="O46" s="115">
        <f>IF(ISNUMBER(SEARCH('Карта учёта'!$B$23,Расходка[[#This Row],[Наименование расходного материала]])),MAX($O$1:O45)+1,0)</f>
        <v>45</v>
      </c>
      <c r="P46" s="115">
        <f>IF(ISNUMBER(SEARCH('Карта учёта'!$B$24,Расходка[[#This Row],[Наименование расходного материала]])),MAX($P$1:P45)+1,0)</f>
        <v>45</v>
      </c>
      <c r="Q46" s="115">
        <f>IF(ISNUMBER(SEARCH('Карта учёта'!$B$25,Расходка[[#This Row],[Наименование расходного материала]])),MAX($Q$1:Q45)+1,0)</f>
        <v>45</v>
      </c>
      <c r="R46" s="114" t="str">
        <f>IFERROR(INDEX(Расходка[Наименование расходного материала],MATCH(Расходка[[#This Row],[№]],Поиск_расходки[Индекс1],0)),"")</f>
        <v/>
      </c>
      <c r="S46" s="114" t="str">
        <f>IFERROR(INDEX(Расходка[Наименование расходного материала],MATCH(Расходка[[#This Row],[№]],Поиск_расходки[Индекс2],0)),"")</f>
        <v/>
      </c>
      <c r="T46" s="114" t="str">
        <f>IFERROR(INDEX(Расходка[Наименование расходного материала],MATCH(Расходка[[#This Row],[№]],Поиск_расходки[Индекс3],0)),"")</f>
        <v/>
      </c>
      <c r="U46" s="114" t="str">
        <f>IFERROR(INDEX(Расходка[Наименование расходного материала],MATCH(Расходка[[#This Row],[№]],Поиск_расходки[Индекс4],0)),"")</f>
        <v/>
      </c>
      <c r="V46" s="114" t="str">
        <f>IFERROR(INDEX(Расходка[Наименование расходного материала],MATCH(Расходка[[#This Row],[№]],Поиск_расходки[Индекс5],0)),"")</f>
        <v/>
      </c>
      <c r="W46" s="114" t="str">
        <f>IFERROR(INDEX(Расходка[Наименование расходного материала],MATCH(Расходка[[#This Row],[№]],Поиск_расходки[Индекс6],0)),"")</f>
        <v/>
      </c>
      <c r="X46" s="114" t="str">
        <f>IFERROR(INDEX(Расходка[Наименование расходного материала],MATCH(Расходка[[#This Row],[№]],Поиск_расходки[Индекс7],0)),"")</f>
        <v/>
      </c>
      <c r="Y46" s="114" t="str">
        <f>IFERROR(INDEX(Расходка[Наименование расходного материала],MATCH(Расходка[[#This Row],[№]],Поиск_расходки[Индекс8],0)),"")</f>
        <v/>
      </c>
      <c r="Z46" s="114" t="str">
        <f>IFERROR(INDEX(Расходка[Наименование расходного материала],MATCH(Расходка[[#This Row],[№]],Поиск_расходки[Индекс9],0)),"")</f>
        <v/>
      </c>
      <c r="AA46" s="114" t="str">
        <f>IFERROR(INDEX(Расходка[Наименование расходного материала],MATCH(Расходка[[#This Row],[№]],Поиск_расходки[Индекс10],0)),"")</f>
        <v/>
      </c>
      <c r="AB46" s="114" t="str">
        <f>IFERROR(INDEX(Расходка[Наименование расходного материала],MATCH(Расходка[[#This Row],[№]],Поиск_расходки[Индекс11],0)),"")</f>
        <v>Abbot Whisper MS</v>
      </c>
      <c r="AC46" s="114" t="str">
        <f>IFERROR(INDEX(Расходка[Наименование расходного материала],MATCH(Расходка[[#This Row],[№]],Поиск_расходки[Индекс12],0)),"")</f>
        <v>Abbot Whisper MS</v>
      </c>
      <c r="AD46" s="114" t="str">
        <f>IFERROR(INDEX(Расходка[Наименование расходного материала],MATCH(Расходка[[#This Row],[№]],Поиск_расходки[Индекс13],0)),"")</f>
        <v>Abbot Whisper MS</v>
      </c>
      <c r="AF46" s="4" t="s">
        <v>6</v>
      </c>
      <c r="AG46" s="4" t="s">
        <v>438</v>
      </c>
    </row>
    <row r="47" spans="1:33">
      <c r="A47">
        <f>ROW(Расходка[[#This Row],[Тип расходного материала ]])-1</f>
        <v>46</v>
      </c>
      <c r="B47" t="s">
        <v>3</v>
      </c>
      <c r="C47" t="s">
        <v>518</v>
      </c>
      <c r="E47" s="115">
        <f>IF(ISNUMBER(SEARCH('Карта учёта'!$B$13,Расходка[[#This Row],[Наименование расходного материала]])),MAX($E$1:E46)+1,0)</f>
        <v>0</v>
      </c>
      <c r="F47" s="115">
        <f>IF(ISNUMBER(SEARCH('Карта учёта'!$B$14,Расходка[[#This Row],[Наименование расходного материала]])),MAX($F$1:F46)+1,0)</f>
        <v>0</v>
      </c>
      <c r="G47" s="115">
        <f>IF(ISNUMBER(SEARCH('Карта учёта'!$B$15,Расходка[[#This Row],[Наименование расходного материала]])),MAX($G$1:G46)+1,0)</f>
        <v>0</v>
      </c>
      <c r="H47" s="115">
        <f>IF(ISNUMBER(SEARCH('Карта учёта'!$B$16,Расходка[[#This Row],[Наименование расходного материала]])),MAX($H$1:H46)+1,0)</f>
        <v>0</v>
      </c>
      <c r="I47" s="115">
        <f>IF(ISNUMBER(SEARCH('Карта учёта'!$B$17,Расходка[[#This Row],[Наименование расходного материала]])),MAX($I$1:I46)+1,0)</f>
        <v>0</v>
      </c>
      <c r="J47" s="115">
        <f>IF(ISNUMBER(SEARCH('Карта учёта'!$B$18,Расходка[[#This Row],[Наименование расходного материала]])),MAX($J$1:J46)+1,0)</f>
        <v>0</v>
      </c>
      <c r="K47" s="115">
        <f>IF(ISNUMBER(SEARCH('Карта учёта'!$B$19,Расходка[[#This Row],[Наименование расходного материала]])),MAX($K$1:K46)+1,0)</f>
        <v>0</v>
      </c>
      <c r="L47" s="115">
        <f>IF(ISNUMBER(SEARCH('Карта учёта'!$B$20,Расходка[[#This Row],[Наименование расходного материала]])),MAX($L$1:L46)+1,0)</f>
        <v>0</v>
      </c>
      <c r="M47" s="115">
        <f>IF(ISNUMBER(SEARCH('Карта учёта'!$B$21,Расходка[[#This Row],[Наименование расходного материала]])),MAX($M$1:M46)+1,0)</f>
        <v>0</v>
      </c>
      <c r="N47" s="115">
        <f>IF(ISNUMBER(SEARCH('Карта учёта'!$B$22,Расходка[[#This Row],[Наименование расходного материала]])),MAX($N$1:N46)+1,0)</f>
        <v>0</v>
      </c>
      <c r="O47" s="115">
        <f>IF(ISNUMBER(SEARCH('Карта учёта'!$B$23,Расходка[[#This Row],[Наименование расходного материала]])),MAX($O$1:O46)+1,0)</f>
        <v>46</v>
      </c>
      <c r="P47" s="115">
        <f>IF(ISNUMBER(SEARCH('Карта учёта'!$B$24,Расходка[[#This Row],[Наименование расходного материала]])),MAX($P$1:P46)+1,0)</f>
        <v>46</v>
      </c>
      <c r="Q47" s="115">
        <f>IF(ISNUMBER(SEARCH('Карта учёта'!$B$25,Расходка[[#This Row],[Наименование расходного материала]])),MAX($Q$1:Q46)+1,0)</f>
        <v>46</v>
      </c>
      <c r="R47" s="114" t="str">
        <f>IFERROR(INDEX(Расходка[Наименование расходного материала],MATCH(Расходка[[#This Row],[№]],Поиск_расходки[Индекс1],0)),"")</f>
        <v/>
      </c>
      <c r="S47" s="114" t="str">
        <f>IFERROR(INDEX(Расходка[Наименование расходного материала],MATCH(Расходка[[#This Row],[№]],Поиск_расходки[Индекс2],0)),"")</f>
        <v/>
      </c>
      <c r="T47" s="114" t="str">
        <f>IFERROR(INDEX(Расходка[Наименование расходного материала],MATCH(Расходка[[#This Row],[№]],Поиск_расходки[Индекс3],0)),"")</f>
        <v/>
      </c>
      <c r="U47" s="114" t="str">
        <f>IFERROR(INDEX(Расходка[Наименование расходного материала],MATCH(Расходка[[#This Row],[№]],Поиск_расходки[Индекс4],0)),"")</f>
        <v/>
      </c>
      <c r="V47" s="114" t="str">
        <f>IFERROR(INDEX(Расходка[Наименование расходного материала],MATCH(Расходка[[#This Row],[№]],Поиск_расходки[Индекс5],0)),"")</f>
        <v/>
      </c>
      <c r="W47" s="114" t="str">
        <f>IFERROR(INDEX(Расходка[Наименование расходного материала],MATCH(Расходка[[#This Row],[№]],Поиск_расходки[Индекс6],0)),"")</f>
        <v/>
      </c>
      <c r="X47" s="114" t="str">
        <f>IFERROR(INDEX(Расходка[Наименование расходного материала],MATCH(Расходка[[#This Row],[№]],Поиск_расходки[Индекс7],0)),"")</f>
        <v/>
      </c>
      <c r="Y47" s="114" t="str">
        <f>IFERROR(INDEX(Расходка[Наименование расходного материала],MATCH(Расходка[[#This Row],[№]],Поиск_расходки[Индекс8],0)),"")</f>
        <v/>
      </c>
      <c r="Z47" s="114" t="str">
        <f>IFERROR(INDEX(Расходка[Наименование расходного материала],MATCH(Расходка[[#This Row],[№]],Поиск_расходки[Индекс9],0)),"")</f>
        <v/>
      </c>
      <c r="AA47" s="114" t="str">
        <f>IFERROR(INDEX(Расходка[Наименование расходного материала],MATCH(Расходка[[#This Row],[№]],Поиск_расходки[Индекс10],0)),"")</f>
        <v/>
      </c>
      <c r="AB47" s="114" t="str">
        <f>IFERROR(INDEX(Расходка[Наименование расходного материала],MATCH(Расходка[[#This Row],[№]],Поиск_расходки[Индекс11],0)),"")</f>
        <v>Abbot Whisper LS</v>
      </c>
      <c r="AC47" s="114" t="str">
        <f>IFERROR(INDEX(Расходка[Наименование расходного материала],MATCH(Расходка[[#This Row],[№]],Поиск_расходки[Индекс12],0)),"")</f>
        <v>Abbot Whisper LS</v>
      </c>
      <c r="AD47" s="114" t="str">
        <f>IFERROR(INDEX(Расходка[Наименование расходного материала],MATCH(Расходка[[#This Row],[№]],Поиск_расходки[Индекс13],0)),"")</f>
        <v>Abbot Whisper LS</v>
      </c>
      <c r="AF47" s="4" t="s">
        <v>6</v>
      </c>
      <c r="AG47" s="4" t="s">
        <v>439</v>
      </c>
    </row>
    <row r="48" spans="1:33">
      <c r="A48">
        <f>ROW(Расходка[[#This Row],[Тип расходного материала ]])-1</f>
        <v>47</v>
      </c>
      <c r="B48" t="s">
        <v>3</v>
      </c>
      <c r="C48" t="s">
        <v>360</v>
      </c>
      <c r="E48" s="115">
        <f>IF(ISNUMBER(SEARCH('Карта учёта'!$B$13,Расходка[[#This Row],[Наименование расходного материала]])),MAX($E$1:E47)+1,0)</f>
        <v>0</v>
      </c>
      <c r="F48" s="115">
        <f>IF(ISNUMBER(SEARCH('Карта учёта'!$B$14,Расходка[[#This Row],[Наименование расходного материала]])),MAX($F$1:F47)+1,0)</f>
        <v>0</v>
      </c>
      <c r="G48" s="115">
        <f>IF(ISNUMBER(SEARCH('Карта учёта'!$B$15,Расходка[[#This Row],[Наименование расходного материала]])),MAX($G$1:G47)+1,0)</f>
        <v>0</v>
      </c>
      <c r="H48" s="115">
        <f>IF(ISNUMBER(SEARCH('Карта учёта'!$B$16,Расходка[[#This Row],[Наименование расходного материала]])),MAX($H$1:H47)+1,0)</f>
        <v>0</v>
      </c>
      <c r="I48" s="115">
        <f>IF(ISNUMBER(SEARCH('Карта учёта'!$B$17,Расходка[[#This Row],[Наименование расходного материала]])),MAX($I$1:I47)+1,0)</f>
        <v>0</v>
      </c>
      <c r="J48" s="115">
        <f>IF(ISNUMBER(SEARCH('Карта учёта'!$B$18,Расходка[[#This Row],[Наименование расходного материала]])),MAX($J$1:J47)+1,0)</f>
        <v>0</v>
      </c>
      <c r="K48" s="115">
        <f>IF(ISNUMBER(SEARCH('Карта учёта'!$B$19,Расходка[[#This Row],[Наименование расходного материала]])),MAX($K$1:K47)+1,0)</f>
        <v>0</v>
      </c>
      <c r="L48" s="115">
        <f>IF(ISNUMBER(SEARCH('Карта учёта'!$B$20,Расходка[[#This Row],[Наименование расходного материала]])),MAX($L$1:L47)+1,0)</f>
        <v>0</v>
      </c>
      <c r="M48" s="115">
        <f>IF(ISNUMBER(SEARCH('Карта учёта'!$B$21,Расходка[[#This Row],[Наименование расходного материала]])),MAX($M$1:M47)+1,0)</f>
        <v>0</v>
      </c>
      <c r="N48" s="115">
        <f>IF(ISNUMBER(SEARCH('Карта учёта'!$B$22,Расходка[[#This Row],[Наименование расходного материала]])),MAX($N$1:N47)+1,0)</f>
        <v>0</v>
      </c>
      <c r="O48" s="115">
        <f>IF(ISNUMBER(SEARCH('Карта учёта'!$B$23,Расходка[[#This Row],[Наименование расходного материала]])),MAX($O$1:O47)+1,0)</f>
        <v>47</v>
      </c>
      <c r="P48" s="115">
        <f>IF(ISNUMBER(SEARCH('Карта учёта'!$B$24,Расходка[[#This Row],[Наименование расходного материала]])),MAX($P$1:P47)+1,0)</f>
        <v>47</v>
      </c>
      <c r="Q48" s="115">
        <f>IF(ISNUMBER(SEARCH('Карта учёта'!$B$25,Расходка[[#This Row],[Наименование расходного материала]])),MAX($Q$1:Q47)+1,0)</f>
        <v>47</v>
      </c>
      <c r="R48" s="114" t="str">
        <f>IFERROR(INDEX(Расходка[Наименование расходного материала],MATCH(Расходка[[#This Row],[№]],Поиск_расходки[Индекс1],0)),"")</f>
        <v/>
      </c>
      <c r="S48" s="114" t="str">
        <f>IFERROR(INDEX(Расходка[Наименование расходного материала],MATCH(Расходка[[#This Row],[№]],Поиск_расходки[Индекс2],0)),"")</f>
        <v/>
      </c>
      <c r="T48" s="114" t="str">
        <f>IFERROR(INDEX(Расходка[Наименование расходного материала],MATCH(Расходка[[#This Row],[№]],Поиск_расходки[Индекс3],0)),"")</f>
        <v/>
      </c>
      <c r="U48" s="114" t="str">
        <f>IFERROR(INDEX(Расходка[Наименование расходного материала],MATCH(Расходка[[#This Row],[№]],Поиск_расходки[Индекс4],0)),"")</f>
        <v/>
      </c>
      <c r="V48" s="114" t="str">
        <f>IFERROR(INDEX(Расходка[Наименование расходного материала],MATCH(Расходка[[#This Row],[№]],Поиск_расходки[Индекс5],0)),"")</f>
        <v/>
      </c>
      <c r="W48" s="114" t="str">
        <f>IFERROR(INDEX(Расходка[Наименование расходного материала],MATCH(Расходка[[#This Row],[№]],Поиск_расходки[Индекс6],0)),"")</f>
        <v/>
      </c>
      <c r="X48" s="114" t="str">
        <f>IFERROR(INDEX(Расходка[Наименование расходного материала],MATCH(Расходка[[#This Row],[№]],Поиск_расходки[Индекс7],0)),"")</f>
        <v/>
      </c>
      <c r="Y48" s="114" t="str">
        <f>IFERROR(INDEX(Расходка[Наименование расходного материала],MATCH(Расходка[[#This Row],[№]],Поиск_расходки[Индекс8],0)),"")</f>
        <v/>
      </c>
      <c r="Z48" s="114" t="str">
        <f>IFERROR(INDEX(Расходка[Наименование расходного материала],MATCH(Расходка[[#This Row],[№]],Поиск_расходки[Индекс9],0)),"")</f>
        <v/>
      </c>
      <c r="AA48" s="114" t="str">
        <f>IFERROR(INDEX(Расходка[Наименование расходного материала],MATCH(Расходка[[#This Row],[№]],Поиск_расходки[Индекс10],0)),"")</f>
        <v/>
      </c>
      <c r="AB48" s="114" t="str">
        <f>IFERROR(INDEX(Расходка[Наименование расходного материала],MATCH(Расходка[[#This Row],[№]],Поиск_расходки[Индекс11],0)),"")</f>
        <v>Winn 200T</v>
      </c>
      <c r="AC48" s="114" t="str">
        <f>IFERROR(INDEX(Расходка[Наименование расходного материала],MATCH(Расходка[[#This Row],[№]],Поиск_расходки[Индекс12],0)),"")</f>
        <v>Winn 200T</v>
      </c>
      <c r="AD48" s="114" t="str">
        <f>IFERROR(INDEX(Расходка[Наименование расходного материала],MATCH(Расходка[[#This Row],[№]],Поиск_расходки[Индекс13],0)),"")</f>
        <v>Winn 200T</v>
      </c>
      <c r="AF48" s="4" t="s">
        <v>6</v>
      </c>
      <c r="AG48" s="4" t="s">
        <v>440</v>
      </c>
    </row>
    <row r="49" spans="1:33">
      <c r="A49">
        <f>ROW(Расходка[[#This Row],[Тип расходного материала ]])-1</f>
        <v>48</v>
      </c>
      <c r="B49" t="s">
        <v>3</v>
      </c>
      <c r="C49" t="s">
        <v>345</v>
      </c>
      <c r="E49" s="115">
        <f>IF(ISNUMBER(SEARCH('Карта учёта'!$B$13,Расходка[[#This Row],[Наименование расходного материала]])),MAX($E$1:E48)+1,0)</f>
        <v>0</v>
      </c>
      <c r="F49" s="115">
        <f>IF(ISNUMBER(SEARCH('Карта учёта'!$B$14,Расходка[[#This Row],[Наименование расходного материала]])),MAX($F$1:F48)+1,0)</f>
        <v>0</v>
      </c>
      <c r="G49" s="115">
        <f>IF(ISNUMBER(SEARCH('Карта учёта'!$B$15,Расходка[[#This Row],[Наименование расходного материала]])),MAX($G$1:G48)+1,0)</f>
        <v>0</v>
      </c>
      <c r="H49" s="115">
        <f>IF(ISNUMBER(SEARCH('Карта учёта'!$B$16,Расходка[[#This Row],[Наименование расходного материала]])),MAX($H$1:H48)+1,0)</f>
        <v>0</v>
      </c>
      <c r="I49" s="115">
        <f>IF(ISNUMBER(SEARCH('Карта учёта'!$B$17,Расходка[[#This Row],[Наименование расходного материала]])),MAX($I$1:I48)+1,0)</f>
        <v>0</v>
      </c>
      <c r="J49" s="115">
        <f>IF(ISNUMBER(SEARCH('Карта учёта'!$B$18,Расходка[[#This Row],[Наименование расходного материала]])),MAX($J$1:J48)+1,0)</f>
        <v>0</v>
      </c>
      <c r="K49" s="115">
        <f>IF(ISNUMBER(SEARCH('Карта учёта'!$B$19,Расходка[[#This Row],[Наименование расходного материала]])),MAX($K$1:K48)+1,0)</f>
        <v>0</v>
      </c>
      <c r="L49" s="115">
        <f>IF(ISNUMBER(SEARCH('Карта учёта'!$B$20,Расходка[[#This Row],[Наименование расходного материала]])),MAX($L$1:L48)+1,0)</f>
        <v>0</v>
      </c>
      <c r="M49" s="115">
        <f>IF(ISNUMBER(SEARCH('Карта учёта'!$B$21,Расходка[[#This Row],[Наименование расходного материала]])),MAX($M$1:M48)+1,0)</f>
        <v>0</v>
      </c>
      <c r="N49" s="115">
        <f>IF(ISNUMBER(SEARCH('Карта учёта'!$B$22,Расходка[[#This Row],[Наименование расходного материала]])),MAX($N$1:N48)+1,0)</f>
        <v>0</v>
      </c>
      <c r="O49" s="115">
        <f>IF(ISNUMBER(SEARCH('Карта учёта'!$B$23,Расходка[[#This Row],[Наименование расходного материала]])),MAX($O$1:O48)+1,0)</f>
        <v>48</v>
      </c>
      <c r="P49" s="115">
        <f>IF(ISNUMBER(SEARCH('Карта учёта'!$B$24,Расходка[[#This Row],[Наименование расходного материала]])),MAX($P$1:P48)+1,0)</f>
        <v>48</v>
      </c>
      <c r="Q49" s="115">
        <f>IF(ISNUMBER(SEARCH('Карта учёта'!$B$25,Расходка[[#This Row],[Наименование расходного материала]])),MAX($Q$1:Q48)+1,0)</f>
        <v>48</v>
      </c>
      <c r="R49" s="114" t="str">
        <f>IFERROR(INDEX(Расходка[Наименование расходного материала],MATCH(Расходка[[#This Row],[№]],Поиск_расходки[Индекс1],0)),"")</f>
        <v/>
      </c>
      <c r="S49" s="114" t="str">
        <f>IFERROR(INDEX(Расходка[Наименование расходного материала],MATCH(Расходка[[#This Row],[№]],Поиск_расходки[Индекс2],0)),"")</f>
        <v/>
      </c>
      <c r="T49" s="114" t="str">
        <f>IFERROR(INDEX(Расходка[Наименование расходного материала],MATCH(Расходка[[#This Row],[№]],Поиск_расходки[Индекс3],0)),"")</f>
        <v/>
      </c>
      <c r="U49" s="114" t="str">
        <f>IFERROR(INDEX(Расходка[Наименование расходного материала],MATCH(Расходка[[#This Row],[№]],Поиск_расходки[Индекс4],0)),"")</f>
        <v/>
      </c>
      <c r="V49" s="114" t="str">
        <f>IFERROR(INDEX(Расходка[Наименование расходного материала],MATCH(Расходка[[#This Row],[№]],Поиск_расходки[Индекс5],0)),"")</f>
        <v/>
      </c>
      <c r="W49" s="114" t="str">
        <f>IFERROR(INDEX(Расходка[Наименование расходного материала],MATCH(Расходка[[#This Row],[№]],Поиск_расходки[Индекс6],0)),"")</f>
        <v/>
      </c>
      <c r="X49" s="114" t="str">
        <f>IFERROR(INDEX(Расходка[Наименование расходного материала],MATCH(Расходка[[#This Row],[№]],Поиск_расходки[Индекс7],0)),"")</f>
        <v/>
      </c>
      <c r="Y49" s="114" t="str">
        <f>IFERROR(INDEX(Расходка[Наименование расходного материала],MATCH(Расходка[[#This Row],[№]],Поиск_расходки[Индекс8],0)),"")</f>
        <v/>
      </c>
      <c r="Z49" s="114" t="str">
        <f>IFERROR(INDEX(Расходка[Наименование расходного материала],MATCH(Расходка[[#This Row],[№]],Поиск_расходки[Индекс9],0)),"")</f>
        <v/>
      </c>
      <c r="AA49" s="114" t="str">
        <f>IFERROR(INDEX(Расходка[Наименование расходного материала],MATCH(Расходка[[#This Row],[№]],Поиск_расходки[Индекс10],0)),"")</f>
        <v/>
      </c>
      <c r="AB49" s="114" t="str">
        <f>IFERROR(INDEX(Расходка[Наименование расходного материала],MATCH(Расходка[[#This Row],[№]],Поиск_расходки[Индекс11],0)),"")</f>
        <v>Проводник коронарный  1g, Angioline</v>
      </c>
      <c r="AC49" s="114" t="str">
        <f>IFERROR(INDEX(Расходка[Наименование расходного материала],MATCH(Расходка[[#This Row],[№]],Поиск_расходки[Индекс12],0)),"")</f>
        <v>Проводник коронарный  1g, Angioline</v>
      </c>
      <c r="AD49" s="114" t="str">
        <f>IFERROR(INDEX(Расходка[Наименование расходного материала],MATCH(Расходка[[#This Row],[№]],Поиск_расходки[Индекс13],0)),"")</f>
        <v>Проводник коронарный  1g, Angioline</v>
      </c>
      <c r="AF49" s="4" t="s">
        <v>6</v>
      </c>
      <c r="AG49" s="4" t="s">
        <v>441</v>
      </c>
    </row>
    <row r="50" spans="1:33">
      <c r="A50">
        <f>ROW(Расходка[[#This Row],[Тип расходного материала ]])-1</f>
        <v>49</v>
      </c>
      <c r="B50" t="s">
        <v>3</v>
      </c>
      <c r="C50" t="s">
        <v>508</v>
      </c>
      <c r="E50" s="115">
        <f>IF(ISNUMBER(SEARCH('Карта учёта'!$B$13,Расходка[[#This Row],[Наименование расходного материала]])),MAX($E$1:E49)+1,0)</f>
        <v>0</v>
      </c>
      <c r="F50" s="115">
        <f>IF(ISNUMBER(SEARCH('Карта учёта'!$B$14,Расходка[[#This Row],[Наименование расходного материала]])),MAX($F$1:F49)+1,0)</f>
        <v>0</v>
      </c>
      <c r="G50" s="115">
        <f>IF(ISNUMBER(SEARCH('Карта учёта'!$B$15,Расходка[[#This Row],[Наименование расходного материала]])),MAX($G$1:G49)+1,0)</f>
        <v>0</v>
      </c>
      <c r="H50" s="115">
        <f>IF(ISNUMBER(SEARCH('Карта учёта'!$B$16,Расходка[[#This Row],[Наименование расходного материала]])),MAX($H$1:H49)+1,0)</f>
        <v>0</v>
      </c>
      <c r="I50" s="115">
        <f>IF(ISNUMBER(SEARCH('Карта учёта'!$B$17,Расходка[[#This Row],[Наименование расходного материала]])),MAX($I$1:I49)+1,0)</f>
        <v>0</v>
      </c>
      <c r="J50" s="115">
        <f>IF(ISNUMBER(SEARCH('Карта учёта'!$B$18,Расходка[[#This Row],[Наименование расходного материала]])),MAX($J$1:J49)+1,0)</f>
        <v>0</v>
      </c>
      <c r="K50" s="115">
        <f>IF(ISNUMBER(SEARCH('Карта учёта'!$B$19,Расходка[[#This Row],[Наименование расходного материала]])),MAX($K$1:K49)+1,0)</f>
        <v>0</v>
      </c>
      <c r="L50" s="115">
        <f>IF(ISNUMBER(SEARCH('Карта учёта'!$B$20,Расходка[[#This Row],[Наименование расходного материала]])),MAX($L$1:L49)+1,0)</f>
        <v>0</v>
      </c>
      <c r="M50" s="115">
        <f>IF(ISNUMBER(SEARCH('Карта учёта'!$B$21,Расходка[[#This Row],[Наименование расходного материала]])),MAX($M$1:M49)+1,0)</f>
        <v>0</v>
      </c>
      <c r="N50" s="115">
        <f>IF(ISNUMBER(SEARCH('Карта учёта'!$B$22,Расходка[[#This Row],[Наименование расходного материала]])),MAX($N$1:N49)+1,0)</f>
        <v>0</v>
      </c>
      <c r="O50" s="115">
        <f>IF(ISNUMBER(SEARCH('Карта учёта'!$B$23,Расходка[[#This Row],[Наименование расходного материала]])),MAX($O$1:O49)+1,0)</f>
        <v>49</v>
      </c>
      <c r="P50" s="115">
        <f>IF(ISNUMBER(SEARCH('Карта учёта'!$B$24,Расходка[[#This Row],[Наименование расходного материала]])),MAX($P$1:P49)+1,0)</f>
        <v>49</v>
      </c>
      <c r="Q50" s="115">
        <f>IF(ISNUMBER(SEARCH('Карта учёта'!$B$25,Расходка[[#This Row],[Наименование расходного материала]])),MAX($Q$1:Q49)+1,0)</f>
        <v>49</v>
      </c>
      <c r="R50" s="114" t="str">
        <f>IFERROR(INDEX(Расходка[Наименование расходного материала],MATCH(Расходка[[#This Row],[№]],Поиск_расходки[Индекс1],0)),"")</f>
        <v/>
      </c>
      <c r="S50" s="114" t="str">
        <f>IFERROR(INDEX(Расходка[Наименование расходного материала],MATCH(Расходка[[#This Row],[№]],Поиск_расходки[Индекс2],0)),"")</f>
        <v/>
      </c>
      <c r="T50" s="114" t="str">
        <f>IFERROR(INDEX(Расходка[Наименование расходного материала],MATCH(Расходка[[#This Row],[№]],Поиск_расходки[Индекс3],0)),"")</f>
        <v/>
      </c>
      <c r="U50" s="114" t="str">
        <f>IFERROR(INDEX(Расходка[Наименование расходного материала],MATCH(Расходка[[#This Row],[№]],Поиск_расходки[Индекс4],0)),"")</f>
        <v/>
      </c>
      <c r="V50" s="114" t="str">
        <f>IFERROR(INDEX(Расходка[Наименование расходного материала],MATCH(Расходка[[#This Row],[№]],Поиск_расходки[Индекс5],0)),"")</f>
        <v/>
      </c>
      <c r="W50" s="114" t="str">
        <f>IFERROR(INDEX(Расходка[Наименование расходного материала],MATCH(Расходка[[#This Row],[№]],Поиск_расходки[Индекс6],0)),"")</f>
        <v/>
      </c>
      <c r="X50" s="114" t="str">
        <f>IFERROR(INDEX(Расходка[Наименование расходного материала],MATCH(Расходка[[#This Row],[№]],Поиск_расходки[Индекс7],0)),"")</f>
        <v/>
      </c>
      <c r="Y50" s="114" t="str">
        <f>IFERROR(INDEX(Расходка[Наименование расходного материала],MATCH(Расходка[[#This Row],[№]],Поиск_расходки[Индекс8],0)),"")</f>
        <v/>
      </c>
      <c r="Z50" s="114" t="str">
        <f>IFERROR(INDEX(Расходка[Наименование расходного материала],MATCH(Расходка[[#This Row],[№]],Поиск_расходки[Индекс9],0)),"")</f>
        <v/>
      </c>
      <c r="AA50" s="114" t="str">
        <f>IFERROR(INDEX(Расходка[Наименование расходного материала],MATCH(Расходка[[#This Row],[№]],Поиск_расходки[Индекс10],0)),"")</f>
        <v/>
      </c>
      <c r="AB50" s="114" t="str">
        <f>IFERROR(INDEX(Расходка[Наименование расходного материала],MATCH(Расходка[[#This Row],[№]],Поиск_расходки[Индекс11],0)),"")</f>
        <v>Проводник коронарный  0,8g, Angioline</v>
      </c>
      <c r="AC50" s="114" t="str">
        <f>IFERROR(INDEX(Расходка[Наименование расходного материала],MATCH(Расходка[[#This Row],[№]],Поиск_расходки[Индекс12],0)),"")</f>
        <v>Проводник коронарный  0,8g, Angioline</v>
      </c>
      <c r="AD50" s="114" t="str">
        <f>IFERROR(INDEX(Расходка[Наименование расходного материала],MATCH(Расходка[[#This Row],[№]],Поиск_расходки[Индекс13],0)),"")</f>
        <v>Проводник коронарный  0,8g, Angioline</v>
      </c>
      <c r="AF50" s="4" t="s">
        <v>6</v>
      </c>
      <c r="AG50" s="4" t="s">
        <v>442</v>
      </c>
    </row>
    <row r="51" spans="1:33">
      <c r="A51">
        <f>ROW(Расходка[[#This Row],[Тип расходного материала ]])-1</f>
        <v>50</v>
      </c>
      <c r="B51" t="s">
        <v>3</v>
      </c>
      <c r="C51" t="s">
        <v>96</v>
      </c>
      <c r="E51" s="115">
        <f>IF(ISNUMBER(SEARCH('Карта учёта'!$B$13,Расходка[[#This Row],[Наименование расходного материала]])),MAX($E$1:E50)+1,0)</f>
        <v>0</v>
      </c>
      <c r="F51" s="115">
        <f>IF(ISNUMBER(SEARCH('Карта учёта'!$B$14,Расходка[[#This Row],[Наименование расходного материала]])),MAX($F$1:F50)+1,0)</f>
        <v>0</v>
      </c>
      <c r="G51" s="115">
        <f>IF(ISNUMBER(SEARCH('Карта учёта'!$B$15,Расходка[[#This Row],[Наименование расходного материала]])),MAX($G$1:G50)+1,0)</f>
        <v>0</v>
      </c>
      <c r="H51" s="115">
        <f>IF(ISNUMBER(SEARCH('Карта учёта'!$B$16,Расходка[[#This Row],[Наименование расходного материала]])),MAX($H$1:H50)+1,0)</f>
        <v>0</v>
      </c>
      <c r="I51" s="115">
        <f>IF(ISNUMBER(SEARCH('Карта учёта'!$B$17,Расходка[[#This Row],[Наименование расходного материала]])),MAX($I$1:I50)+1,0)</f>
        <v>0</v>
      </c>
      <c r="J51" s="115">
        <f>IF(ISNUMBER(SEARCH('Карта учёта'!$B$18,Расходка[[#This Row],[Наименование расходного материала]])),MAX($J$1:J50)+1,0)</f>
        <v>0</v>
      </c>
      <c r="K51" s="115">
        <f>IF(ISNUMBER(SEARCH('Карта учёта'!$B$19,Расходка[[#This Row],[Наименование расходного материала]])),MAX($K$1:K50)+1,0)</f>
        <v>0</v>
      </c>
      <c r="L51" s="115">
        <f>IF(ISNUMBER(SEARCH('Карта учёта'!$B$20,Расходка[[#This Row],[Наименование расходного материала]])),MAX($L$1:L50)+1,0)</f>
        <v>0</v>
      </c>
      <c r="M51" s="115">
        <f>IF(ISNUMBER(SEARCH('Карта учёта'!$B$21,Расходка[[#This Row],[Наименование расходного материала]])),MAX($M$1:M50)+1,0)</f>
        <v>0</v>
      </c>
      <c r="N51" s="115">
        <f>IF(ISNUMBER(SEARCH('Карта учёта'!$B$22,Расходка[[#This Row],[Наименование расходного материала]])),MAX($N$1:N50)+1,0)</f>
        <v>0</v>
      </c>
      <c r="O51" s="115">
        <f>IF(ISNUMBER(SEARCH('Карта учёта'!$B$23,Расходка[[#This Row],[Наименование расходного материала]])),MAX($O$1:O50)+1,0)</f>
        <v>50</v>
      </c>
      <c r="P51" s="115">
        <f>IF(ISNUMBER(SEARCH('Карта учёта'!$B$24,Расходка[[#This Row],[Наименование расходного материала]])),MAX($P$1:P50)+1,0)</f>
        <v>50</v>
      </c>
      <c r="Q51" s="115">
        <f>IF(ISNUMBER(SEARCH('Карта учёта'!$B$25,Расходка[[#This Row],[Наименование расходного материала]])),MAX($Q$1:Q50)+1,0)</f>
        <v>50</v>
      </c>
      <c r="R51" s="114" t="str">
        <f>IFERROR(INDEX(Расходка[Наименование расходного материала],MATCH(Расходка[[#This Row],[№]],Поиск_расходки[Индекс1],0)),"")</f>
        <v/>
      </c>
      <c r="S51" s="114" t="str">
        <f>IFERROR(INDEX(Расходка[Наименование расходного материала],MATCH(Расходка[[#This Row],[№]],Поиск_расходки[Индекс2],0)),"")</f>
        <v/>
      </c>
      <c r="T51" s="114" t="str">
        <f>IFERROR(INDEX(Расходка[Наименование расходного материала],MATCH(Расходка[[#This Row],[№]],Поиск_расходки[Индекс3],0)),"")</f>
        <v/>
      </c>
      <c r="U51" s="114" t="str">
        <f>IFERROR(INDEX(Расходка[Наименование расходного материала],MATCH(Расходка[[#This Row],[№]],Поиск_расходки[Индекс4],0)),"")</f>
        <v/>
      </c>
      <c r="V51" s="114" t="str">
        <f>IFERROR(INDEX(Расходка[Наименование расходного материала],MATCH(Расходка[[#This Row],[№]],Поиск_расходки[Индекс5],0)),"")</f>
        <v/>
      </c>
      <c r="W51" s="114" t="str">
        <f>IFERROR(INDEX(Расходка[Наименование расходного материала],MATCH(Расходка[[#This Row],[№]],Поиск_расходки[Индекс6],0)),"")</f>
        <v/>
      </c>
      <c r="X51" s="114" t="str">
        <f>IFERROR(INDEX(Расходка[Наименование расходного материала],MATCH(Расходка[[#This Row],[№]],Поиск_расходки[Индекс7],0)),"")</f>
        <v/>
      </c>
      <c r="Y51" s="114" t="str">
        <f>IFERROR(INDEX(Расходка[Наименование расходного материала],MATCH(Расходка[[#This Row],[№]],Поиск_расходки[Индекс8],0)),"")</f>
        <v/>
      </c>
      <c r="Z51" s="114" t="str">
        <f>IFERROR(INDEX(Расходка[Наименование расходного материала],MATCH(Расходка[[#This Row],[№]],Поиск_расходки[Индекс9],0)),"")</f>
        <v/>
      </c>
      <c r="AA51" s="114" t="str">
        <f>IFERROR(INDEX(Расходка[Наименование расходного материала],MATCH(Расходка[[#This Row],[№]],Поиск_расходки[Индекс10],0)),"")</f>
        <v/>
      </c>
      <c r="AB51" s="114" t="str">
        <f>IFERROR(INDEX(Расходка[Наименование расходного материала],MATCH(Расходка[[#This Row],[№]],Поиск_расходки[Индекс11],0)),"")</f>
        <v>Проводник коронарный  3g, Angioline</v>
      </c>
      <c r="AC51" s="114" t="str">
        <f>IFERROR(INDEX(Расходка[Наименование расходного материала],MATCH(Расходка[[#This Row],[№]],Поиск_расходки[Индекс12],0)),"")</f>
        <v>Проводник коронарный  3g, Angioline</v>
      </c>
      <c r="AD51" s="114" t="str">
        <f>IFERROR(INDEX(Расходка[Наименование расходного материала],MATCH(Расходка[[#This Row],[№]],Поиск_расходки[Индекс13],0)),"")</f>
        <v>Проводник коронарный  3g, Angioline</v>
      </c>
      <c r="AF51" s="4" t="s">
        <v>6</v>
      </c>
      <c r="AG51" s="4" t="s">
        <v>443</v>
      </c>
    </row>
    <row r="52" spans="1:33">
      <c r="A52">
        <f>ROW(Расходка[[#This Row],[Тип расходного материала ]])-1</f>
        <v>51</v>
      </c>
      <c r="B52" t="s">
        <v>3</v>
      </c>
      <c r="C52" t="s">
        <v>506</v>
      </c>
      <c r="E52" s="115">
        <f>IF(ISNUMBER(SEARCH('Карта учёта'!$B$13,Расходка[[#This Row],[Наименование расходного материала]])),MAX($E$1:E51)+1,0)</f>
        <v>0</v>
      </c>
      <c r="F52" s="115">
        <f>IF(ISNUMBER(SEARCH('Карта учёта'!$B$14,Расходка[[#This Row],[Наименование расходного материала]])),MAX($F$1:F51)+1,0)</f>
        <v>0</v>
      </c>
      <c r="G52" s="115">
        <f>IF(ISNUMBER(SEARCH('Карта учёта'!$B$15,Расходка[[#This Row],[Наименование расходного материала]])),MAX($G$1:G51)+1,0)</f>
        <v>0</v>
      </c>
      <c r="H52" s="115">
        <f>IF(ISNUMBER(SEARCH('Карта учёта'!$B$16,Расходка[[#This Row],[Наименование расходного материала]])),MAX($H$1:H51)+1,0)</f>
        <v>0</v>
      </c>
      <c r="I52" s="115">
        <f>IF(ISNUMBER(SEARCH('Карта учёта'!$B$17,Расходка[[#This Row],[Наименование расходного материала]])),MAX($I$1:I51)+1,0)</f>
        <v>0</v>
      </c>
      <c r="J52" s="115">
        <f>IF(ISNUMBER(SEARCH('Карта учёта'!$B$18,Расходка[[#This Row],[Наименование расходного материала]])),MAX($J$1:J51)+1,0)</f>
        <v>0</v>
      </c>
      <c r="K52" s="115">
        <f>IF(ISNUMBER(SEARCH('Карта учёта'!$B$19,Расходка[[#This Row],[Наименование расходного материала]])),MAX($K$1:K51)+1,0)</f>
        <v>0</v>
      </c>
      <c r="L52" s="115">
        <f>IF(ISNUMBER(SEARCH('Карта учёта'!$B$20,Расходка[[#This Row],[Наименование расходного материала]])),MAX($L$1:L51)+1,0)</f>
        <v>0</v>
      </c>
      <c r="M52" s="115">
        <f>IF(ISNUMBER(SEARCH('Карта учёта'!$B$21,Расходка[[#This Row],[Наименование расходного материала]])),MAX($M$1:M51)+1,0)</f>
        <v>0</v>
      </c>
      <c r="N52" s="115">
        <f>IF(ISNUMBER(SEARCH('Карта учёта'!$B$22,Расходка[[#This Row],[Наименование расходного материала]])),MAX($N$1:N51)+1,0)</f>
        <v>0</v>
      </c>
      <c r="O52" s="115">
        <f>IF(ISNUMBER(SEARCH('Карта учёта'!$B$23,Расходка[[#This Row],[Наименование расходного материала]])),MAX($O$1:O51)+1,0)</f>
        <v>51</v>
      </c>
      <c r="P52" s="115">
        <f>IF(ISNUMBER(SEARCH('Карта учёта'!$B$24,Расходка[[#This Row],[Наименование расходного материала]])),MAX($P$1:P51)+1,0)</f>
        <v>51</v>
      </c>
      <c r="Q52" s="115">
        <f>IF(ISNUMBER(SEARCH('Карта учёта'!$B$25,Расходка[[#This Row],[Наименование расходного материала]])),MAX($Q$1:Q51)+1,0)</f>
        <v>51</v>
      </c>
      <c r="R52" s="114" t="str">
        <f>IFERROR(INDEX(Расходка[Наименование расходного материала],MATCH(Расходка[[#This Row],[№]],Поиск_расходки[Индекс1],0)),"")</f>
        <v/>
      </c>
      <c r="S52" s="114" t="str">
        <f>IFERROR(INDEX(Расходка[Наименование расходного материала],MATCH(Расходка[[#This Row],[№]],Поиск_расходки[Индекс2],0)),"")</f>
        <v/>
      </c>
      <c r="T52" s="114" t="str">
        <f>IFERROR(INDEX(Расходка[Наименование расходного материала],MATCH(Расходка[[#This Row],[№]],Поиск_расходки[Индекс3],0)),"")</f>
        <v/>
      </c>
      <c r="U52" s="114" t="str">
        <f>IFERROR(INDEX(Расходка[Наименование расходного материала],MATCH(Расходка[[#This Row],[№]],Поиск_расходки[Индекс4],0)),"")</f>
        <v/>
      </c>
      <c r="V52" s="114" t="str">
        <f>IFERROR(INDEX(Расходка[Наименование расходного материала],MATCH(Расходка[[#This Row],[№]],Поиск_расходки[Индекс5],0)),"")</f>
        <v/>
      </c>
      <c r="W52" s="114" t="str">
        <f>IFERROR(INDEX(Расходка[Наименование расходного материала],MATCH(Расходка[[#This Row],[№]],Поиск_расходки[Индекс6],0)),"")</f>
        <v/>
      </c>
      <c r="X52" s="114" t="str">
        <f>IFERROR(INDEX(Расходка[Наименование расходного материала],MATCH(Расходка[[#This Row],[№]],Поиск_расходки[Индекс7],0)),"")</f>
        <v/>
      </c>
      <c r="Y52" s="114" t="str">
        <f>IFERROR(INDEX(Расходка[Наименование расходного материала],MATCH(Расходка[[#This Row],[№]],Поиск_расходки[Индекс8],0)),"")</f>
        <v/>
      </c>
      <c r="Z52" s="114" t="str">
        <f>IFERROR(INDEX(Расходка[Наименование расходного материала],MATCH(Расходка[[#This Row],[№]],Поиск_расходки[Индекс9],0)),"")</f>
        <v/>
      </c>
      <c r="AA52" s="114" t="str">
        <f>IFERROR(INDEX(Расходка[Наименование расходного материала],MATCH(Расходка[[#This Row],[№]],Поиск_расходки[Индекс10],0)),"")</f>
        <v/>
      </c>
      <c r="AB52" s="114" t="str">
        <f>IFERROR(INDEX(Расходка[Наименование расходного материала],MATCH(Расходка[[#This Row],[№]],Поиск_расходки[Индекс11],0)),"")</f>
        <v xml:space="preserve">Balancium </v>
      </c>
      <c r="AC52" s="114" t="str">
        <f>IFERROR(INDEX(Расходка[Наименование расходного материала],MATCH(Расходка[[#This Row],[№]],Поиск_расходки[Индекс12],0)),"")</f>
        <v xml:space="preserve">Balancium </v>
      </c>
      <c r="AD52" s="114" t="str">
        <f>IFERROR(INDEX(Расходка[Наименование расходного материала],MATCH(Расходка[[#This Row],[№]],Поиск_расходки[Индекс13],0)),"")</f>
        <v xml:space="preserve">Balancium </v>
      </c>
      <c r="AF52" s="4" t="s">
        <v>6</v>
      </c>
      <c r="AG52" s="4" t="s">
        <v>444</v>
      </c>
    </row>
    <row r="53" spans="1:33">
      <c r="A53">
        <f>ROW(Расходка[[#This Row],[Тип расходного материала ]])-1</f>
        <v>52</v>
      </c>
      <c r="B53" t="s">
        <v>3</v>
      </c>
      <c r="C53" t="s">
        <v>529</v>
      </c>
      <c r="E53" s="115">
        <f>IF(ISNUMBER(SEARCH('Карта учёта'!$B$13,Расходка[[#This Row],[Наименование расходного материала]])),MAX($E$1:E52)+1,0)</f>
        <v>0</v>
      </c>
      <c r="F53" s="115">
        <f>IF(ISNUMBER(SEARCH('Карта учёта'!$B$14,Расходка[[#This Row],[Наименование расходного материала]])),MAX($F$1:F52)+1,0)</f>
        <v>0</v>
      </c>
      <c r="G53" s="115">
        <f>IF(ISNUMBER(SEARCH('Карта учёта'!$B$15,Расходка[[#This Row],[Наименование расходного материала]])),MAX($G$1:G52)+1,0)</f>
        <v>0</v>
      </c>
      <c r="H53" s="115">
        <f>IF(ISNUMBER(SEARCH('Карта учёта'!$B$16,Расходка[[#This Row],[Наименование расходного материала]])),MAX($H$1:H52)+1,0)</f>
        <v>0</v>
      </c>
      <c r="I53" s="115">
        <f>IF(ISNUMBER(SEARCH('Карта учёта'!$B$17,Расходка[[#This Row],[Наименование расходного материала]])),MAX($I$1:I52)+1,0)</f>
        <v>0</v>
      </c>
      <c r="J53" s="115">
        <f>IF(ISNUMBER(SEARCH('Карта учёта'!$B$18,Расходка[[#This Row],[Наименование расходного материала]])),MAX($J$1:J52)+1,0)</f>
        <v>0</v>
      </c>
      <c r="K53" s="115">
        <f>IF(ISNUMBER(SEARCH('Карта учёта'!$B$19,Расходка[[#This Row],[Наименование расходного материала]])),MAX($K$1:K52)+1,0)</f>
        <v>0</v>
      </c>
      <c r="L53" s="115">
        <f>IF(ISNUMBER(SEARCH('Карта учёта'!$B$20,Расходка[[#This Row],[Наименование расходного материала]])),MAX($L$1:L52)+1,0)</f>
        <v>0</v>
      </c>
      <c r="M53" s="115">
        <f>IF(ISNUMBER(SEARCH('Карта учёта'!$B$21,Расходка[[#This Row],[Наименование расходного материала]])),MAX($M$1:M52)+1,0)</f>
        <v>0</v>
      </c>
      <c r="N53" s="115">
        <f>IF(ISNUMBER(SEARCH('Карта учёта'!$B$22,Расходка[[#This Row],[Наименование расходного материала]])),MAX($N$1:N52)+1,0)</f>
        <v>0</v>
      </c>
      <c r="O53" s="115">
        <f>IF(ISNUMBER(SEARCH('Карта учёта'!$B$23,Расходка[[#This Row],[Наименование расходного материала]])),MAX($O$1:O52)+1,0)</f>
        <v>52</v>
      </c>
      <c r="P53" s="115">
        <f>IF(ISNUMBER(SEARCH('Карта учёта'!$B$24,Расходка[[#This Row],[Наименование расходного материала]])),MAX($P$1:P52)+1,0)</f>
        <v>52</v>
      </c>
      <c r="Q53" s="115">
        <f>IF(ISNUMBER(SEARCH('Карта учёта'!$B$25,Расходка[[#This Row],[Наименование расходного материала]])),MAX($Q$1:Q52)+1,0)</f>
        <v>52</v>
      </c>
      <c r="R53" s="114" t="str">
        <f>IFERROR(INDEX(Расходка[Наименование расходного материала],MATCH(Расходка[[#This Row],[№]],Поиск_расходки[Индекс1],0)),"")</f>
        <v/>
      </c>
      <c r="S53" s="114" t="str">
        <f>IFERROR(INDEX(Расходка[Наименование расходного материала],MATCH(Расходка[[#This Row],[№]],Поиск_расходки[Индекс2],0)),"")</f>
        <v/>
      </c>
      <c r="T53" s="114" t="str">
        <f>IFERROR(INDEX(Расходка[Наименование расходного материала],MATCH(Расходка[[#This Row],[№]],Поиск_расходки[Индекс3],0)),"")</f>
        <v/>
      </c>
      <c r="U53" s="114" t="str">
        <f>IFERROR(INDEX(Расходка[Наименование расходного материала],MATCH(Расходка[[#This Row],[№]],Поиск_расходки[Индекс4],0)),"")</f>
        <v/>
      </c>
      <c r="V53" s="114" t="str">
        <f>IFERROR(INDEX(Расходка[Наименование расходного материала],MATCH(Расходка[[#This Row],[№]],Поиск_расходки[Индекс5],0)),"")</f>
        <v/>
      </c>
      <c r="W53" s="114" t="str">
        <f>IFERROR(INDEX(Расходка[Наименование расходного материала],MATCH(Расходка[[#This Row],[№]],Поиск_расходки[Индекс6],0)),"")</f>
        <v/>
      </c>
      <c r="X53" s="114" t="str">
        <f>IFERROR(INDEX(Расходка[Наименование расходного материала],MATCH(Расходка[[#This Row],[№]],Поиск_расходки[Индекс7],0)),"")</f>
        <v/>
      </c>
      <c r="Y53" s="114" t="str">
        <f>IFERROR(INDEX(Расходка[Наименование расходного материала],MATCH(Расходка[[#This Row],[№]],Поиск_расходки[Индекс8],0)),"")</f>
        <v/>
      </c>
      <c r="Z53" s="114" t="str">
        <f>IFERROR(INDEX(Расходка[Наименование расходного материала],MATCH(Расходка[[#This Row],[№]],Поиск_расходки[Индекс9],0)),"")</f>
        <v/>
      </c>
      <c r="AA53" s="114" t="str">
        <f>IFERROR(INDEX(Расходка[Наименование расходного материала],MATCH(Расходка[[#This Row],[№]],Поиск_расходки[Индекс10],0)),"")</f>
        <v/>
      </c>
      <c r="AB53" s="114" t="str">
        <f>IFERROR(INDEX(Расходка[Наименование расходного материала],MATCH(Расходка[[#This Row],[№]],Поиск_расходки[Индекс11],0)),"")</f>
        <v>Shunmei 0,6</v>
      </c>
      <c r="AC53" s="114" t="str">
        <f>IFERROR(INDEX(Расходка[Наименование расходного материала],MATCH(Расходка[[#This Row],[№]],Поиск_расходки[Индекс12],0)),"")</f>
        <v>Shunmei 0,6</v>
      </c>
      <c r="AD53" s="114" t="str">
        <f>IFERROR(INDEX(Расходка[Наименование расходного материала],MATCH(Расходка[[#This Row],[№]],Поиск_расходки[Индекс13],0)),"")</f>
        <v>Shunmei 0,6</v>
      </c>
      <c r="AF53" s="4" t="s">
        <v>6</v>
      </c>
      <c r="AG53" s="4" t="s">
        <v>445</v>
      </c>
    </row>
    <row r="54" spans="1:33">
      <c r="A54">
        <f>ROW(Расходка[[#This Row],[Тип расходного материала ]])-1</f>
        <v>53</v>
      </c>
      <c r="B54" t="s">
        <v>3</v>
      </c>
      <c r="C54" t="s">
        <v>530</v>
      </c>
      <c r="E54" s="115">
        <f>IF(ISNUMBER(SEARCH('Карта учёта'!$B$13,Расходка[[#This Row],[Наименование расходного материала]])),MAX($E$1:E53)+1,0)</f>
        <v>0</v>
      </c>
      <c r="F54" s="115">
        <f>IF(ISNUMBER(SEARCH('Карта учёта'!$B$14,Расходка[[#This Row],[Наименование расходного материала]])),MAX($F$1:F53)+1,0)</f>
        <v>0</v>
      </c>
      <c r="G54" s="115">
        <f>IF(ISNUMBER(SEARCH('Карта учёта'!$B$15,Расходка[[#This Row],[Наименование расходного материала]])),MAX($G$1:G53)+1,0)</f>
        <v>1</v>
      </c>
      <c r="H54" s="115">
        <f>IF(ISNUMBER(SEARCH('Карта учёта'!$B$16,Расходка[[#This Row],[Наименование расходного материала]])),MAX($H$1:H53)+1,0)</f>
        <v>0</v>
      </c>
      <c r="I54" s="115">
        <f>IF(ISNUMBER(SEARCH('Карта учёта'!$B$17,Расходка[[#This Row],[Наименование расходного материала]])),MAX($I$1:I53)+1,0)</f>
        <v>0</v>
      </c>
      <c r="J54" s="115">
        <f>IF(ISNUMBER(SEARCH('Карта учёта'!$B$18,Расходка[[#This Row],[Наименование расходного материала]])),MAX($J$1:J53)+1,0)</f>
        <v>0</v>
      </c>
      <c r="K54" s="115">
        <f>IF(ISNUMBER(SEARCH('Карта учёта'!$B$19,Расходка[[#This Row],[Наименование расходного материала]])),MAX($K$1:K53)+1,0)</f>
        <v>0</v>
      </c>
      <c r="L54" s="115">
        <f>IF(ISNUMBER(SEARCH('Карта учёта'!$B$20,Расходка[[#This Row],[Наименование расходного материала]])),MAX($L$1:L53)+1,0)</f>
        <v>0</v>
      </c>
      <c r="M54" s="115">
        <f>IF(ISNUMBER(SEARCH('Карта учёта'!$B$21,Расходка[[#This Row],[Наименование расходного материала]])),MAX($M$1:M53)+1,0)</f>
        <v>0</v>
      </c>
      <c r="N54" s="115">
        <f>IF(ISNUMBER(SEARCH('Карта учёта'!$B$22,Расходка[[#This Row],[Наименование расходного материала]])),MAX($N$1:N53)+1,0)</f>
        <v>0</v>
      </c>
      <c r="O54" s="115">
        <f>IF(ISNUMBER(SEARCH('Карта учёта'!$B$23,Расходка[[#This Row],[Наименование расходного материала]])),MAX($O$1:O53)+1,0)</f>
        <v>53</v>
      </c>
      <c r="P54" s="115">
        <f>IF(ISNUMBER(SEARCH('Карта учёта'!$B$24,Расходка[[#This Row],[Наименование расходного материала]])),MAX($P$1:P53)+1,0)</f>
        <v>53</v>
      </c>
      <c r="Q54" s="115">
        <f>IF(ISNUMBER(SEARCH('Карта учёта'!$B$25,Расходка[[#This Row],[Наименование расходного материала]])),MAX($Q$1:Q53)+1,0)</f>
        <v>53</v>
      </c>
      <c r="R54" s="114" t="str">
        <f>IFERROR(INDEX(Расходка[Наименование расходного материала],MATCH(Расходка[[#This Row],[№]],Поиск_расходки[Индекс1],0)),"")</f>
        <v/>
      </c>
      <c r="S54" s="114" t="str">
        <f>IFERROR(INDEX(Расходка[Наименование расходного материала],MATCH(Расходка[[#This Row],[№]],Поиск_расходки[Индекс2],0)),"")</f>
        <v/>
      </c>
      <c r="T54" s="114" t="str">
        <f>IFERROR(INDEX(Расходка[Наименование расходного материала],MATCH(Расходка[[#This Row],[№]],Поиск_расходки[Индекс3],0)),"")</f>
        <v/>
      </c>
      <c r="U54" s="114" t="str">
        <f>IFERROR(INDEX(Расходка[Наименование расходного материала],MATCH(Расходка[[#This Row],[№]],Поиск_расходки[Индекс4],0)),"")</f>
        <v/>
      </c>
      <c r="V54" s="114" t="str">
        <f>IFERROR(INDEX(Расходка[Наименование расходного материала],MATCH(Расходка[[#This Row],[№]],Поиск_расходки[Индекс5],0)),"")</f>
        <v/>
      </c>
      <c r="W54" s="114" t="str">
        <f>IFERROR(INDEX(Расходка[Наименование расходного материала],MATCH(Расходка[[#This Row],[№]],Поиск_расходки[Индекс6],0)),"")</f>
        <v/>
      </c>
      <c r="X54" s="114" t="str">
        <f>IFERROR(INDEX(Расходка[Наименование расходного материала],MATCH(Расходка[[#This Row],[№]],Поиск_расходки[Индекс7],0)),"")</f>
        <v/>
      </c>
      <c r="Y54" s="114" t="str">
        <f>IFERROR(INDEX(Расходка[Наименование расходного материала],MATCH(Расходка[[#This Row],[№]],Поиск_расходки[Индекс8],0)),"")</f>
        <v/>
      </c>
      <c r="Z54" s="114" t="str">
        <f>IFERROR(INDEX(Расходка[Наименование расходного материала],MATCH(Расходка[[#This Row],[№]],Поиск_расходки[Индекс9],0)),"")</f>
        <v/>
      </c>
      <c r="AA54" s="114" t="str">
        <f>IFERROR(INDEX(Расходка[Наименование расходного материала],MATCH(Расходка[[#This Row],[№]],Поиск_расходки[Индекс10],0)),"")</f>
        <v/>
      </c>
      <c r="AB54" s="114" t="str">
        <f>IFERROR(INDEX(Расходка[Наименование расходного материала],MATCH(Расходка[[#This Row],[№]],Поиск_расходки[Индекс11],0)),"")</f>
        <v>Shunmei 0,7</v>
      </c>
      <c r="AC54" s="114" t="str">
        <f>IFERROR(INDEX(Расходка[Наименование расходного материала],MATCH(Расходка[[#This Row],[№]],Поиск_расходки[Индекс12],0)),"")</f>
        <v>Shunmei 0,7</v>
      </c>
      <c r="AD54" s="114" t="str">
        <f>IFERROR(INDEX(Расходка[Наименование расходного материала],MATCH(Расходка[[#This Row],[№]],Поиск_расходки[Индекс13],0)),"")</f>
        <v>Shunmei 0,7</v>
      </c>
      <c r="AF54" s="4" t="s">
        <v>6</v>
      </c>
      <c r="AG54" s="4" t="s">
        <v>446</v>
      </c>
    </row>
    <row r="55" spans="1:33">
      <c r="A55">
        <f>ROW(Расходка[[#This Row],[Тип расходного материала ]])-1</f>
        <v>54</v>
      </c>
      <c r="B55" t="s">
        <v>3</v>
      </c>
      <c r="C55" t="s">
        <v>519</v>
      </c>
      <c r="E55" s="115">
        <f>IF(ISNUMBER(SEARCH('Карта учёта'!$B$13,Расходка[[#This Row],[Наименование расходного материала]])),MAX($E$1:E54)+1,0)</f>
        <v>0</v>
      </c>
      <c r="F55" s="115">
        <f>IF(ISNUMBER(SEARCH('Карта учёта'!$B$14,Расходка[[#This Row],[Наименование расходного материала]])),MAX($F$1:F54)+1,0)</f>
        <v>0</v>
      </c>
      <c r="G55" s="115">
        <f>IF(ISNUMBER(SEARCH('Карта учёта'!$B$15,Расходка[[#This Row],[Наименование расходного материала]])),MAX($G$1:G54)+1,0)</f>
        <v>0</v>
      </c>
      <c r="H55" s="115">
        <f>IF(ISNUMBER(SEARCH('Карта учёта'!$B$16,Расходка[[#This Row],[Наименование расходного материала]])),MAX($H$1:H54)+1,0)</f>
        <v>0</v>
      </c>
      <c r="I55" s="115">
        <f>IF(ISNUMBER(SEARCH('Карта учёта'!$B$17,Расходка[[#This Row],[Наименование расходного материала]])),MAX($I$1:I54)+1,0)</f>
        <v>0</v>
      </c>
      <c r="J55" s="115">
        <f>IF(ISNUMBER(SEARCH('Карта учёта'!$B$18,Расходка[[#This Row],[Наименование расходного материала]])),MAX($J$1:J54)+1,0)</f>
        <v>0</v>
      </c>
      <c r="K55" s="115">
        <f>IF(ISNUMBER(SEARCH('Карта учёта'!$B$19,Расходка[[#This Row],[Наименование расходного материала]])),MAX($K$1:K54)+1,0)</f>
        <v>0</v>
      </c>
      <c r="L55" s="115">
        <f>IF(ISNUMBER(SEARCH('Карта учёта'!$B$20,Расходка[[#This Row],[Наименование расходного материала]])),MAX($L$1:L54)+1,0)</f>
        <v>0</v>
      </c>
      <c r="M55" s="115">
        <f>IF(ISNUMBER(SEARCH('Карта учёта'!$B$21,Расходка[[#This Row],[Наименование расходного материала]])),MAX($M$1:M54)+1,0)</f>
        <v>0</v>
      </c>
      <c r="N55" s="115">
        <f>IF(ISNUMBER(SEARCH('Карта учёта'!$B$22,Расходка[[#This Row],[Наименование расходного материала]])),MAX($N$1:N54)+1,0)</f>
        <v>0</v>
      </c>
      <c r="O55" s="115">
        <f>IF(ISNUMBER(SEARCH('Карта учёта'!$B$23,Расходка[[#This Row],[Наименование расходного материала]])),MAX($O$1:O54)+1,0)</f>
        <v>54</v>
      </c>
      <c r="P55" s="115">
        <f>IF(ISNUMBER(SEARCH('Карта учёта'!$B$24,Расходка[[#This Row],[Наименование расходного материала]])),MAX($P$1:P54)+1,0)</f>
        <v>54</v>
      </c>
      <c r="Q55" s="115">
        <f>IF(ISNUMBER(SEARCH('Карта учёта'!$B$25,Расходка[[#This Row],[Наименование расходного материала]])),MAX($Q$1:Q54)+1,0)</f>
        <v>54</v>
      </c>
      <c r="R55" s="114" t="str">
        <f>IFERROR(INDEX(Расходка[Наименование расходного материала],MATCH(Расходка[[#This Row],[№]],Поиск_расходки[Индекс1],0)),"")</f>
        <v/>
      </c>
      <c r="S55" s="114" t="str">
        <f>IFERROR(INDEX(Расходка[Наименование расходного материала],MATCH(Расходка[[#This Row],[№]],Поиск_расходки[Индекс2],0)),"")</f>
        <v/>
      </c>
      <c r="T55" s="114" t="str">
        <f>IFERROR(INDEX(Расходка[Наименование расходного материала],MATCH(Расходка[[#This Row],[№]],Поиск_расходки[Индекс3],0)),"")</f>
        <v/>
      </c>
      <c r="U55" s="114" t="str">
        <f>IFERROR(INDEX(Расходка[Наименование расходного материала],MATCH(Расходка[[#This Row],[№]],Поиск_расходки[Индекс4],0)),"")</f>
        <v/>
      </c>
      <c r="V55" s="114" t="str">
        <f>IFERROR(INDEX(Расходка[Наименование расходного материала],MATCH(Расходка[[#This Row],[№]],Поиск_расходки[Индекс5],0)),"")</f>
        <v/>
      </c>
      <c r="W55" s="114" t="str">
        <f>IFERROR(INDEX(Расходка[Наименование расходного материала],MATCH(Расходка[[#This Row],[№]],Поиск_расходки[Индекс6],0)),"")</f>
        <v/>
      </c>
      <c r="X55" s="114" t="str">
        <f>IFERROR(INDEX(Расходка[Наименование расходного материала],MATCH(Расходка[[#This Row],[№]],Поиск_расходки[Индекс7],0)),"")</f>
        <v/>
      </c>
      <c r="Y55" s="114" t="str">
        <f>IFERROR(INDEX(Расходка[Наименование расходного материала],MATCH(Расходка[[#This Row],[№]],Поиск_расходки[Индекс8],0)),"")</f>
        <v/>
      </c>
      <c r="Z55" s="114" t="str">
        <f>IFERROR(INDEX(Расходка[Наименование расходного материала],MATCH(Расходка[[#This Row],[№]],Поиск_расходки[Индекс9],0)),"")</f>
        <v/>
      </c>
      <c r="AA55" s="114" t="str">
        <f>IFERROR(INDEX(Расходка[Наименование расходного материала],MATCH(Расходка[[#This Row],[№]],Поиск_расходки[Индекс10],0)),"")</f>
        <v/>
      </c>
      <c r="AB55" s="114" t="str">
        <f>IFERROR(INDEX(Расходка[Наименование расходного материала],MATCH(Расходка[[#This Row],[№]],Поиск_расходки[Индекс11],0)),"")</f>
        <v>Pilot 150, 190 cm</v>
      </c>
      <c r="AC55" s="114" t="str">
        <f>IFERROR(INDEX(Расходка[Наименование расходного материала],MATCH(Расходка[[#This Row],[№]],Поиск_расходки[Индекс12],0)),"")</f>
        <v>Pilot 150, 190 cm</v>
      </c>
      <c r="AD55" s="114" t="str">
        <f>IFERROR(INDEX(Расходка[Наименование расходного материала],MATCH(Расходка[[#This Row],[№]],Поиск_расходки[Индекс13],0)),"")</f>
        <v>Pilot 150, 190 cm</v>
      </c>
      <c r="AF55" s="4" t="s">
        <v>6</v>
      </c>
      <c r="AG55" s="4" t="s">
        <v>447</v>
      </c>
    </row>
    <row r="56" spans="1:33">
      <c r="A56">
        <f>ROW(Расходка[[#This Row],[Тип расходного материала ]])-1</f>
        <v>55</v>
      </c>
      <c r="B56" t="s">
        <v>3</v>
      </c>
      <c r="C56" t="s">
        <v>520</v>
      </c>
      <c r="E56" s="115">
        <f>IF(ISNUMBER(SEARCH('Карта учёта'!$B$13,Расходка[[#This Row],[Наименование расходного материала]])),MAX($E$1:E55)+1,0)</f>
        <v>0</v>
      </c>
      <c r="F56" s="115">
        <f>IF(ISNUMBER(SEARCH('Карта учёта'!$B$14,Расходка[[#This Row],[Наименование расходного материала]])),MAX($F$1:F55)+1,0)</f>
        <v>0</v>
      </c>
      <c r="G56" s="115">
        <f>IF(ISNUMBER(SEARCH('Карта учёта'!$B$15,Расходка[[#This Row],[Наименование расходного материала]])),MAX($G$1:G55)+1,0)</f>
        <v>0</v>
      </c>
      <c r="H56" s="115">
        <f>IF(ISNUMBER(SEARCH('Карта учёта'!$B$16,Расходка[[#This Row],[Наименование расходного материала]])),MAX($H$1:H55)+1,0)</f>
        <v>0</v>
      </c>
      <c r="I56" s="115">
        <f>IF(ISNUMBER(SEARCH('Карта учёта'!$B$17,Расходка[[#This Row],[Наименование расходного материала]])),MAX($I$1:I55)+1,0)</f>
        <v>0</v>
      </c>
      <c r="J56" s="115">
        <f>IF(ISNUMBER(SEARCH('Карта учёта'!$B$18,Расходка[[#This Row],[Наименование расходного материала]])),MAX($J$1:J55)+1,0)</f>
        <v>0</v>
      </c>
      <c r="K56" s="115">
        <f>IF(ISNUMBER(SEARCH('Карта учёта'!$B$19,Расходка[[#This Row],[Наименование расходного материала]])),MAX($K$1:K55)+1,0)</f>
        <v>0</v>
      </c>
      <c r="L56" s="115">
        <f>IF(ISNUMBER(SEARCH('Карта учёта'!$B$20,Расходка[[#This Row],[Наименование расходного материала]])),MAX($L$1:L55)+1,0)</f>
        <v>0</v>
      </c>
      <c r="M56" s="115">
        <f>IF(ISNUMBER(SEARCH('Карта учёта'!$B$21,Расходка[[#This Row],[Наименование расходного материала]])),MAX($M$1:M55)+1,0)</f>
        <v>0</v>
      </c>
      <c r="N56" s="115">
        <f>IF(ISNUMBER(SEARCH('Карта учёта'!$B$22,Расходка[[#This Row],[Наименование расходного материала]])),MAX($N$1:N55)+1,0)</f>
        <v>0</v>
      </c>
      <c r="O56" s="115">
        <f>IF(ISNUMBER(SEARCH('Карта учёта'!$B$23,Расходка[[#This Row],[Наименование расходного материала]])),MAX($O$1:O55)+1,0)</f>
        <v>55</v>
      </c>
      <c r="P56" s="115">
        <f>IF(ISNUMBER(SEARCH('Карта учёта'!$B$24,Расходка[[#This Row],[Наименование расходного материала]])),MAX($P$1:P55)+1,0)</f>
        <v>55</v>
      </c>
      <c r="Q56" s="115">
        <f>IF(ISNUMBER(SEARCH('Карта учёта'!$B$25,Расходка[[#This Row],[Наименование расходного материала]])),MAX($Q$1:Q55)+1,0)</f>
        <v>55</v>
      </c>
      <c r="R56" s="114" t="str">
        <f>IFERROR(INDEX(Расходка[Наименование расходного материала],MATCH(Расходка[[#This Row],[№]],Поиск_расходки[Индекс1],0)),"")</f>
        <v/>
      </c>
      <c r="S56" s="114" t="str">
        <f>IFERROR(INDEX(Расходка[Наименование расходного материала],MATCH(Расходка[[#This Row],[№]],Поиск_расходки[Индекс2],0)),"")</f>
        <v/>
      </c>
      <c r="T56" s="114" t="str">
        <f>IFERROR(INDEX(Расходка[Наименование расходного материала],MATCH(Расходка[[#This Row],[№]],Поиск_расходки[Индекс3],0)),"")</f>
        <v/>
      </c>
      <c r="U56" s="114" t="str">
        <f>IFERROR(INDEX(Расходка[Наименование расходного материала],MATCH(Расходка[[#This Row],[№]],Поиск_расходки[Индекс4],0)),"")</f>
        <v/>
      </c>
      <c r="V56" s="114" t="str">
        <f>IFERROR(INDEX(Расходка[Наименование расходного материала],MATCH(Расходка[[#This Row],[№]],Поиск_расходки[Индекс5],0)),"")</f>
        <v/>
      </c>
      <c r="W56" s="114" t="str">
        <f>IFERROR(INDEX(Расходка[Наименование расходного материала],MATCH(Расходка[[#This Row],[№]],Поиск_расходки[Индекс6],0)),"")</f>
        <v/>
      </c>
      <c r="X56" s="114" t="str">
        <f>IFERROR(INDEX(Расходка[Наименование расходного материала],MATCH(Расходка[[#This Row],[№]],Поиск_расходки[Индекс7],0)),"")</f>
        <v/>
      </c>
      <c r="Y56" s="114" t="str">
        <f>IFERROR(INDEX(Расходка[Наименование расходного материала],MATCH(Расходка[[#This Row],[№]],Поиск_расходки[Индекс8],0)),"")</f>
        <v/>
      </c>
      <c r="Z56" s="114" t="str">
        <f>IFERROR(INDEX(Расходка[Наименование расходного материала],MATCH(Расходка[[#This Row],[№]],Поиск_расходки[Индекс9],0)),"")</f>
        <v/>
      </c>
      <c r="AA56" s="114" t="str">
        <f>IFERROR(INDEX(Расходка[Наименование расходного материала],MATCH(Расходка[[#This Row],[№]],Поиск_расходки[Индекс10],0)),"")</f>
        <v/>
      </c>
      <c r="AB56" s="114" t="str">
        <f>IFERROR(INDEX(Расходка[Наименование расходного материала],MATCH(Расходка[[#This Row],[№]],Поиск_расходки[Индекс11],0)),"")</f>
        <v>Pilot 150, 300 cm</v>
      </c>
      <c r="AC56" s="114" t="str">
        <f>IFERROR(INDEX(Расходка[Наименование расходного материала],MATCH(Расходка[[#This Row],[№]],Поиск_расходки[Индекс12],0)),"")</f>
        <v>Pilot 150, 300 cm</v>
      </c>
      <c r="AD56" s="114" t="str">
        <f>IFERROR(INDEX(Расходка[Наименование расходного материала],MATCH(Расходка[[#This Row],[№]],Поиск_расходки[Индекс13],0)),"")</f>
        <v>Pilot 150, 300 cm</v>
      </c>
      <c r="AF56" s="4" t="s">
        <v>6</v>
      </c>
      <c r="AG56" s="4" t="s">
        <v>448</v>
      </c>
    </row>
    <row r="57" spans="1:33">
      <c r="A57">
        <f>ROW(Расходка[[#This Row],[Тип расходного материала ]])-1</f>
        <v>56</v>
      </c>
      <c r="B57" t="s">
        <v>6</v>
      </c>
      <c r="C57" s="1" t="s">
        <v>278</v>
      </c>
      <c r="E57" s="115">
        <f>IF(ISNUMBER(SEARCH('Карта учёта'!$B$13,Расходка[[#This Row],[Наименование расходного материала]])),MAX($E$1:E56)+1,0)</f>
        <v>0</v>
      </c>
      <c r="F57" s="115">
        <f>IF(ISNUMBER(SEARCH('Карта учёта'!$B$14,Расходка[[#This Row],[Наименование расходного материала]])),MAX($F$1:F56)+1,0)</f>
        <v>0</v>
      </c>
      <c r="G57" s="115">
        <f>IF(ISNUMBER(SEARCH('Карта учёта'!$B$15,Расходка[[#This Row],[Наименование расходного материала]])),MAX($G$1:G56)+1,0)</f>
        <v>0</v>
      </c>
      <c r="H57" s="115">
        <f>IF(ISNUMBER(SEARCH('Карта учёта'!$B$16,Расходка[[#This Row],[Наименование расходного материала]])),MAX($H$1:H56)+1,0)</f>
        <v>0</v>
      </c>
      <c r="I57" s="115">
        <f>IF(ISNUMBER(SEARCH('Карта учёта'!$B$17,Расходка[[#This Row],[Наименование расходного материала]])),MAX($I$1:I56)+1,0)</f>
        <v>0</v>
      </c>
      <c r="J57" s="115">
        <f>IF(ISNUMBER(SEARCH('Карта учёта'!$B$18,Расходка[[#This Row],[Наименование расходного материала]])),MAX($J$1:J56)+1,0)</f>
        <v>0</v>
      </c>
      <c r="K57" s="115">
        <f>IF(ISNUMBER(SEARCH('Карта учёта'!$B$19,Расходка[[#This Row],[Наименование расходного материала]])),MAX($K$1:K56)+1,0)</f>
        <v>0</v>
      </c>
      <c r="L57" s="115">
        <f>IF(ISNUMBER(SEARCH('Карта учёта'!$B$20,Расходка[[#This Row],[Наименование расходного материала]])),MAX($L$1:L56)+1,0)</f>
        <v>0</v>
      </c>
      <c r="M57" s="115">
        <f>IF(ISNUMBER(SEARCH('Карта учёта'!$B$21,Расходка[[#This Row],[Наименование расходного материала]])),MAX($M$1:M56)+1,0)</f>
        <v>0</v>
      </c>
      <c r="N57" s="115">
        <f>IF(ISNUMBER(SEARCH('Карта учёта'!$B$22,Расходка[[#This Row],[Наименование расходного материала]])),MAX($N$1:N56)+1,0)</f>
        <v>0</v>
      </c>
      <c r="O57" s="115">
        <f>IF(ISNUMBER(SEARCH('Карта учёта'!$B$23,Расходка[[#This Row],[Наименование расходного материала]])),MAX($O$1:O56)+1,0)</f>
        <v>56</v>
      </c>
      <c r="P57" s="115">
        <f>IF(ISNUMBER(SEARCH('Карта учёта'!$B$24,Расходка[[#This Row],[Наименование расходного материала]])),MAX($P$1:P56)+1,0)</f>
        <v>56</v>
      </c>
      <c r="Q57" s="115">
        <f>IF(ISNUMBER(SEARCH('Карта учёта'!$B$25,Расходка[[#This Row],[Наименование расходного материала]])),MAX($Q$1:Q56)+1,0)</f>
        <v>56</v>
      </c>
      <c r="R57" s="114" t="str">
        <f>IFERROR(INDEX(Расходка[Наименование расходного материала],MATCH(Расходка[[#This Row],[№]],Поиск_расходки[Индекс1],0)),"")</f>
        <v/>
      </c>
      <c r="S57" s="114" t="str">
        <f>IFERROR(INDEX(Расходка[Наименование расходного материала],MATCH(Расходка[[#This Row],[№]],Поиск_расходки[Индекс2],0)),"")</f>
        <v/>
      </c>
      <c r="T57" s="114" t="str">
        <f>IFERROR(INDEX(Расходка[Наименование расходного материала],MATCH(Расходка[[#This Row],[№]],Поиск_расходки[Индекс3],0)),"")</f>
        <v/>
      </c>
      <c r="U57" s="114" t="str">
        <f>IFERROR(INDEX(Расходка[Наименование расходного материала],MATCH(Расходка[[#This Row],[№]],Поиск_расходки[Индекс4],0)),"")</f>
        <v/>
      </c>
      <c r="V57" s="114" t="str">
        <f>IFERROR(INDEX(Расходка[Наименование расходного материала],MATCH(Расходка[[#This Row],[№]],Поиск_расходки[Индекс5],0)),"")</f>
        <v/>
      </c>
      <c r="W57" s="114" t="str">
        <f>IFERROR(INDEX(Расходка[Наименование расходного материала],MATCH(Расходка[[#This Row],[№]],Поиск_расходки[Индекс6],0)),"")</f>
        <v/>
      </c>
      <c r="X57" s="114" t="str">
        <f>IFERROR(INDEX(Расходка[Наименование расходного материала],MATCH(Расходка[[#This Row],[№]],Поиск_расходки[Индекс7],0)),"")</f>
        <v/>
      </c>
      <c r="Y57" s="114" t="str">
        <f>IFERROR(INDEX(Расходка[Наименование расходного материала],MATCH(Расходка[[#This Row],[№]],Поиск_расходки[Индекс8],0)),"")</f>
        <v/>
      </c>
      <c r="Z57" s="114" t="str">
        <f>IFERROR(INDEX(Расходка[Наименование расходного материала],MATCH(Расходка[[#This Row],[№]],Поиск_расходки[Индекс9],0)),"")</f>
        <v/>
      </c>
      <c r="AA57" s="114" t="str">
        <f>IFERROR(INDEX(Расходка[Наименование расходного материала],MATCH(Расходка[[#This Row],[№]],Поиск_расходки[Индекс10],0)),"")</f>
        <v/>
      </c>
      <c r="AB57" s="114" t="str">
        <f>IFERROR(INDEX(Расходка[Наименование расходного материала],MATCH(Расходка[[#This Row],[№]],Поиск_расходки[Индекс11],0)),"")</f>
        <v>BMS, Integtity</v>
      </c>
      <c r="AC57" s="114" t="str">
        <f>IFERROR(INDEX(Расходка[Наименование расходного материала],MATCH(Расходка[[#This Row],[№]],Поиск_расходки[Индекс12],0)),"")</f>
        <v>BMS, Integtity</v>
      </c>
      <c r="AD57" s="114" t="str">
        <f>IFERROR(INDEX(Расходка[Наименование расходного материала],MATCH(Расходка[[#This Row],[№]],Поиск_расходки[Индекс13],0)),"")</f>
        <v>BMS, Integtity</v>
      </c>
      <c r="AF57" s="4" t="s">
        <v>6</v>
      </c>
      <c r="AG57" s="4" t="s">
        <v>449</v>
      </c>
    </row>
    <row r="58" spans="1:33">
      <c r="A58">
        <f>ROW(Расходка[[#This Row],[Тип расходного материала ]])-1</f>
        <v>57</v>
      </c>
      <c r="B58" t="s">
        <v>6</v>
      </c>
      <c r="C58" s="156" t="s">
        <v>344</v>
      </c>
      <c r="E58" s="115">
        <f>IF(ISNUMBER(SEARCH('Карта учёта'!$B$13,Расходка[[#This Row],[Наименование расходного материала]])),MAX($E$1:E57)+1,0)</f>
        <v>0</v>
      </c>
      <c r="F58" s="115">
        <f>IF(ISNUMBER(SEARCH('Карта учёта'!$B$14,Расходка[[#This Row],[Наименование расходного материала]])),MAX($F$1:F57)+1,0)</f>
        <v>0</v>
      </c>
      <c r="G58" s="115">
        <f>IF(ISNUMBER(SEARCH('Карта учёта'!$B$15,Расходка[[#This Row],[Наименование расходного материала]])),MAX($G$1:G57)+1,0)</f>
        <v>0</v>
      </c>
      <c r="H58" s="115">
        <f>IF(ISNUMBER(SEARCH('Карта учёта'!$B$16,Расходка[[#This Row],[Наименование расходного материала]])),MAX($H$1:H57)+1,0)</f>
        <v>0</v>
      </c>
      <c r="I58" s="115">
        <f>IF(ISNUMBER(SEARCH('Карта учёта'!$B$17,Расходка[[#This Row],[Наименование расходного материала]])),MAX($I$1:I57)+1,0)</f>
        <v>0</v>
      </c>
      <c r="J58" s="115">
        <f>IF(ISNUMBER(SEARCH('Карта учёта'!$B$18,Расходка[[#This Row],[Наименование расходного материала]])),MAX($J$1:J57)+1,0)</f>
        <v>0</v>
      </c>
      <c r="K58" s="115">
        <f>IF(ISNUMBER(SEARCH('Карта учёта'!$B$19,Расходка[[#This Row],[Наименование расходного материала]])),MAX($K$1:K57)+1,0)</f>
        <v>0</v>
      </c>
      <c r="L58" s="115">
        <f>IF(ISNUMBER(SEARCH('Карта учёта'!$B$20,Расходка[[#This Row],[Наименование расходного материала]])),MAX($L$1:L57)+1,0)</f>
        <v>0</v>
      </c>
      <c r="M58" s="115">
        <f>IF(ISNUMBER(SEARCH('Карта учёта'!$B$21,Расходка[[#This Row],[Наименование расходного материала]])),MAX($M$1:M57)+1,0)</f>
        <v>0</v>
      </c>
      <c r="N58" s="115">
        <f>IF(ISNUMBER(SEARCH('Карта учёта'!$B$22,Расходка[[#This Row],[Наименование расходного материала]])),MAX($N$1:N57)+1,0)</f>
        <v>0</v>
      </c>
      <c r="O58" s="115">
        <f>IF(ISNUMBER(SEARCH('Карта учёта'!$B$23,Расходка[[#This Row],[Наименование расходного материала]])),MAX($O$1:O57)+1,0)</f>
        <v>57</v>
      </c>
      <c r="P58" s="115">
        <f>IF(ISNUMBER(SEARCH('Карта учёта'!$B$24,Расходка[[#This Row],[Наименование расходного материала]])),MAX($P$1:P57)+1,0)</f>
        <v>57</v>
      </c>
      <c r="Q58" s="115">
        <f>IF(ISNUMBER(SEARCH('Карта учёта'!$B$25,Расходка[[#This Row],[Наименование расходного материала]])),MAX($Q$1:Q57)+1,0)</f>
        <v>57</v>
      </c>
      <c r="R58" s="114" t="str">
        <f>IFERROR(INDEX(Расходка[Наименование расходного материала],MATCH(Расходка[[#This Row],[№]],Поиск_расходки[Индекс1],0)),"")</f>
        <v/>
      </c>
      <c r="S58" s="114" t="str">
        <f>IFERROR(INDEX(Расходка[Наименование расходного материала],MATCH(Расходка[[#This Row],[№]],Поиск_расходки[Индекс2],0)),"")</f>
        <v/>
      </c>
      <c r="T58" s="114" t="str">
        <f>IFERROR(INDEX(Расходка[Наименование расходного материала],MATCH(Расходка[[#This Row],[№]],Поиск_расходки[Индекс3],0)),"")</f>
        <v/>
      </c>
      <c r="U58" s="114" t="str">
        <f>IFERROR(INDEX(Расходка[Наименование расходного материала],MATCH(Расходка[[#This Row],[№]],Поиск_расходки[Индекс4],0)),"")</f>
        <v/>
      </c>
      <c r="V58" s="114" t="str">
        <f>IFERROR(INDEX(Расходка[Наименование расходного материала],MATCH(Расходка[[#This Row],[№]],Поиск_расходки[Индекс5],0)),"")</f>
        <v/>
      </c>
      <c r="W58" s="114" t="str">
        <f>IFERROR(INDEX(Расходка[Наименование расходного материала],MATCH(Расходка[[#This Row],[№]],Поиск_расходки[Индекс6],0)),"")</f>
        <v/>
      </c>
      <c r="X58" s="114" t="str">
        <f>IFERROR(INDEX(Расходка[Наименование расходного материала],MATCH(Расходка[[#This Row],[№]],Поиск_расходки[Индекс7],0)),"")</f>
        <v/>
      </c>
      <c r="Y58" s="114" t="str">
        <f>IFERROR(INDEX(Расходка[Наименование расходного материала],MATCH(Расходка[[#This Row],[№]],Поиск_расходки[Индекс8],0)),"")</f>
        <v/>
      </c>
      <c r="Z58" s="114" t="str">
        <f>IFERROR(INDEX(Расходка[Наименование расходного материала],MATCH(Расходка[[#This Row],[№]],Поиск_расходки[Индекс9],0)),"")</f>
        <v/>
      </c>
      <c r="AA58" s="114" t="str">
        <f>IFERROR(INDEX(Расходка[Наименование расходного материала],MATCH(Расходка[[#This Row],[№]],Поиск_расходки[Индекс10],0)),"")</f>
        <v/>
      </c>
      <c r="AB58" s="114" t="str">
        <f>IFERROR(INDEX(Расходка[Наименование расходного материала],MATCH(Расходка[[#This Row],[№]],Поиск_расходки[Индекс11],0)),"")</f>
        <v>DES, Calipso</v>
      </c>
      <c r="AC58" s="114" t="str">
        <f>IFERROR(INDEX(Расходка[Наименование расходного материала],MATCH(Расходка[[#This Row],[№]],Поиск_расходки[Индекс12],0)),"")</f>
        <v>DES, Calipso</v>
      </c>
      <c r="AD58" s="114" t="str">
        <f>IFERROR(INDEX(Расходка[Наименование расходного материала],MATCH(Расходка[[#This Row],[№]],Поиск_расходки[Индекс13],0)),"")</f>
        <v>DES, Calipso</v>
      </c>
      <c r="AF58" s="4" t="s">
        <v>6</v>
      </c>
      <c r="AG58" s="4" t="s">
        <v>450</v>
      </c>
    </row>
    <row r="59" spans="1:33">
      <c r="A59">
        <f>ROW(Расходка[[#This Row],[Тип расходного материала ]])-1</f>
        <v>58</v>
      </c>
      <c r="B59" t="s">
        <v>6</v>
      </c>
      <c r="C59" s="214" t="s">
        <v>526</v>
      </c>
      <c r="E59" s="115">
        <f>IF(ISNUMBER(SEARCH('Карта учёта'!$B$13,Расходка[[#This Row],[Наименование расходного материала]])),MAX($E$1:E58)+1,0)</f>
        <v>0</v>
      </c>
      <c r="F59" s="115">
        <f>IF(ISNUMBER(SEARCH('Карта учёта'!$B$14,Расходка[[#This Row],[Наименование расходного материала]])),MAX($F$1:F58)+1,0)</f>
        <v>0</v>
      </c>
      <c r="G59" s="115">
        <f>IF(ISNUMBER(SEARCH('Карта учёта'!$B$15,Расходка[[#This Row],[Наименование расходного материала]])),MAX($G$1:G58)+1,0)</f>
        <v>0</v>
      </c>
      <c r="H59" s="115">
        <f>IF(ISNUMBER(SEARCH('Карта учёта'!$B$16,Расходка[[#This Row],[Наименование расходного материала]])),MAX($H$1:H58)+1,0)</f>
        <v>0</v>
      </c>
      <c r="I59" s="115">
        <f>IF(ISNUMBER(SEARCH('Карта учёта'!$B$17,Расходка[[#This Row],[Наименование расходного материала]])),MAX($I$1:I58)+1,0)</f>
        <v>0</v>
      </c>
      <c r="J59" s="115">
        <f>IF(ISNUMBER(SEARCH('Карта учёта'!$B$18,Расходка[[#This Row],[Наименование расходного материала]])),MAX($J$1:J58)+1,0)</f>
        <v>0</v>
      </c>
      <c r="K59" s="115">
        <f>IF(ISNUMBER(SEARCH('Карта учёта'!$B$19,Расходка[[#This Row],[Наименование расходного материала]])),MAX($K$1:K58)+1,0)</f>
        <v>0</v>
      </c>
      <c r="L59" s="115">
        <f>IF(ISNUMBER(SEARCH('Карта учёта'!$B$20,Расходка[[#This Row],[Наименование расходного материала]])),MAX($L$1:L58)+1,0)</f>
        <v>0</v>
      </c>
      <c r="M59" s="115">
        <f>IF(ISNUMBER(SEARCH('Карта учёта'!$B$21,Расходка[[#This Row],[Наименование расходного материала]])),MAX($M$1:M58)+1,0)</f>
        <v>0</v>
      </c>
      <c r="N59" s="115">
        <f>IF(ISNUMBER(SEARCH('Карта учёта'!$B$22,Расходка[[#This Row],[Наименование расходного материала]])),MAX($N$1:N58)+1,0)</f>
        <v>0</v>
      </c>
      <c r="O59" s="115">
        <f>IF(ISNUMBER(SEARCH('Карта учёта'!$B$23,Расходка[[#This Row],[Наименование расходного материала]])),MAX($O$1:O58)+1,0)</f>
        <v>58</v>
      </c>
      <c r="P59" s="115">
        <f>IF(ISNUMBER(SEARCH('Карта учёта'!$B$24,Расходка[[#This Row],[Наименование расходного материала]])),MAX($P$1:P58)+1,0)</f>
        <v>58</v>
      </c>
      <c r="Q59" s="115">
        <f>IF(ISNUMBER(SEARCH('Карта учёта'!$B$25,Расходка[[#This Row],[Наименование расходного материала]])),MAX($Q$1:Q58)+1,0)</f>
        <v>58</v>
      </c>
      <c r="R59" s="114" t="str">
        <f>IFERROR(INDEX(Расходка[Наименование расходного материала],MATCH(Расходка[[#This Row],[№]],Поиск_расходки[Индекс1],0)),"")</f>
        <v/>
      </c>
      <c r="S59" s="114" t="str">
        <f>IFERROR(INDEX(Расходка[Наименование расходного материала],MATCH(Расходка[[#This Row],[№]],Поиск_расходки[Индекс2],0)),"")</f>
        <v/>
      </c>
      <c r="T59" s="114" t="str">
        <f>IFERROR(INDEX(Расходка[Наименование расходного материала],MATCH(Расходка[[#This Row],[№]],Поиск_расходки[Индекс3],0)),"")</f>
        <v/>
      </c>
      <c r="U59" s="114" t="str">
        <f>IFERROR(INDEX(Расходка[Наименование расходного материала],MATCH(Расходка[[#This Row],[№]],Поиск_расходки[Индекс4],0)),"")</f>
        <v/>
      </c>
      <c r="V59" s="114" t="str">
        <f>IFERROR(INDEX(Расходка[Наименование расходного материала],MATCH(Расходка[[#This Row],[№]],Поиск_расходки[Индекс5],0)),"")</f>
        <v/>
      </c>
      <c r="W59" s="114" t="str">
        <f>IFERROR(INDEX(Расходка[Наименование расходного материала],MATCH(Расходка[[#This Row],[№]],Поиск_расходки[Индекс6],0)),"")</f>
        <v/>
      </c>
      <c r="X59" s="114" t="str">
        <f>IFERROR(INDEX(Расходка[Наименование расходного материала],MATCH(Расходка[[#This Row],[№]],Поиск_расходки[Индекс7],0)),"")</f>
        <v/>
      </c>
      <c r="Y59" s="114" t="str">
        <f>IFERROR(INDEX(Расходка[Наименование расходного материала],MATCH(Расходка[[#This Row],[№]],Поиск_расходки[Индекс8],0)),"")</f>
        <v/>
      </c>
      <c r="Z59" s="114" t="str">
        <f>IFERROR(INDEX(Расходка[Наименование расходного материала],MATCH(Расходка[[#This Row],[№]],Поиск_расходки[Индекс9],0)),"")</f>
        <v/>
      </c>
      <c r="AA59" s="114" t="str">
        <f>IFERROR(INDEX(Расходка[Наименование расходного материала],MATCH(Расходка[[#This Row],[№]],Поиск_расходки[Индекс10],0)),"")</f>
        <v/>
      </c>
      <c r="AB59" s="114" t="str">
        <f>IFERROR(INDEX(Расходка[Наименование расходного материала],MATCH(Расходка[[#This Row],[№]],Поиск_расходки[Индекс11],0)),"")</f>
        <v>DES, Metafor</v>
      </c>
      <c r="AC59" s="114" t="str">
        <f>IFERROR(INDEX(Расходка[Наименование расходного материала],MATCH(Расходка[[#This Row],[№]],Поиск_расходки[Индекс12],0)),"")</f>
        <v>DES, Metafor</v>
      </c>
      <c r="AD59" s="114" t="str">
        <f>IFERROR(INDEX(Расходка[Наименование расходного материала],MATCH(Расходка[[#This Row],[№]],Поиск_расходки[Индекс13],0)),"")</f>
        <v>DES, Metafor</v>
      </c>
      <c r="AF59" s="4" t="s">
        <v>6</v>
      </c>
      <c r="AG59" s="4" t="s">
        <v>451</v>
      </c>
    </row>
    <row r="60" spans="1:33">
      <c r="A60">
        <f>ROW(Расходка[[#This Row],[Тип расходного материала ]])-1</f>
        <v>59</v>
      </c>
      <c r="B60" t="s">
        <v>6</v>
      </c>
      <c r="C60" s="156" t="s">
        <v>343</v>
      </c>
      <c r="E60" s="115">
        <f>IF(ISNUMBER(SEARCH('Карта учёта'!$B$13,Расходка[[#This Row],[Наименование расходного материала]])),MAX($E$1:E59)+1,0)</f>
        <v>0</v>
      </c>
      <c r="F60" s="115">
        <f>IF(ISNUMBER(SEARCH('Карта учёта'!$B$14,Расходка[[#This Row],[Наименование расходного материала]])),MAX($F$1:F59)+1,0)</f>
        <v>0</v>
      </c>
      <c r="G60" s="115">
        <f>IF(ISNUMBER(SEARCH('Карта учёта'!$B$15,Расходка[[#This Row],[Наименование расходного материала]])),MAX($G$1:G59)+1,0)</f>
        <v>0</v>
      </c>
      <c r="H60" s="115">
        <f>IF(ISNUMBER(SEARCH('Карта учёта'!$B$16,Расходка[[#This Row],[Наименование расходного материала]])),MAX($H$1:H59)+1,0)</f>
        <v>0</v>
      </c>
      <c r="I60" s="115">
        <f>IF(ISNUMBER(SEARCH('Карта учёта'!$B$17,Расходка[[#This Row],[Наименование расходного материала]])),MAX($I$1:I59)+1,0)</f>
        <v>0</v>
      </c>
      <c r="J60" s="115">
        <f>IF(ISNUMBER(SEARCH('Карта учёта'!$B$18,Расходка[[#This Row],[Наименование расходного материала]])),MAX($J$1:J59)+1,0)</f>
        <v>0</v>
      </c>
      <c r="K60" s="115">
        <f>IF(ISNUMBER(SEARCH('Карта учёта'!$B$19,Расходка[[#This Row],[Наименование расходного материала]])),MAX($K$1:K59)+1,0)</f>
        <v>0</v>
      </c>
      <c r="L60" s="115">
        <f>IF(ISNUMBER(SEARCH('Карта учёта'!$B$20,Расходка[[#This Row],[Наименование расходного материала]])),MAX($L$1:L59)+1,0)</f>
        <v>0</v>
      </c>
      <c r="M60" s="115">
        <f>IF(ISNUMBER(SEARCH('Карта учёта'!$B$21,Расходка[[#This Row],[Наименование расходного материала]])),MAX($M$1:M59)+1,0)</f>
        <v>0</v>
      </c>
      <c r="N60" s="115">
        <f>IF(ISNUMBER(SEARCH('Карта учёта'!$B$22,Расходка[[#This Row],[Наименование расходного материала]])),MAX($N$1:N59)+1,0)</f>
        <v>0</v>
      </c>
      <c r="O60" s="115">
        <f>IF(ISNUMBER(SEARCH('Карта учёта'!$B$23,Расходка[[#This Row],[Наименование расходного материала]])),MAX($O$1:O59)+1,0)</f>
        <v>59</v>
      </c>
      <c r="P60" s="115">
        <f>IF(ISNUMBER(SEARCH('Карта учёта'!$B$24,Расходка[[#This Row],[Наименование расходного материала]])),MAX($P$1:P59)+1,0)</f>
        <v>59</v>
      </c>
      <c r="Q60" s="115">
        <f>IF(ISNUMBER(SEARCH('Карта учёта'!$B$25,Расходка[[#This Row],[Наименование расходного материала]])),MAX($Q$1:Q59)+1,0)</f>
        <v>59</v>
      </c>
      <c r="R60" s="114" t="str">
        <f>IFERROR(INDEX(Расходка[Наименование расходного материала],MATCH(Расходка[[#This Row],[№]],Поиск_расходки[Индекс1],0)),"")</f>
        <v/>
      </c>
      <c r="S60" s="114" t="str">
        <f>IFERROR(INDEX(Расходка[Наименование расходного материала],MATCH(Расходка[[#This Row],[№]],Поиск_расходки[Индекс2],0)),"")</f>
        <v/>
      </c>
      <c r="T60" s="114" t="str">
        <f>IFERROR(INDEX(Расходка[Наименование расходного материала],MATCH(Расходка[[#This Row],[№]],Поиск_расходки[Индекс3],0)),"")</f>
        <v/>
      </c>
      <c r="U60" s="114" t="str">
        <f>IFERROR(INDEX(Расходка[Наименование расходного материала],MATCH(Расходка[[#This Row],[№]],Поиск_расходки[Индекс4],0)),"")</f>
        <v/>
      </c>
      <c r="V60" s="114" t="str">
        <f>IFERROR(INDEX(Расходка[Наименование расходного материала],MATCH(Расходка[[#This Row],[№]],Поиск_расходки[Индекс5],0)),"")</f>
        <v/>
      </c>
      <c r="W60" s="114" t="str">
        <f>IFERROR(INDEX(Расходка[Наименование расходного материала],MATCH(Расходка[[#This Row],[№]],Поиск_расходки[Индекс6],0)),"")</f>
        <v/>
      </c>
      <c r="X60" s="114" t="str">
        <f>IFERROR(INDEX(Расходка[Наименование расходного материала],MATCH(Расходка[[#This Row],[№]],Поиск_расходки[Индекс7],0)),"")</f>
        <v/>
      </c>
      <c r="Y60" s="114" t="str">
        <f>IFERROR(INDEX(Расходка[Наименование расходного материала],MATCH(Расходка[[#This Row],[№]],Поиск_расходки[Индекс8],0)),"")</f>
        <v/>
      </c>
      <c r="Z60" s="114" t="str">
        <f>IFERROR(INDEX(Расходка[Наименование расходного материала],MATCH(Расходка[[#This Row],[№]],Поиск_расходки[Индекс9],0)),"")</f>
        <v/>
      </c>
      <c r="AA60" s="114" t="str">
        <f>IFERROR(INDEX(Расходка[Наименование расходного материала],MATCH(Расходка[[#This Row],[№]],Поиск_расходки[Индекс10],0)),"")</f>
        <v/>
      </c>
      <c r="AB60" s="114" t="str">
        <f>IFERROR(INDEX(Расходка[Наименование расходного материала],MATCH(Расходка[[#This Row],[№]],Поиск_расходки[Индекс11],0)),"")</f>
        <v>DES, NanoMed</v>
      </c>
      <c r="AC60" s="114" t="str">
        <f>IFERROR(INDEX(Расходка[Наименование расходного материала],MATCH(Расходка[[#This Row],[№]],Поиск_расходки[Индекс12],0)),"")</f>
        <v>DES, NanoMed</v>
      </c>
      <c r="AD60" s="114" t="str">
        <f>IFERROR(INDEX(Расходка[Наименование расходного материала],MATCH(Расходка[[#This Row],[№]],Поиск_расходки[Индекс13],0)),"")</f>
        <v>DES, NanoMed</v>
      </c>
      <c r="AF60" s="4" t="s">
        <v>6</v>
      </c>
      <c r="AG60" s="4" t="s">
        <v>452</v>
      </c>
    </row>
    <row r="61" spans="1:33">
      <c r="A61">
        <f>ROW(Расходка[[#This Row],[Тип расходного материала ]])-1</f>
        <v>60</v>
      </c>
      <c r="B61" t="s">
        <v>6</v>
      </c>
      <c r="C61" s="129" t="s">
        <v>322</v>
      </c>
      <c r="E61" s="115">
        <f>IF(ISNUMBER(SEARCH('Карта учёта'!$B$13,Расходка[[#This Row],[Наименование расходного материала]])),MAX($E$1:E60)+1,0)</f>
        <v>0</v>
      </c>
      <c r="F61" s="115">
        <f>IF(ISNUMBER(SEARCH('Карта учёта'!$B$14,Расходка[[#This Row],[Наименование расходного материала]])),MAX($F$1:F60)+1,0)</f>
        <v>0</v>
      </c>
      <c r="G61" s="115">
        <f>IF(ISNUMBER(SEARCH('Карта учёта'!$B$15,Расходка[[#This Row],[Наименование расходного материала]])),MAX($G$1:G60)+1,0)</f>
        <v>0</v>
      </c>
      <c r="H61" s="115">
        <f>IF(ISNUMBER(SEARCH('Карта учёта'!$B$16,Расходка[[#This Row],[Наименование расходного материала]])),MAX($H$1:H60)+1,0)</f>
        <v>0</v>
      </c>
      <c r="I61" s="115">
        <f>IF(ISNUMBER(SEARCH('Карта учёта'!$B$17,Расходка[[#This Row],[Наименование расходного материала]])),MAX($I$1:I60)+1,0)</f>
        <v>0</v>
      </c>
      <c r="J61" s="115">
        <f>IF(ISNUMBER(SEARCH('Карта учёта'!$B$18,Расходка[[#This Row],[Наименование расходного материала]])),MAX($J$1:J60)+1,0)</f>
        <v>0</v>
      </c>
      <c r="K61" s="115">
        <f>IF(ISNUMBER(SEARCH('Карта учёта'!$B$19,Расходка[[#This Row],[Наименование расходного материала]])),MAX($K$1:K60)+1,0)</f>
        <v>0</v>
      </c>
      <c r="L61" s="115">
        <f>IF(ISNUMBER(SEARCH('Карта учёта'!$B$20,Расходка[[#This Row],[Наименование расходного материала]])),MAX($L$1:L60)+1,0)</f>
        <v>1</v>
      </c>
      <c r="M61" s="115">
        <f>IF(ISNUMBER(SEARCH('Карта учёта'!$B$21,Расходка[[#This Row],[Наименование расходного материала]])),MAX($M$1:M60)+1,0)</f>
        <v>1</v>
      </c>
      <c r="N61" s="115">
        <f>IF(ISNUMBER(SEARCH('Карта учёта'!$B$22,Расходка[[#This Row],[Наименование расходного материала]])),MAX($N$1:N60)+1,0)</f>
        <v>1</v>
      </c>
      <c r="O61" s="115">
        <f>IF(ISNUMBER(SEARCH('Карта учёта'!$B$23,Расходка[[#This Row],[Наименование расходного материала]])),MAX($O$1:O60)+1,0)</f>
        <v>60</v>
      </c>
      <c r="P61" s="115">
        <f>IF(ISNUMBER(SEARCH('Карта учёта'!$B$24,Расходка[[#This Row],[Наименование расходного материала]])),MAX($P$1:P60)+1,0)</f>
        <v>60</v>
      </c>
      <c r="Q61" s="115">
        <f>IF(ISNUMBER(SEARCH('Карта учёта'!$B$25,Расходка[[#This Row],[Наименование расходного материала]])),MAX($Q$1:Q60)+1,0)</f>
        <v>60</v>
      </c>
      <c r="R61" s="114" t="str">
        <f>IFERROR(INDEX(Расходка[Наименование расходного материала],MATCH(Расходка[[#This Row],[№]],Поиск_расходки[Индекс1],0)),"")</f>
        <v/>
      </c>
      <c r="S61" s="114" t="str">
        <f>IFERROR(INDEX(Расходка[Наименование расходного материала],MATCH(Расходка[[#This Row],[№]],Поиск_расходки[Индекс2],0)),"")</f>
        <v/>
      </c>
      <c r="T61" s="114" t="str">
        <f>IFERROR(INDEX(Расходка[Наименование расходного материала],MATCH(Расходка[[#This Row],[№]],Поиск_расходки[Индекс3],0)),"")</f>
        <v/>
      </c>
      <c r="U61" s="114" t="str">
        <f>IFERROR(INDEX(Расходка[Наименование расходного материала],MATCH(Расходка[[#This Row],[№]],Поиск_расходки[Индекс4],0)),"")</f>
        <v/>
      </c>
      <c r="V61" s="114" t="str">
        <f>IFERROR(INDEX(Расходка[Наименование расходного материала],MATCH(Расходка[[#This Row],[№]],Поиск_расходки[Индекс5],0)),"")</f>
        <v/>
      </c>
      <c r="W61" s="114" t="str">
        <f>IFERROR(INDEX(Расходка[Наименование расходного материала],MATCH(Расходка[[#This Row],[№]],Поиск_расходки[Индекс6],0)),"")</f>
        <v/>
      </c>
      <c r="X61" s="114" t="str">
        <f>IFERROR(INDEX(Расходка[Наименование расходного материала],MATCH(Расходка[[#This Row],[№]],Поиск_расходки[Индекс7],0)),"")</f>
        <v/>
      </c>
      <c r="Y61" s="114" t="str">
        <f>IFERROR(INDEX(Расходка[Наименование расходного материала],MATCH(Расходка[[#This Row],[№]],Поиск_расходки[Индекс8],0)),"")</f>
        <v/>
      </c>
      <c r="Z61" s="114" t="str">
        <f>IFERROR(INDEX(Расходка[Наименование расходного материала],MATCH(Расходка[[#This Row],[№]],Поиск_расходки[Индекс9],0)),"")</f>
        <v/>
      </c>
      <c r="AA61" s="114" t="str">
        <f>IFERROR(INDEX(Расходка[Наименование расходного материала],MATCH(Расходка[[#This Row],[№]],Поиск_расходки[Индекс10],0)),"")</f>
        <v/>
      </c>
      <c r="AB61" s="114" t="str">
        <f>IFERROR(INDEX(Расходка[Наименование расходного материала],MATCH(Расходка[[#This Row],[№]],Поиск_расходки[Индекс11],0)),"")</f>
        <v>DES, Resolute Integtity</v>
      </c>
      <c r="AC61" s="114" t="str">
        <f>IFERROR(INDEX(Расходка[Наименование расходного материала],MATCH(Расходка[[#This Row],[№]],Поиск_расходки[Индекс12],0)),"")</f>
        <v>DES, Resolute Integtity</v>
      </c>
      <c r="AD61" s="114" t="str">
        <f>IFERROR(INDEX(Расходка[Наименование расходного материала],MATCH(Расходка[[#This Row],[№]],Поиск_расходки[Индекс13],0)),"")</f>
        <v>DES, Resolute Integtity</v>
      </c>
      <c r="AF61" s="4" t="s">
        <v>6</v>
      </c>
      <c r="AG61" s="4" t="s">
        <v>413</v>
      </c>
    </row>
    <row r="62" spans="1:33">
      <c r="A62">
        <f>ROW(Расходка[[#This Row],[Тип расходного материала ]])-1</f>
        <v>61</v>
      </c>
      <c r="B62" t="s">
        <v>6</v>
      </c>
      <c r="C62" t="s">
        <v>356</v>
      </c>
      <c r="E62" s="115">
        <f>IF(ISNUMBER(SEARCH('Карта учёта'!$B$13,Расходка[[#This Row],[Наименование расходного материала]])),MAX($E$1:E61)+1,0)</f>
        <v>0</v>
      </c>
      <c r="F62" s="115">
        <f>IF(ISNUMBER(SEARCH('Карта учёта'!$B$14,Расходка[[#This Row],[Наименование расходного материала]])),MAX($F$1:F61)+1,0)</f>
        <v>0</v>
      </c>
      <c r="G62" s="115">
        <f>IF(ISNUMBER(SEARCH('Карта учёта'!$B$15,Расходка[[#This Row],[Наименование расходного материала]])),MAX($G$1:G61)+1,0)</f>
        <v>0</v>
      </c>
      <c r="H62" s="115">
        <f>IF(ISNUMBER(SEARCH('Карта учёта'!$B$16,Расходка[[#This Row],[Наименование расходного материала]])),MAX($H$1:H61)+1,0)</f>
        <v>0</v>
      </c>
      <c r="I62" s="115">
        <f>IF(ISNUMBER(SEARCH('Карта учёта'!$B$17,Расходка[[#This Row],[Наименование расходного материала]])),MAX($I$1:I61)+1,0)</f>
        <v>0</v>
      </c>
      <c r="J62" s="115">
        <f>IF(ISNUMBER(SEARCH('Карта учёта'!$B$18,Расходка[[#This Row],[Наименование расходного материала]])),MAX($J$1:J61)+1,0)</f>
        <v>0</v>
      </c>
      <c r="K62" s="115">
        <f>IF(ISNUMBER(SEARCH('Карта учёта'!$B$19,Расходка[[#This Row],[Наименование расходного материала]])),MAX($K$1:K61)+1,0)</f>
        <v>0</v>
      </c>
      <c r="L62" s="115">
        <f>IF(ISNUMBER(SEARCH('Карта учёта'!$B$20,Расходка[[#This Row],[Наименование расходного материала]])),MAX($L$1:L61)+1,0)</f>
        <v>0</v>
      </c>
      <c r="M62" s="115">
        <f>IF(ISNUMBER(SEARCH('Карта учёта'!$B$21,Расходка[[#This Row],[Наименование расходного материала]])),MAX($M$1:M61)+1,0)</f>
        <v>0</v>
      </c>
      <c r="N62" s="115">
        <f>IF(ISNUMBER(SEARCH('Карта учёта'!$B$22,Расходка[[#This Row],[Наименование расходного материала]])),MAX($N$1:N61)+1,0)</f>
        <v>0</v>
      </c>
      <c r="O62" s="115">
        <f>IF(ISNUMBER(SEARCH('Карта учёта'!$B$23,Расходка[[#This Row],[Наименование расходного материала]])),MAX($O$1:O61)+1,0)</f>
        <v>61</v>
      </c>
      <c r="P62" s="115">
        <f>IF(ISNUMBER(SEARCH('Карта учёта'!$B$24,Расходка[[#This Row],[Наименование расходного материала]])),MAX($P$1:P61)+1,0)</f>
        <v>61</v>
      </c>
      <c r="Q62" s="115">
        <f>IF(ISNUMBER(SEARCH('Карта учёта'!$B$25,Расходка[[#This Row],[Наименование расходного материала]])),MAX($Q$1:Q61)+1,0)</f>
        <v>61</v>
      </c>
      <c r="R62" s="114" t="str">
        <f>IFERROR(INDEX(Расходка[Наименование расходного материала],MATCH(Расходка[[#This Row],[№]],Поиск_расходки[Индекс1],0)),"")</f>
        <v/>
      </c>
      <c r="S62" s="114" t="str">
        <f>IFERROR(INDEX(Расходка[Наименование расходного материала],MATCH(Расходка[[#This Row],[№]],Поиск_расходки[Индекс2],0)),"")</f>
        <v/>
      </c>
      <c r="T62" s="114" t="str">
        <f>IFERROR(INDEX(Расходка[Наименование расходного материала],MATCH(Расходка[[#This Row],[№]],Поиск_расходки[Индекс3],0)),"")</f>
        <v/>
      </c>
      <c r="U62" s="114" t="str">
        <f>IFERROR(INDEX(Расходка[Наименование расходного материала],MATCH(Расходка[[#This Row],[№]],Поиск_расходки[Индекс4],0)),"")</f>
        <v/>
      </c>
      <c r="V62" s="114" t="str">
        <f>IFERROR(INDEX(Расходка[Наименование расходного материала],MATCH(Расходка[[#This Row],[№]],Поиск_расходки[Индекс5],0)),"")</f>
        <v/>
      </c>
      <c r="W62" s="114" t="str">
        <f>IFERROR(INDEX(Расходка[Наименование расходного материала],MATCH(Расходка[[#This Row],[№]],Поиск_расходки[Индекс6],0)),"")</f>
        <v/>
      </c>
      <c r="X62" s="114" t="str">
        <f>IFERROR(INDEX(Расходка[Наименование расходного материала],MATCH(Расходка[[#This Row],[№]],Поиск_расходки[Индекс7],0)),"")</f>
        <v/>
      </c>
      <c r="Y62" s="114" t="str">
        <f>IFERROR(INDEX(Расходка[Наименование расходного материала],MATCH(Расходка[[#This Row],[№]],Поиск_расходки[Индекс8],0)),"")</f>
        <v/>
      </c>
      <c r="Z62" s="114" t="str">
        <f>IFERROR(INDEX(Расходка[Наименование расходного материала],MATCH(Расходка[[#This Row],[№]],Поиск_расходки[Индекс9],0)),"")</f>
        <v/>
      </c>
      <c r="AA62" s="114" t="str">
        <f>IFERROR(INDEX(Расходка[Наименование расходного материала],MATCH(Расходка[[#This Row],[№]],Поиск_расходки[Индекс10],0)),"")</f>
        <v/>
      </c>
      <c r="AB62" s="114" t="str">
        <f>IFERROR(INDEX(Расходка[Наименование расходного материала],MATCH(Расходка[[#This Row],[№]],Поиск_расходки[Индекс11],0)),"")</f>
        <v>DES, Yukon Chrome PC</v>
      </c>
      <c r="AC62" s="114" t="str">
        <f>IFERROR(INDEX(Расходка[Наименование расходного материала],MATCH(Расходка[[#This Row],[№]],Поиск_расходки[Индекс12],0)),"")</f>
        <v>DES, Yukon Chrome PC</v>
      </c>
      <c r="AD62" s="114" t="str">
        <f>IFERROR(INDEX(Расходка[Наименование расходного материала],MATCH(Расходка[[#This Row],[№]],Поиск_расходки[Индекс13],0)),"")</f>
        <v>DES, Yukon Chrome PC</v>
      </c>
      <c r="AF62" s="4" t="s">
        <v>6</v>
      </c>
      <c r="AG62" s="4" t="s">
        <v>453</v>
      </c>
    </row>
    <row r="63" spans="1:33">
      <c r="A63">
        <f>ROW(Расходка[[#This Row],[Тип расходного материала ]])-1</f>
        <v>62</v>
      </c>
      <c r="B63" t="s">
        <v>6</v>
      </c>
      <c r="C63" s="160" t="s">
        <v>384</v>
      </c>
      <c r="E63" s="115">
        <f>IF(ISNUMBER(SEARCH('Карта учёта'!$B$13,Расходка[[#This Row],[Наименование расходного материала]])),MAX($E$1:E62)+1,0)</f>
        <v>0</v>
      </c>
      <c r="F63" s="115">
        <f>IF(ISNUMBER(SEARCH('Карта учёта'!$B$14,Расходка[[#This Row],[Наименование расходного материала]])),MAX($F$1:F62)+1,0)</f>
        <v>0</v>
      </c>
      <c r="G63" s="115">
        <f>IF(ISNUMBER(SEARCH('Карта учёта'!$B$15,Расходка[[#This Row],[Наименование расходного материала]])),MAX($G$1:G62)+1,0)</f>
        <v>0</v>
      </c>
      <c r="H63" s="115">
        <f>IF(ISNUMBER(SEARCH('Карта учёта'!$B$16,Расходка[[#This Row],[Наименование расходного материала]])),MAX($H$1:H62)+1,0)</f>
        <v>0</v>
      </c>
      <c r="I63" s="115">
        <f>IF(ISNUMBER(SEARCH('Карта учёта'!$B$17,Расходка[[#This Row],[Наименование расходного материала]])),MAX($I$1:I62)+1,0)</f>
        <v>0</v>
      </c>
      <c r="J63" s="115">
        <f>IF(ISNUMBER(SEARCH('Карта учёта'!$B$18,Расходка[[#This Row],[Наименование расходного материала]])),MAX($J$1:J62)+1,0)</f>
        <v>0</v>
      </c>
      <c r="K63" s="115">
        <f>IF(ISNUMBER(SEARCH('Карта учёта'!$B$19,Расходка[[#This Row],[Наименование расходного материала]])),MAX($K$1:K62)+1,0)</f>
        <v>0</v>
      </c>
      <c r="L63" s="115">
        <f>IF(ISNUMBER(SEARCH('Карта учёта'!$B$20,Расходка[[#This Row],[Наименование расходного материала]])),MAX($L$1:L62)+1,0)</f>
        <v>0</v>
      </c>
      <c r="M63" s="115">
        <f>IF(ISNUMBER(SEARCH('Карта учёта'!$B$21,Расходка[[#This Row],[Наименование расходного материала]])),MAX($M$1:M62)+1,0)</f>
        <v>0</v>
      </c>
      <c r="N63" s="115">
        <f>IF(ISNUMBER(SEARCH('Карта учёта'!$B$22,Расходка[[#This Row],[Наименование расходного материала]])),MAX($N$1:N62)+1,0)</f>
        <v>0</v>
      </c>
      <c r="O63" s="115">
        <f>IF(ISNUMBER(SEARCH('Карта учёта'!$B$23,Расходка[[#This Row],[Наименование расходного материала]])),MAX($O$1:O62)+1,0)</f>
        <v>62</v>
      </c>
      <c r="P63" s="115">
        <f>IF(ISNUMBER(SEARCH('Карта учёта'!$B$24,Расходка[[#This Row],[Наименование расходного материала]])),MAX($P$1:P62)+1,0)</f>
        <v>62</v>
      </c>
      <c r="Q63" s="115">
        <f>IF(ISNUMBER(SEARCH('Карта учёта'!$B$25,Расходка[[#This Row],[Наименование расходного материала]])),MAX($Q$1:Q62)+1,0)</f>
        <v>62</v>
      </c>
      <c r="R63" s="114" t="str">
        <f>IFERROR(INDEX(Расходка[Наименование расходного материала],MATCH(Расходка[[#This Row],[№]],Поиск_расходки[Индекс1],0)),"")</f>
        <v/>
      </c>
      <c r="S63" s="114" t="str">
        <f>IFERROR(INDEX(Расходка[Наименование расходного материала],MATCH(Расходка[[#This Row],[№]],Поиск_расходки[Индекс2],0)),"")</f>
        <v/>
      </c>
      <c r="T63" s="114" t="str">
        <f>IFERROR(INDEX(Расходка[Наименование расходного материала],MATCH(Расходка[[#This Row],[№]],Поиск_расходки[Индекс3],0)),"")</f>
        <v/>
      </c>
      <c r="U63" s="114" t="str">
        <f>IFERROR(INDEX(Расходка[Наименование расходного материала],MATCH(Расходка[[#This Row],[№]],Поиск_расходки[Индекс4],0)),"")</f>
        <v/>
      </c>
      <c r="V63" s="114" t="str">
        <f>IFERROR(INDEX(Расходка[Наименование расходного материала],MATCH(Расходка[[#This Row],[№]],Поиск_расходки[Индекс5],0)),"")</f>
        <v/>
      </c>
      <c r="W63" s="114" t="str">
        <f>IFERROR(INDEX(Расходка[Наименование расходного материала],MATCH(Расходка[[#This Row],[№]],Поиск_расходки[Индекс6],0)),"")</f>
        <v/>
      </c>
      <c r="X63" s="114" t="str">
        <f>IFERROR(INDEX(Расходка[Наименование расходного материала],MATCH(Расходка[[#This Row],[№]],Поиск_расходки[Индекс7],0)),"")</f>
        <v/>
      </c>
      <c r="Y63" s="114" t="str">
        <f>IFERROR(INDEX(Расходка[Наименование расходного материала],MATCH(Расходка[[#This Row],[№]],Поиск_расходки[Индекс8],0)),"")</f>
        <v/>
      </c>
      <c r="Z63" s="114" t="str">
        <f>IFERROR(INDEX(Расходка[Наименование расходного материала],MATCH(Расходка[[#This Row],[№]],Поиск_расходки[Индекс9],0)),"")</f>
        <v/>
      </c>
      <c r="AA63" s="114" t="str">
        <f>IFERROR(INDEX(Расходка[Наименование расходного материала],MATCH(Расходка[[#This Row],[№]],Поиск_расходки[Индекс10],0)),"")</f>
        <v/>
      </c>
      <c r="AB63" s="114" t="str">
        <f>IFERROR(INDEX(Расходка[Наименование расходного материала],MATCH(Расходка[[#This Row],[№]],Поиск_расходки[Индекс11],0)),"")</f>
        <v>DES, Firehawk</v>
      </c>
      <c r="AC63" s="114" t="str">
        <f>IFERROR(INDEX(Расходка[Наименование расходного материала],MATCH(Расходка[[#This Row],[№]],Поиск_расходки[Индекс12],0)),"")</f>
        <v>DES, Firehawk</v>
      </c>
      <c r="AD63" s="114" t="str">
        <f>IFERROR(INDEX(Расходка[Наименование расходного материала],MATCH(Расходка[[#This Row],[№]],Поиск_расходки[Индекс13],0)),"")</f>
        <v>DES, Firehawk</v>
      </c>
      <c r="AF63" s="4" t="s">
        <v>6</v>
      </c>
      <c r="AG63" s="4" t="s">
        <v>454</v>
      </c>
    </row>
    <row r="64" spans="1:33">
      <c r="A64">
        <f>ROW(Расходка[[#This Row],[Тип расходного материала ]])-1</f>
        <v>63</v>
      </c>
      <c r="B64" t="s">
        <v>6</v>
      </c>
      <c r="C64" t="s">
        <v>383</v>
      </c>
      <c r="E64" s="115">
        <f>IF(ISNUMBER(SEARCH('Карта учёта'!$B$13,Расходка[[#This Row],[Наименование расходного материала]])),MAX($E$1:E63)+1,0)</f>
        <v>0</v>
      </c>
      <c r="F64" s="115">
        <f>IF(ISNUMBER(SEARCH('Карта учёта'!$B$14,Расходка[[#This Row],[Наименование расходного материала]])),MAX($F$1:F63)+1,0)</f>
        <v>0</v>
      </c>
      <c r="G64" s="115">
        <f>IF(ISNUMBER(SEARCH('Карта учёта'!$B$15,Расходка[[#This Row],[Наименование расходного материала]])),MAX($G$1:G63)+1,0)</f>
        <v>0</v>
      </c>
      <c r="H64" s="115">
        <f>IF(ISNUMBER(SEARCH('Карта учёта'!$B$16,Расходка[[#This Row],[Наименование расходного материала]])),MAX($H$1:H63)+1,0)</f>
        <v>0</v>
      </c>
      <c r="I64" s="115">
        <f>IF(ISNUMBER(SEARCH('Карта учёта'!$B$17,Расходка[[#This Row],[Наименование расходного материала]])),MAX($I$1:I63)+1,0)</f>
        <v>0</v>
      </c>
      <c r="J64" s="115">
        <f>IF(ISNUMBER(SEARCH('Карта учёта'!$B$18,Расходка[[#This Row],[Наименование расходного материала]])),MAX($J$1:J63)+1,0)</f>
        <v>0</v>
      </c>
      <c r="K64" s="115">
        <f>IF(ISNUMBER(SEARCH('Карта учёта'!$B$19,Расходка[[#This Row],[Наименование расходного материала]])),MAX($K$1:K63)+1,0)</f>
        <v>0</v>
      </c>
      <c r="L64" s="115">
        <f>IF(ISNUMBER(SEARCH('Карта учёта'!$B$20,Расходка[[#This Row],[Наименование расходного материала]])),MAX($L$1:L63)+1,0)</f>
        <v>0</v>
      </c>
      <c r="M64" s="115">
        <f>IF(ISNUMBER(SEARCH('Карта учёта'!$B$21,Расходка[[#This Row],[Наименование расходного материала]])),MAX($M$1:M63)+1,0)</f>
        <v>0</v>
      </c>
      <c r="N64" s="115">
        <f>IF(ISNUMBER(SEARCH('Карта учёта'!$B$22,Расходка[[#This Row],[Наименование расходного материала]])),MAX($N$1:N63)+1,0)</f>
        <v>0</v>
      </c>
      <c r="O64" s="115">
        <f>IF(ISNUMBER(SEARCH('Карта учёта'!$B$23,Расходка[[#This Row],[Наименование расходного материала]])),MAX($O$1:O63)+1,0)</f>
        <v>63</v>
      </c>
      <c r="P64" s="115">
        <f>IF(ISNUMBER(SEARCH('Карта учёта'!$B$24,Расходка[[#This Row],[Наименование расходного материала]])),MAX($P$1:P63)+1,0)</f>
        <v>63</v>
      </c>
      <c r="Q64" s="115">
        <f>IF(ISNUMBER(SEARCH('Карта учёта'!$B$25,Расходка[[#This Row],[Наименование расходного материала]])),MAX($Q$1:Q63)+1,0)</f>
        <v>63</v>
      </c>
      <c r="R64" s="114" t="str">
        <f>IFERROR(INDEX(Расходка[Наименование расходного материала],MATCH(Расходка[[#This Row],[№]],Поиск_расходки[Индекс1],0)),"")</f>
        <v/>
      </c>
      <c r="S64" s="114" t="str">
        <f>IFERROR(INDEX(Расходка[Наименование расходного материала],MATCH(Расходка[[#This Row],[№]],Поиск_расходки[Индекс2],0)),"")</f>
        <v/>
      </c>
      <c r="T64" s="114" t="str">
        <f>IFERROR(INDEX(Расходка[Наименование расходного материала],MATCH(Расходка[[#This Row],[№]],Поиск_расходки[Индекс3],0)),"")</f>
        <v/>
      </c>
      <c r="U64" s="114" t="str">
        <f>IFERROR(INDEX(Расходка[Наименование расходного материала],MATCH(Расходка[[#This Row],[№]],Поиск_расходки[Индекс4],0)),"")</f>
        <v/>
      </c>
      <c r="V64" s="114" t="str">
        <f>IFERROR(INDEX(Расходка[Наименование расходного материала],MATCH(Расходка[[#This Row],[№]],Поиск_расходки[Индекс5],0)),"")</f>
        <v/>
      </c>
      <c r="W64" s="114" t="str">
        <f>IFERROR(INDEX(Расходка[Наименование расходного материала],MATCH(Расходка[[#This Row],[№]],Поиск_расходки[Индекс6],0)),"")</f>
        <v/>
      </c>
      <c r="X64" s="114" t="str">
        <f>IFERROR(INDEX(Расходка[Наименование расходного материала],MATCH(Расходка[[#This Row],[№]],Поиск_расходки[Индекс7],0)),"")</f>
        <v/>
      </c>
      <c r="Y64" s="114" t="str">
        <f>IFERROR(INDEX(Расходка[Наименование расходного материала],MATCH(Расходка[[#This Row],[№]],Поиск_расходки[Индекс8],0)),"")</f>
        <v/>
      </c>
      <c r="Z64" s="114" t="str">
        <f>IFERROR(INDEX(Расходка[Наименование расходного материала],MATCH(Расходка[[#This Row],[№]],Поиск_расходки[Индекс9],0)),"")</f>
        <v/>
      </c>
      <c r="AA64" s="114" t="str">
        <f>IFERROR(INDEX(Расходка[Наименование расходного материала],MATCH(Расходка[[#This Row],[№]],Поиск_расходки[Индекс10],0)),"")</f>
        <v/>
      </c>
      <c r="AB64" s="114" t="str">
        <f>IFERROR(INDEX(Расходка[Наименование расходного материала],MATCH(Расходка[[#This Row],[№]],Поиск_расходки[Индекс11],0)),"")</f>
        <v>DES, Resolute Onyx</v>
      </c>
      <c r="AC64" s="114" t="str">
        <f>IFERROR(INDEX(Расходка[Наименование расходного материала],MATCH(Расходка[[#This Row],[№]],Поиск_расходки[Индекс12],0)),"")</f>
        <v>DES, Resolute Onyx</v>
      </c>
      <c r="AD64" s="114" t="str">
        <f>IFERROR(INDEX(Расходка[Наименование расходного материала],MATCH(Расходка[[#This Row],[№]],Поиск_расходки[Индекс13],0)),"")</f>
        <v>DES, Resolute Onyx</v>
      </c>
      <c r="AF64" s="4" t="s">
        <v>6</v>
      </c>
      <c r="AG64" s="4" t="s">
        <v>455</v>
      </c>
    </row>
    <row r="65" spans="1:33">
      <c r="A65">
        <f>ROW(Расходка[[#This Row],[Тип расходного материала ]])-1</f>
        <v>64</v>
      </c>
      <c r="B65" t="s">
        <v>6</v>
      </c>
      <c r="C65" t="s">
        <v>515</v>
      </c>
      <c r="E65" s="115">
        <f>IF(ISNUMBER(SEARCH('Карта учёта'!$B$13,Расходка[[#This Row],[Наименование расходного материала]])),MAX($E$1:E64)+1,0)</f>
        <v>0</v>
      </c>
      <c r="F65" s="115">
        <f>IF(ISNUMBER(SEARCH('Карта учёта'!$B$14,Расходка[[#This Row],[Наименование расходного материала]])),MAX($F$1:F64)+1,0)</f>
        <v>0</v>
      </c>
      <c r="G65" s="115">
        <f>IF(ISNUMBER(SEARCH('Карта учёта'!$B$15,Расходка[[#This Row],[Наименование расходного материала]])),MAX($G$1:G64)+1,0)</f>
        <v>0</v>
      </c>
      <c r="H65" s="115">
        <f>IF(ISNUMBER(SEARCH('Карта учёта'!$B$16,Расходка[[#This Row],[Наименование расходного материала]])),MAX($H$1:H64)+1,0)</f>
        <v>0</v>
      </c>
      <c r="I65" s="115">
        <f>IF(ISNUMBER(SEARCH('Карта учёта'!$B$17,Расходка[[#This Row],[Наименование расходного материала]])),MAX($I$1:I64)+1,0)</f>
        <v>0</v>
      </c>
      <c r="J65" s="115">
        <f>IF(ISNUMBER(SEARCH('Карта учёта'!$B$18,Расходка[[#This Row],[Наименование расходного материала]])),MAX($J$1:J64)+1,0)</f>
        <v>0</v>
      </c>
      <c r="K65" s="115">
        <f>IF(ISNUMBER(SEARCH('Карта учёта'!$B$19,Расходка[[#This Row],[Наименование расходного материала]])),MAX($K$1:K64)+1,0)</f>
        <v>0</v>
      </c>
      <c r="L65" s="115">
        <f>IF(ISNUMBER(SEARCH('Карта учёта'!$B$20,Расходка[[#This Row],[Наименование расходного материала]])),MAX($L$1:L64)+1,0)</f>
        <v>0</v>
      </c>
      <c r="M65" s="115">
        <f>IF(ISNUMBER(SEARCH('Карта учёта'!$B$21,Расходка[[#This Row],[Наименование расходного материала]])),MAX($M$1:M64)+1,0)</f>
        <v>0</v>
      </c>
      <c r="N65" s="115">
        <f>IF(ISNUMBER(SEARCH('Карта учёта'!$B$22,Расходка[[#This Row],[Наименование расходного материала]])),MAX($N$1:N64)+1,0)</f>
        <v>0</v>
      </c>
      <c r="O65" s="115">
        <f>IF(ISNUMBER(SEARCH('Карта учёта'!$B$23,Расходка[[#This Row],[Наименование расходного материала]])),MAX($O$1:O64)+1,0)</f>
        <v>64</v>
      </c>
      <c r="P65" s="115">
        <f>IF(ISNUMBER(SEARCH('Карта учёта'!$B$24,Расходка[[#This Row],[Наименование расходного материала]])),MAX($P$1:P64)+1,0)</f>
        <v>64</v>
      </c>
      <c r="Q65" s="115">
        <f>IF(ISNUMBER(SEARCH('Карта учёта'!$B$25,Расходка[[#This Row],[Наименование расходного материала]])),MAX($Q$1:Q64)+1,0)</f>
        <v>64</v>
      </c>
      <c r="R65" s="114" t="str">
        <f>IFERROR(INDEX(Расходка[Наименование расходного материала],MATCH(Расходка[[#This Row],[№]],Поиск_расходки[Индекс1],0)),"")</f>
        <v/>
      </c>
      <c r="S65" s="114" t="str">
        <f>IFERROR(INDEX(Расходка[Наименование расходного материала],MATCH(Расходка[[#This Row],[№]],Поиск_расходки[Индекс2],0)),"")</f>
        <v/>
      </c>
      <c r="T65" s="114" t="str">
        <f>IFERROR(INDEX(Расходка[Наименование расходного материала],MATCH(Расходка[[#This Row],[№]],Поиск_расходки[Индекс3],0)),"")</f>
        <v/>
      </c>
      <c r="U65" s="114" t="str">
        <f>IFERROR(INDEX(Расходка[Наименование расходного материала],MATCH(Расходка[[#This Row],[№]],Поиск_расходки[Индекс4],0)),"")</f>
        <v/>
      </c>
      <c r="V65" s="114" t="str">
        <f>IFERROR(INDEX(Расходка[Наименование расходного материала],MATCH(Расходка[[#This Row],[№]],Поиск_расходки[Индекс5],0)),"")</f>
        <v/>
      </c>
      <c r="W65" s="114" t="str">
        <f>IFERROR(INDEX(Расходка[Наименование расходного материала],MATCH(Расходка[[#This Row],[№]],Поиск_расходки[Индекс6],0)),"")</f>
        <v/>
      </c>
      <c r="X65" s="114" t="str">
        <f>IFERROR(INDEX(Расходка[Наименование расходного материала],MATCH(Расходка[[#This Row],[№]],Поиск_расходки[Индекс7],0)),"")</f>
        <v/>
      </c>
      <c r="Y65" s="114" t="str">
        <f>IFERROR(INDEX(Расходка[Наименование расходного материала],MATCH(Расходка[[#This Row],[№]],Поиск_расходки[Индекс8],0)),"")</f>
        <v/>
      </c>
      <c r="Z65" s="114" t="str">
        <f>IFERROR(INDEX(Расходка[Наименование расходного материала],MATCH(Расходка[[#This Row],[№]],Поиск_расходки[Индекс9],0)),"")</f>
        <v/>
      </c>
      <c r="AA65" s="114" t="str">
        <f>IFERROR(INDEX(Расходка[Наименование расходного материала],MATCH(Расходка[[#This Row],[№]],Поиск_расходки[Индекс10],0)),"")</f>
        <v/>
      </c>
      <c r="AB65" s="114" t="str">
        <f>IFERROR(INDEX(Расходка[Наименование расходного материала],MATCH(Расходка[[#This Row],[№]],Поиск_расходки[Индекс11],0)),"")</f>
        <v>DES, Калипсо</v>
      </c>
      <c r="AC65" s="114" t="str">
        <f>IFERROR(INDEX(Расходка[Наименование расходного материала],MATCH(Расходка[[#This Row],[№]],Поиск_расходки[Индекс12],0)),"")</f>
        <v>DES, Калипсо</v>
      </c>
      <c r="AD65" s="114" t="str">
        <f>IFERROR(INDEX(Расходка[Наименование расходного материала],MATCH(Расходка[[#This Row],[№]],Поиск_расходки[Индекс13],0)),"")</f>
        <v>DES, Калипсо</v>
      </c>
      <c r="AF65" s="4" t="s">
        <v>6</v>
      </c>
      <c r="AG65" s="4" t="s">
        <v>456</v>
      </c>
    </row>
    <row r="66" spans="1:33">
      <c r="A66">
        <f>ROW(Расходка[[#This Row],[Тип расходного материала ]])-1</f>
        <v>65</v>
      </c>
      <c r="B66" t="s">
        <v>6</v>
      </c>
      <c r="C66" t="s">
        <v>516</v>
      </c>
      <c r="E66" s="115">
        <f>IF(ISNUMBER(SEARCH('Карта учёта'!$B$13,Расходка[[#This Row],[Наименование расходного материала]])),MAX($E$1:E65)+1,0)</f>
        <v>0</v>
      </c>
      <c r="F66" s="115">
        <f>IF(ISNUMBER(SEARCH('Карта учёта'!$B$14,Расходка[[#This Row],[Наименование расходного материала]])),MAX($F$1:F65)+1,0)</f>
        <v>0</v>
      </c>
      <c r="G66" s="115">
        <f>IF(ISNUMBER(SEARCH('Карта учёта'!$B$15,Расходка[[#This Row],[Наименование расходного материала]])),MAX($G$1:G65)+1,0)</f>
        <v>0</v>
      </c>
      <c r="H66" s="115">
        <f>IF(ISNUMBER(SEARCH('Карта учёта'!$B$16,Расходка[[#This Row],[Наименование расходного материала]])),MAX($H$1:H65)+1,0)</f>
        <v>0</v>
      </c>
      <c r="I66" s="115">
        <f>IF(ISNUMBER(SEARCH('Карта учёта'!$B$17,Расходка[[#This Row],[Наименование расходного материала]])),MAX($I$1:I65)+1,0)</f>
        <v>0</v>
      </c>
      <c r="J66" s="115">
        <f>IF(ISNUMBER(SEARCH('Карта учёта'!$B$18,Расходка[[#This Row],[Наименование расходного материала]])),MAX($J$1:J65)+1,0)</f>
        <v>0</v>
      </c>
      <c r="K66" s="115">
        <f>IF(ISNUMBER(SEARCH('Карта учёта'!$B$19,Расходка[[#This Row],[Наименование расходного материала]])),MAX($K$1:K65)+1,0)</f>
        <v>1</v>
      </c>
      <c r="L66" s="115">
        <f>IF(ISNUMBER(SEARCH('Карта учёта'!$B$20,Расходка[[#This Row],[Наименование расходного материала]])),MAX($L$1:L65)+1,0)</f>
        <v>0</v>
      </c>
      <c r="M66" s="115">
        <f>IF(ISNUMBER(SEARCH('Карта учёта'!$B$21,Расходка[[#This Row],[Наименование расходного материала]])),MAX($M$1:M65)+1,0)</f>
        <v>0</v>
      </c>
      <c r="N66" s="115">
        <f>IF(ISNUMBER(SEARCH('Карта учёта'!$B$22,Расходка[[#This Row],[Наименование расходного материала]])),MAX($N$1:N65)+1,0)</f>
        <v>0</v>
      </c>
      <c r="O66" s="115">
        <f>IF(ISNUMBER(SEARCH('Карта учёта'!$B$23,Расходка[[#This Row],[Наименование расходного материала]])),MAX($O$1:O65)+1,0)</f>
        <v>65</v>
      </c>
      <c r="P66" s="115">
        <f>IF(ISNUMBER(SEARCH('Карта учёта'!$B$24,Расходка[[#This Row],[Наименование расходного материала]])),MAX($P$1:P65)+1,0)</f>
        <v>65</v>
      </c>
      <c r="Q66" s="115">
        <f>IF(ISNUMBER(SEARCH('Карта учёта'!$B$25,Расходка[[#This Row],[Наименование расходного материала]])),MAX($Q$1:Q65)+1,0)</f>
        <v>65</v>
      </c>
      <c r="R66" s="114" t="str">
        <f>IFERROR(INDEX(Расходка[Наименование расходного материала],MATCH(Расходка[[#This Row],[№]],Поиск_расходки[Индекс1],0)),"")</f>
        <v/>
      </c>
      <c r="S66" s="114" t="str">
        <f>IFERROR(INDEX(Расходка[Наименование расходного материала],MATCH(Расходка[[#This Row],[№]],Поиск_расходки[Индекс2],0)),"")</f>
        <v/>
      </c>
      <c r="T66" s="114" t="str">
        <f>IFERROR(INDEX(Расходка[Наименование расходного материала],MATCH(Расходка[[#This Row],[№]],Поиск_расходки[Индекс3],0)),"")</f>
        <v/>
      </c>
      <c r="U66" s="114" t="str">
        <f>IFERROR(INDEX(Расходка[Наименование расходного материала],MATCH(Расходка[[#This Row],[№]],Поиск_расходки[Индекс4],0)),"")</f>
        <v/>
      </c>
      <c r="V66" s="114" t="str">
        <f>IFERROR(INDEX(Расходка[Наименование расходного материала],MATCH(Расходка[[#This Row],[№]],Поиск_расходки[Индекс5],0)),"")</f>
        <v/>
      </c>
      <c r="W66" s="114" t="str">
        <f>IFERROR(INDEX(Расходка[Наименование расходного материала],MATCH(Расходка[[#This Row],[№]],Поиск_расходки[Индекс6],0)),"")</f>
        <v/>
      </c>
      <c r="X66" s="114" t="str">
        <f>IFERROR(INDEX(Расходка[Наименование расходного материала],MATCH(Расходка[[#This Row],[№]],Поиск_расходки[Индекс7],0)),"")</f>
        <v/>
      </c>
      <c r="Y66" s="114" t="str">
        <f>IFERROR(INDEX(Расходка[Наименование расходного материала],MATCH(Расходка[[#This Row],[№]],Поиск_расходки[Индекс8],0)),"")</f>
        <v/>
      </c>
      <c r="Z66" s="114" t="str">
        <f>IFERROR(INDEX(Расходка[Наименование расходного материала],MATCH(Расходка[[#This Row],[№]],Поиск_расходки[Индекс9],0)),"")</f>
        <v/>
      </c>
      <c r="AA66" s="114" t="str">
        <f>IFERROR(INDEX(Расходка[Наименование расходного материала],MATCH(Расходка[[#This Row],[№]],Поиск_расходки[Индекс10],0)),"")</f>
        <v/>
      </c>
      <c r="AB66" s="114" t="str">
        <f>IFERROR(INDEX(Расходка[Наименование расходного материала],MATCH(Расходка[[#This Row],[№]],Поиск_расходки[Индекс11],0)),"")</f>
        <v>Meril Evermine50™</v>
      </c>
      <c r="AC66" s="114" t="str">
        <f>IFERROR(INDEX(Расходка[Наименование расходного материала],MATCH(Расходка[[#This Row],[№]],Поиск_расходки[Индекс12],0)),"")</f>
        <v>Meril Evermine50™</v>
      </c>
      <c r="AD66" s="114" t="str">
        <f>IFERROR(INDEX(Расходка[Наименование расходного материала],MATCH(Расходка[[#This Row],[№]],Поиск_расходки[Индекс13],0)),"")</f>
        <v>Meril Evermine50™</v>
      </c>
      <c r="AF66" s="4" t="s">
        <v>6</v>
      </c>
      <c r="AG66" s="4" t="s">
        <v>457</v>
      </c>
    </row>
    <row r="67" spans="1:33">
      <c r="A67">
        <f>ROW(Расходка[[#This Row],[Тип расходного материала ]])-1</f>
        <v>66</v>
      </c>
      <c r="B67" t="s">
        <v>95</v>
      </c>
      <c r="C67" s="1" t="s">
        <v>323</v>
      </c>
      <c r="E67" s="196">
        <f>IF(ISNUMBER(SEARCH('Карта учёта'!$B$13,Расходка[[#This Row],[Наименование расходного материала]])),MAX($E$1:E66)+1,0)</f>
        <v>0</v>
      </c>
      <c r="F67" s="196">
        <f>IF(ISNUMBER(SEARCH('Карта учёта'!$B$14,Расходка[[#This Row],[Наименование расходного материала]])),MAX($F$1:F66)+1,0)</f>
        <v>0</v>
      </c>
      <c r="G67" s="196">
        <f>IF(ISNUMBER(SEARCH('Карта учёта'!$B$15,Расходка[[#This Row],[Наименование расходного материала]])),MAX($G$1:G66)+1,0)</f>
        <v>0</v>
      </c>
      <c r="H67" s="196">
        <f>IF(ISNUMBER(SEARCH('Карта учёта'!$B$16,Расходка[[#This Row],[Наименование расходного материала]])),MAX($H$1:H66)+1,0)</f>
        <v>0</v>
      </c>
      <c r="I67" s="196">
        <f>IF(ISNUMBER(SEARCH('Карта учёта'!$B$17,Расходка[[#This Row],[Наименование расходного материала]])),MAX($I$1:I66)+1,0)</f>
        <v>0</v>
      </c>
      <c r="J67" s="196">
        <f>IF(ISNUMBER(SEARCH('Карта учёта'!$B$18,Расходка[[#This Row],[Наименование расходного материала]])),MAX($J$1:J66)+1,0)</f>
        <v>0</v>
      </c>
      <c r="K67" s="196">
        <f>IF(ISNUMBER(SEARCH('Карта учёта'!$B$19,Расходка[[#This Row],[Наименование расходного материала]])),MAX($K$1:K66)+1,0)</f>
        <v>0</v>
      </c>
      <c r="L67" s="196">
        <f>IF(ISNUMBER(SEARCH('Карта учёта'!$B$20,Расходка[[#This Row],[Наименование расходного материала]])),MAX($L$1:L66)+1,0)</f>
        <v>0</v>
      </c>
      <c r="M67" s="196">
        <f>IF(ISNUMBER(SEARCH('Карта учёта'!$B$21,Расходка[[#This Row],[Наименование расходного материала]])),MAX($M$1:M66)+1,0)</f>
        <v>0</v>
      </c>
      <c r="N67" s="196">
        <f>IF(ISNUMBER(SEARCH('Карта учёта'!$B$22,Расходка[[#This Row],[Наименование расходного материала]])),MAX($N$1:N66)+1,0)</f>
        <v>0</v>
      </c>
      <c r="O67" s="196">
        <f>IF(ISNUMBER(SEARCH('Карта учёта'!$B$23,Расходка[[#This Row],[Наименование расходного материала]])),MAX($O$1:O66)+1,0)</f>
        <v>66</v>
      </c>
      <c r="P67" s="196">
        <f>IF(ISNUMBER(SEARCH('Карта учёта'!$B$24,Расходка[[#This Row],[Наименование расходного материала]])),MAX($P$1:P66)+1,0)</f>
        <v>66</v>
      </c>
      <c r="Q67" s="196">
        <f>IF(ISNUMBER(SEARCH('Карта учёта'!$B$25,Расходка[[#This Row],[Наименование расходного материала]])),MAX($Q$1:Q66)+1,0)</f>
        <v>66</v>
      </c>
      <c r="R67" s="197" t="str">
        <f>IFERROR(INDEX(Расходка[Наименование расходного материала],MATCH(Расходка[[#This Row],[№]],Поиск_расходки[Индекс1],0)),"")</f>
        <v/>
      </c>
      <c r="S67" s="197" t="str">
        <f>IFERROR(INDEX(Расходка[Наименование расходного материала],MATCH(Расходка[[#This Row],[№]],Поиск_расходки[Индекс2],0)),"")</f>
        <v/>
      </c>
      <c r="T67" s="197" t="str">
        <f>IFERROR(INDEX(Расходка[Наименование расходного материала],MATCH(Расходка[[#This Row],[№]],Поиск_расходки[Индекс3],0)),"")</f>
        <v/>
      </c>
      <c r="U67" s="197" t="str">
        <f>IFERROR(INDEX(Расходка[Наименование расходного материала],MATCH(Расходка[[#This Row],[№]],Поиск_расходки[Индекс4],0)),"")</f>
        <v/>
      </c>
      <c r="V67" s="197" t="str">
        <f>IFERROR(INDEX(Расходка[Наименование расходного материала],MATCH(Расходка[[#This Row],[№]],Поиск_расходки[Индекс5],0)),"")</f>
        <v/>
      </c>
      <c r="W67" s="197" t="str">
        <f>IFERROR(INDEX(Расходка[Наименование расходного материала],MATCH(Расходка[[#This Row],[№]],Поиск_расходки[Индекс6],0)),"")</f>
        <v/>
      </c>
      <c r="X67" s="197" t="str">
        <f>IFERROR(INDEX(Расходка[Наименование расходного материала],MATCH(Расходка[[#This Row],[№]],Поиск_расходки[Индекс7],0)),"")</f>
        <v/>
      </c>
      <c r="Y67" s="197" t="str">
        <f>IFERROR(INDEX(Расходка[Наименование расходного материала],MATCH(Расходка[[#This Row],[№]],Поиск_расходки[Индекс8],0)),"")</f>
        <v/>
      </c>
      <c r="Z67" s="197" t="str">
        <f>IFERROR(INDEX(Расходка[Наименование расходного материала],MATCH(Расходка[[#This Row],[№]],Поиск_расходки[Индекс9],0)),"")</f>
        <v/>
      </c>
      <c r="AA67" s="197" t="str">
        <f>IFERROR(INDEX(Расходка[Наименование расходного материала],MATCH(Расходка[[#This Row],[№]],Поиск_расходки[Индекс10],0)),"")</f>
        <v/>
      </c>
      <c r="AB67" s="197" t="str">
        <f>IFERROR(INDEX(Расходка[Наименование расходного материала],MATCH(Расходка[[#This Row],[№]],Поиск_расходки[Индекс11],0)),"")</f>
        <v>Guidezilla™ II 6F</v>
      </c>
      <c r="AC67" s="197" t="str">
        <f>IFERROR(INDEX(Расходка[Наименование расходного материала],MATCH(Расходка[[#This Row],[№]],Поиск_расходки[Индекс12],0)),"")</f>
        <v>Guidezilla™ II 6F</v>
      </c>
      <c r="AD67" s="197" t="str">
        <f>IFERROR(INDEX(Расходка[Наименование расходного материала],MATCH(Расходка[[#This Row],[№]],Поиск_расходки[Индекс13],0)),"")</f>
        <v>Guidezilla™ II 6F</v>
      </c>
      <c r="AF67" s="4" t="s">
        <v>6</v>
      </c>
      <c r="AG67" s="4" t="s">
        <v>458</v>
      </c>
    </row>
    <row r="68" spans="1:33">
      <c r="A68">
        <f>ROW(Расходка[[#This Row],[Тип расходного материала ]])-1</f>
        <v>67</v>
      </c>
      <c r="B68" t="s">
        <v>95</v>
      </c>
      <c r="C68" s="1" t="s">
        <v>342</v>
      </c>
      <c r="E68" s="196">
        <f>IF(ISNUMBER(SEARCH('Карта учёта'!$B$13,Расходка[[#This Row],[Наименование расходного материала]])),MAX($E$1:E67)+1,0)</f>
        <v>0</v>
      </c>
      <c r="F68" s="196">
        <f>IF(ISNUMBER(SEARCH('Карта учёта'!$B$14,Расходка[[#This Row],[Наименование расходного материала]])),MAX($F$1:F67)+1,0)</f>
        <v>0</v>
      </c>
      <c r="G68" s="196">
        <f>IF(ISNUMBER(SEARCH('Карта учёта'!$B$15,Расходка[[#This Row],[Наименование расходного материала]])),MAX($G$1:G67)+1,0)</f>
        <v>0</v>
      </c>
      <c r="H68" s="196">
        <f>IF(ISNUMBER(SEARCH('Карта учёта'!$B$16,Расходка[[#This Row],[Наименование расходного материала]])),MAX($H$1:H67)+1,0)</f>
        <v>0</v>
      </c>
      <c r="I68" s="196">
        <f>IF(ISNUMBER(SEARCH('Карта учёта'!$B$17,Расходка[[#This Row],[Наименование расходного материала]])),MAX($I$1:I67)+1,0)</f>
        <v>0</v>
      </c>
      <c r="J68" s="196">
        <f>IF(ISNUMBER(SEARCH('Карта учёта'!$B$18,Расходка[[#This Row],[Наименование расходного материала]])),MAX($J$1:J67)+1,0)</f>
        <v>1</v>
      </c>
      <c r="K68" s="196">
        <f>IF(ISNUMBER(SEARCH('Карта учёта'!$B$19,Расходка[[#This Row],[Наименование расходного материала]])),MAX($K$1:K67)+1,0)</f>
        <v>0</v>
      </c>
      <c r="L68" s="196">
        <f>IF(ISNUMBER(SEARCH('Карта учёта'!$B$20,Расходка[[#This Row],[Наименование расходного материала]])),MAX($L$1:L67)+1,0)</f>
        <v>0</v>
      </c>
      <c r="M68" s="196">
        <f>IF(ISNUMBER(SEARCH('Карта учёта'!$B$21,Расходка[[#This Row],[Наименование расходного материала]])),MAX($M$1:M67)+1,0)</f>
        <v>0</v>
      </c>
      <c r="N68" s="196">
        <f>IF(ISNUMBER(SEARCH('Карта учёта'!$B$22,Расходка[[#This Row],[Наименование расходного материала]])),MAX($N$1:N67)+1,0)</f>
        <v>0</v>
      </c>
      <c r="O68" s="196">
        <f>IF(ISNUMBER(SEARCH('Карта учёта'!$B$23,Расходка[[#This Row],[Наименование расходного материала]])),MAX($O$1:O67)+1,0)</f>
        <v>67</v>
      </c>
      <c r="P68" s="196">
        <f>IF(ISNUMBER(SEARCH('Карта учёта'!$B$24,Расходка[[#This Row],[Наименование расходного материала]])),MAX($P$1:P67)+1,0)</f>
        <v>67</v>
      </c>
      <c r="Q68" s="196">
        <f>IF(ISNUMBER(SEARCH('Карта учёта'!$B$25,Расходка[[#This Row],[Наименование расходного материала]])),MAX($Q$1:Q67)+1,0)</f>
        <v>67</v>
      </c>
      <c r="R68" s="197" t="str">
        <f>IFERROR(INDEX(Расходка[Наименование расходного материала],MATCH(Расходка[[#This Row],[№]],Поиск_расходки[Индекс1],0)),"")</f>
        <v/>
      </c>
      <c r="S68" s="197" t="str">
        <f>IFERROR(INDEX(Расходка[Наименование расходного материала],MATCH(Расходка[[#This Row],[№]],Поиск_расходки[Индекс2],0)),"")</f>
        <v/>
      </c>
      <c r="T68" s="197" t="str">
        <f>IFERROR(INDEX(Расходка[Наименование расходного материала],MATCH(Расходка[[#This Row],[№]],Поиск_расходки[Индекс3],0)),"")</f>
        <v/>
      </c>
      <c r="U68" s="197" t="str">
        <f>IFERROR(INDEX(Расходка[Наименование расходного материала],MATCH(Расходка[[#This Row],[№]],Поиск_расходки[Индекс4],0)),"")</f>
        <v/>
      </c>
      <c r="V68" s="197" t="str">
        <f>IFERROR(INDEX(Расходка[Наименование расходного материала],MATCH(Расходка[[#This Row],[№]],Поиск_расходки[Индекс5],0)),"")</f>
        <v/>
      </c>
      <c r="W68" s="197" t="str">
        <f>IFERROR(INDEX(Расходка[Наименование расходного материала],MATCH(Расходка[[#This Row],[№]],Поиск_расходки[Индекс6],0)),"")</f>
        <v/>
      </c>
      <c r="X68" s="197" t="str">
        <f>IFERROR(INDEX(Расходка[Наименование расходного материала],MATCH(Расходка[[#This Row],[№]],Поиск_расходки[Индекс7],0)),"")</f>
        <v/>
      </c>
      <c r="Y68" s="197" t="str">
        <f>IFERROR(INDEX(Расходка[Наименование расходного материала],MATCH(Расходка[[#This Row],[№]],Поиск_расходки[Индекс8],0)),"")</f>
        <v/>
      </c>
      <c r="Z68" s="197" t="str">
        <f>IFERROR(INDEX(Расходка[Наименование расходного материала],MATCH(Расходка[[#This Row],[№]],Поиск_расходки[Индекс9],0)),"")</f>
        <v/>
      </c>
      <c r="AA68" s="197" t="str">
        <f>IFERROR(INDEX(Расходка[Наименование расходного материала],MATCH(Расходка[[#This Row],[№]],Поиск_расходки[Индекс10],0)),"")</f>
        <v/>
      </c>
      <c r="AB68" s="197" t="str">
        <f>IFERROR(INDEX(Расходка[Наименование расходного материала],MATCH(Расходка[[#This Row],[№]],Поиск_расходки[Индекс11],0)),"")</f>
        <v>Telescope ™ II 6F</v>
      </c>
      <c r="AC68" s="197" t="str">
        <f>IFERROR(INDEX(Расходка[Наименование расходного материала],MATCH(Расходка[[#This Row],[№]],Поиск_расходки[Индекс12],0)),"")</f>
        <v>Telescope ™ II 6F</v>
      </c>
      <c r="AD68" s="197" t="str">
        <f>IFERROR(INDEX(Расходка[Наименование расходного материала],MATCH(Расходка[[#This Row],[№]],Поиск_расходки[Индекс13],0)),"")</f>
        <v>Telescope ™ II 6F</v>
      </c>
      <c r="AF68" s="4" t="s">
        <v>6</v>
      </c>
      <c r="AG68" s="4" t="s">
        <v>459</v>
      </c>
    </row>
    <row r="69" spans="1:33">
      <c r="A69">
        <f>ROW(Расходка[[#This Row],[Тип расходного материала ]])-1</f>
        <v>68</v>
      </c>
      <c r="B69" t="s">
        <v>4</v>
      </c>
      <c r="C69" t="s">
        <v>349</v>
      </c>
      <c r="E69" s="196">
        <f>IF(ISNUMBER(SEARCH('Карта учёта'!$B$13,Расходка[[#This Row],[Наименование расходного материала]])),MAX($E$1:E68)+1,0)</f>
        <v>0</v>
      </c>
      <c r="F69" s="196">
        <f>IF(ISNUMBER(SEARCH('Карта учёта'!$B$14,Расходка[[#This Row],[Наименование расходного материала]])),MAX($F$1:F68)+1,0)</f>
        <v>0</v>
      </c>
      <c r="G69" s="196">
        <f>IF(ISNUMBER(SEARCH('Карта учёта'!$B$15,Расходка[[#This Row],[Наименование расходного материала]])),MAX($G$1:G68)+1,0)</f>
        <v>0</v>
      </c>
      <c r="H69" s="196">
        <f>IF(ISNUMBER(SEARCH('Карта учёта'!$B$16,Расходка[[#This Row],[Наименование расходного материала]])),MAX($H$1:H68)+1,0)</f>
        <v>0</v>
      </c>
      <c r="I69" s="196">
        <f>IF(ISNUMBER(SEARCH('Карта учёта'!$B$17,Расходка[[#This Row],[Наименование расходного материала]])),MAX($I$1:I68)+1,0)</f>
        <v>0</v>
      </c>
      <c r="J69" s="196">
        <f>IF(ISNUMBER(SEARCH('Карта учёта'!$B$18,Расходка[[#This Row],[Наименование расходного материала]])),MAX($J$1:J68)+1,0)</f>
        <v>0</v>
      </c>
      <c r="K69" s="196">
        <f>IF(ISNUMBER(SEARCH('Карта учёта'!$B$19,Расходка[[#This Row],[Наименование расходного материала]])),MAX($K$1:K68)+1,0)</f>
        <v>0</v>
      </c>
      <c r="L69" s="196">
        <f>IF(ISNUMBER(SEARCH('Карта учёта'!$B$20,Расходка[[#This Row],[Наименование расходного материала]])),MAX($L$1:L68)+1,0)</f>
        <v>0</v>
      </c>
      <c r="M69" s="196">
        <f>IF(ISNUMBER(SEARCH('Карта учёта'!$B$21,Расходка[[#This Row],[Наименование расходного материала]])),MAX($M$1:M68)+1,0)</f>
        <v>0</v>
      </c>
      <c r="N69" s="196">
        <f>IF(ISNUMBER(SEARCH('Карта учёта'!$B$22,Расходка[[#This Row],[Наименование расходного материала]])),MAX($N$1:N68)+1,0)</f>
        <v>0</v>
      </c>
      <c r="O69" s="196">
        <f>IF(ISNUMBER(SEARCH('Карта учёта'!$B$23,Расходка[[#This Row],[Наименование расходного материала]])),MAX($O$1:O68)+1,0)</f>
        <v>68</v>
      </c>
      <c r="P69" s="196">
        <f>IF(ISNUMBER(SEARCH('Карта учёта'!$B$24,Расходка[[#This Row],[Наименование расходного материала]])),MAX($P$1:P68)+1,0)</f>
        <v>68</v>
      </c>
      <c r="Q69" s="196">
        <f>IF(ISNUMBER(SEARCH('Карта учёта'!$B$25,Расходка[[#This Row],[Наименование расходного материала]])),MAX($Q$1:Q68)+1,0)</f>
        <v>68</v>
      </c>
      <c r="R69" s="197" t="str">
        <f>IFERROR(INDEX(Расходка[Наименование расходного материала],MATCH(Расходка[[#This Row],[№]],Поиск_расходки[Индекс1],0)),"")</f>
        <v/>
      </c>
      <c r="S69" s="197" t="str">
        <f>IFERROR(INDEX(Расходка[Наименование расходного материала],MATCH(Расходка[[#This Row],[№]],Поиск_расходки[Индекс2],0)),"")</f>
        <v/>
      </c>
      <c r="T69" s="197" t="str">
        <f>IFERROR(INDEX(Расходка[Наименование расходного материала],MATCH(Расходка[[#This Row],[№]],Поиск_расходки[Индекс3],0)),"")</f>
        <v/>
      </c>
      <c r="U69" s="197" t="str">
        <f>IFERROR(INDEX(Расходка[Наименование расходного материала],MATCH(Расходка[[#This Row],[№]],Поиск_расходки[Индекс4],0)),"")</f>
        <v/>
      </c>
      <c r="V69" s="197" t="str">
        <f>IFERROR(INDEX(Расходка[Наименование расходного материала],MATCH(Расходка[[#This Row],[№]],Поиск_расходки[Индекс5],0)),"")</f>
        <v/>
      </c>
      <c r="W69" s="197" t="str">
        <f>IFERROR(INDEX(Расходка[Наименование расходного материала],MATCH(Расходка[[#This Row],[№]],Поиск_расходки[Индекс6],0)),"")</f>
        <v/>
      </c>
      <c r="X69" s="197" t="str">
        <f>IFERROR(INDEX(Расходка[Наименование расходного материала],MATCH(Расходка[[#This Row],[№]],Поиск_расходки[Индекс7],0)),"")</f>
        <v/>
      </c>
      <c r="Y69" s="197" t="str">
        <f>IFERROR(INDEX(Расходка[Наименование расходного материала],MATCH(Расходка[[#This Row],[№]],Поиск_расходки[Индекс8],0)),"")</f>
        <v/>
      </c>
      <c r="Z69" s="197" t="str">
        <f>IFERROR(INDEX(Расходка[Наименование расходного материала],MATCH(Расходка[[#This Row],[№]],Поиск_расходки[Индекс9],0)),"")</f>
        <v/>
      </c>
      <c r="AA69" s="197" t="str">
        <f>IFERROR(INDEX(Расходка[Наименование расходного материала],MATCH(Расходка[[#This Row],[№]],Поиск_расходки[Индекс10],0)),"")</f>
        <v/>
      </c>
      <c r="AB69" s="197" t="str">
        <f>IFERROR(INDEX(Расходка[Наименование расходного материала],MATCH(Расходка[[#This Row],[№]],Поиск_расходки[Индекс11],0)),"")</f>
        <v>Launcher 6F AL 1</v>
      </c>
      <c r="AC69" s="197" t="str">
        <f>IFERROR(INDEX(Расходка[Наименование расходного материала],MATCH(Расходка[[#This Row],[№]],Поиск_расходки[Индекс12],0)),"")</f>
        <v>Launcher 6F AL 1</v>
      </c>
      <c r="AD69" s="197" t="str">
        <f>IFERROR(INDEX(Расходка[Наименование расходного материала],MATCH(Расходка[[#This Row],[№]],Поиск_расходки[Индекс13],0)),"")</f>
        <v>Launcher 6F AL 1</v>
      </c>
      <c r="AF69" s="4" t="s">
        <v>6</v>
      </c>
      <c r="AG69" s="4" t="s">
        <v>460</v>
      </c>
    </row>
    <row r="70" spans="1:33">
      <c r="A70">
        <f>ROW(Расходка[[#This Row],[Тип расходного материала ]])-1</f>
        <v>69</v>
      </c>
      <c r="B70" t="s">
        <v>4</v>
      </c>
      <c r="C70" t="s">
        <v>350</v>
      </c>
      <c r="E70" s="196">
        <f>IF(ISNUMBER(SEARCH('Карта учёта'!$B$13,Расходка[[#This Row],[Наименование расходного материала]])),MAX($E$1:E69)+1,0)</f>
        <v>0</v>
      </c>
      <c r="F70" s="196">
        <f>IF(ISNUMBER(SEARCH('Карта учёта'!$B$14,Расходка[[#This Row],[Наименование расходного материала]])),MAX($F$1:F69)+1,0)</f>
        <v>0</v>
      </c>
      <c r="G70" s="196">
        <f>IF(ISNUMBER(SEARCH('Карта учёта'!$B$15,Расходка[[#This Row],[Наименование расходного материала]])),MAX($G$1:G69)+1,0)</f>
        <v>0</v>
      </c>
      <c r="H70" s="196">
        <f>IF(ISNUMBER(SEARCH('Карта учёта'!$B$16,Расходка[[#This Row],[Наименование расходного материала]])),MAX($H$1:H69)+1,0)</f>
        <v>0</v>
      </c>
      <c r="I70" s="196">
        <f>IF(ISNUMBER(SEARCH('Карта учёта'!$B$17,Расходка[[#This Row],[Наименование расходного материала]])),MAX($I$1:I69)+1,0)</f>
        <v>0</v>
      </c>
      <c r="J70" s="196">
        <f>IF(ISNUMBER(SEARCH('Карта учёта'!$B$18,Расходка[[#This Row],[Наименование расходного материала]])),MAX($J$1:J69)+1,0)</f>
        <v>0</v>
      </c>
      <c r="K70" s="196">
        <f>IF(ISNUMBER(SEARCH('Карта учёта'!$B$19,Расходка[[#This Row],[Наименование расходного материала]])),MAX($K$1:K69)+1,0)</f>
        <v>0</v>
      </c>
      <c r="L70" s="196">
        <f>IF(ISNUMBER(SEARCH('Карта учёта'!$B$20,Расходка[[#This Row],[Наименование расходного материала]])),MAX($L$1:L69)+1,0)</f>
        <v>0</v>
      </c>
      <c r="M70" s="196">
        <f>IF(ISNUMBER(SEARCH('Карта учёта'!$B$21,Расходка[[#This Row],[Наименование расходного материала]])),MAX($M$1:M69)+1,0)</f>
        <v>0</v>
      </c>
      <c r="N70" s="196">
        <f>IF(ISNUMBER(SEARCH('Карта учёта'!$B$22,Расходка[[#This Row],[Наименование расходного материала]])),MAX($N$1:N69)+1,0)</f>
        <v>0</v>
      </c>
      <c r="O70" s="196">
        <f>IF(ISNUMBER(SEARCH('Карта учёта'!$B$23,Расходка[[#This Row],[Наименование расходного материала]])),MAX($O$1:O69)+1,0)</f>
        <v>69</v>
      </c>
      <c r="P70" s="196">
        <f>IF(ISNUMBER(SEARCH('Карта учёта'!$B$24,Расходка[[#This Row],[Наименование расходного материала]])),MAX($P$1:P69)+1,0)</f>
        <v>69</v>
      </c>
      <c r="Q70" s="196">
        <f>IF(ISNUMBER(SEARCH('Карта учёта'!$B$25,Расходка[[#This Row],[Наименование расходного материала]])),MAX($Q$1:Q69)+1,0)</f>
        <v>69</v>
      </c>
      <c r="R70" s="197" t="str">
        <f>IFERROR(INDEX(Расходка[Наименование расходного материала],MATCH(Расходка[[#This Row],[№]],Поиск_расходки[Индекс1],0)),"")</f>
        <v/>
      </c>
      <c r="S70" s="197" t="str">
        <f>IFERROR(INDEX(Расходка[Наименование расходного материала],MATCH(Расходка[[#This Row],[№]],Поиск_расходки[Индекс2],0)),"")</f>
        <v/>
      </c>
      <c r="T70" s="197" t="str">
        <f>IFERROR(INDEX(Расходка[Наименование расходного материала],MATCH(Расходка[[#This Row],[№]],Поиск_расходки[Индекс3],0)),"")</f>
        <v/>
      </c>
      <c r="U70" s="197" t="str">
        <f>IFERROR(INDEX(Расходка[Наименование расходного материала],MATCH(Расходка[[#This Row],[№]],Поиск_расходки[Индекс4],0)),"")</f>
        <v/>
      </c>
      <c r="V70" s="197" t="str">
        <f>IFERROR(INDEX(Расходка[Наименование расходного материала],MATCH(Расходка[[#This Row],[№]],Поиск_расходки[Индекс5],0)),"")</f>
        <v/>
      </c>
      <c r="W70" s="197" t="str">
        <f>IFERROR(INDEX(Расходка[Наименование расходного материала],MATCH(Расходка[[#This Row],[№]],Поиск_расходки[Индекс6],0)),"")</f>
        <v/>
      </c>
      <c r="X70" s="197" t="str">
        <f>IFERROR(INDEX(Расходка[Наименование расходного материала],MATCH(Расходка[[#This Row],[№]],Поиск_расходки[Индекс7],0)),"")</f>
        <v/>
      </c>
      <c r="Y70" s="197" t="str">
        <f>IFERROR(INDEX(Расходка[Наименование расходного материала],MATCH(Расходка[[#This Row],[№]],Поиск_расходки[Индекс8],0)),"")</f>
        <v/>
      </c>
      <c r="Z70" s="197" t="str">
        <f>IFERROR(INDEX(Расходка[Наименование расходного материала],MATCH(Расходка[[#This Row],[№]],Поиск_расходки[Индекс9],0)),"")</f>
        <v/>
      </c>
      <c r="AA70" s="197" t="str">
        <f>IFERROR(INDEX(Расходка[Наименование расходного материала],MATCH(Расходка[[#This Row],[№]],Поиск_расходки[Индекс10],0)),"")</f>
        <v/>
      </c>
      <c r="AB70" s="197" t="str">
        <f>IFERROR(INDEX(Расходка[Наименование расходного материала],MATCH(Расходка[[#This Row],[№]],Поиск_расходки[Индекс11],0)),"")</f>
        <v>Launcher 6F AL 2</v>
      </c>
      <c r="AC70" s="197" t="str">
        <f>IFERROR(INDEX(Расходка[Наименование расходного материала],MATCH(Расходка[[#This Row],[№]],Поиск_расходки[Индекс12],0)),"")</f>
        <v>Launcher 6F AL 2</v>
      </c>
      <c r="AD70" s="197" t="str">
        <f>IFERROR(INDEX(Расходка[Наименование расходного материала],MATCH(Расходка[[#This Row],[№]],Поиск_расходки[Индекс13],0)),"")</f>
        <v>Launcher 6F AL 2</v>
      </c>
      <c r="AF70" s="4" t="s">
        <v>6</v>
      </c>
      <c r="AG70" s="4" t="s">
        <v>461</v>
      </c>
    </row>
    <row r="71" spans="1:33">
      <c r="A71">
        <f>ROW(Расходка[[#This Row],[Тип расходного материала ]])-1</f>
        <v>70</v>
      </c>
      <c r="B71" t="s">
        <v>4</v>
      </c>
      <c r="C71" t="s">
        <v>324</v>
      </c>
      <c r="E71" s="196">
        <f>IF(ISNUMBER(SEARCH('Карта учёта'!$B$13,Расходка[[#This Row],[Наименование расходного материала]])),MAX($E$1:E70)+1,0)</f>
        <v>0</v>
      </c>
      <c r="F71" s="196">
        <f>IF(ISNUMBER(SEARCH('Карта учёта'!$B$14,Расходка[[#This Row],[Наименование расходного материала]])),MAX($F$1:F70)+1,0)</f>
        <v>0</v>
      </c>
      <c r="G71" s="196">
        <f>IF(ISNUMBER(SEARCH('Карта учёта'!$B$15,Расходка[[#This Row],[Наименование расходного материала]])),MAX($G$1:G70)+1,0)</f>
        <v>0</v>
      </c>
      <c r="H71" s="196">
        <f>IF(ISNUMBER(SEARCH('Карта учёта'!$B$16,Расходка[[#This Row],[Наименование расходного материала]])),MAX($H$1:H70)+1,0)</f>
        <v>0</v>
      </c>
      <c r="I71" s="196">
        <f>IF(ISNUMBER(SEARCH('Карта учёта'!$B$17,Расходка[[#This Row],[Наименование расходного материала]])),MAX($I$1:I70)+1,0)</f>
        <v>0</v>
      </c>
      <c r="J71" s="196">
        <f>IF(ISNUMBER(SEARCH('Карта учёта'!$B$18,Расходка[[#This Row],[Наименование расходного материала]])),MAX($J$1:J70)+1,0)</f>
        <v>0</v>
      </c>
      <c r="K71" s="196">
        <f>IF(ISNUMBER(SEARCH('Карта учёта'!$B$19,Расходка[[#This Row],[Наименование расходного материала]])),MAX($K$1:K70)+1,0)</f>
        <v>0</v>
      </c>
      <c r="L71" s="196">
        <f>IF(ISNUMBER(SEARCH('Карта учёта'!$B$20,Расходка[[#This Row],[Наименование расходного материала]])),MAX($L$1:L70)+1,0)</f>
        <v>0</v>
      </c>
      <c r="M71" s="196">
        <f>IF(ISNUMBER(SEARCH('Карта учёта'!$B$21,Расходка[[#This Row],[Наименование расходного материала]])),MAX($M$1:M70)+1,0)</f>
        <v>0</v>
      </c>
      <c r="N71" s="196">
        <f>IF(ISNUMBER(SEARCH('Карта учёта'!$B$22,Расходка[[#This Row],[Наименование расходного материала]])),MAX($N$1:N70)+1,0)</f>
        <v>0</v>
      </c>
      <c r="O71" s="196">
        <f>IF(ISNUMBER(SEARCH('Карта учёта'!$B$23,Расходка[[#This Row],[Наименование расходного материала]])),MAX($O$1:O70)+1,0)</f>
        <v>70</v>
      </c>
      <c r="P71" s="196">
        <f>IF(ISNUMBER(SEARCH('Карта учёта'!$B$24,Расходка[[#This Row],[Наименование расходного материала]])),MAX($P$1:P70)+1,0)</f>
        <v>70</v>
      </c>
      <c r="Q71" s="196">
        <f>IF(ISNUMBER(SEARCH('Карта учёта'!$B$25,Расходка[[#This Row],[Наименование расходного материала]])),MAX($Q$1:Q70)+1,0)</f>
        <v>70</v>
      </c>
      <c r="R71" s="197" t="str">
        <f>IFERROR(INDEX(Расходка[Наименование расходного материала],MATCH(Расходка[[#This Row],[№]],Поиск_расходки[Индекс1],0)),"")</f>
        <v/>
      </c>
      <c r="S71" s="197" t="str">
        <f>IFERROR(INDEX(Расходка[Наименование расходного материала],MATCH(Расходка[[#This Row],[№]],Поиск_расходки[Индекс2],0)),"")</f>
        <v/>
      </c>
      <c r="T71" s="197" t="str">
        <f>IFERROR(INDEX(Расходка[Наименование расходного материала],MATCH(Расходка[[#This Row],[№]],Поиск_расходки[Индекс3],0)),"")</f>
        <v/>
      </c>
      <c r="U71" s="197" t="str">
        <f>IFERROR(INDEX(Расходка[Наименование расходного материала],MATCH(Расходка[[#This Row],[№]],Поиск_расходки[Индекс4],0)),"")</f>
        <v/>
      </c>
      <c r="V71" s="197" t="str">
        <f>IFERROR(INDEX(Расходка[Наименование расходного материала],MATCH(Расходка[[#This Row],[№]],Поиск_расходки[Индекс5],0)),"")</f>
        <v/>
      </c>
      <c r="W71" s="197" t="str">
        <f>IFERROR(INDEX(Расходка[Наименование расходного материала],MATCH(Расходка[[#This Row],[№]],Поиск_расходки[Индекс6],0)),"")</f>
        <v/>
      </c>
      <c r="X71" s="197" t="str">
        <f>IFERROR(INDEX(Расходка[Наименование расходного материала],MATCH(Расходка[[#This Row],[№]],Поиск_расходки[Индекс7],0)),"")</f>
        <v/>
      </c>
      <c r="Y71" s="197" t="str">
        <f>IFERROR(INDEX(Расходка[Наименование расходного материала],MATCH(Расходка[[#This Row],[№]],Поиск_расходки[Индекс8],0)),"")</f>
        <v/>
      </c>
      <c r="Z71" s="197" t="str">
        <f>IFERROR(INDEX(Расходка[Наименование расходного материала],MATCH(Расходка[[#This Row],[№]],Поиск_расходки[Индекс9],0)),"")</f>
        <v/>
      </c>
      <c r="AA71" s="197" t="str">
        <f>IFERROR(INDEX(Расходка[Наименование расходного материала],MATCH(Расходка[[#This Row],[№]],Поиск_расходки[Индекс10],0)),"")</f>
        <v/>
      </c>
      <c r="AB71" s="197" t="str">
        <f>IFERROR(INDEX(Расходка[Наименование расходного материала],MATCH(Расходка[[#This Row],[№]],Поиск_расходки[Индекс11],0)),"")</f>
        <v>Launcher 6F EBU 3.5</v>
      </c>
      <c r="AC71" s="197" t="str">
        <f>IFERROR(INDEX(Расходка[Наименование расходного материала],MATCH(Расходка[[#This Row],[№]],Поиск_расходки[Индекс12],0)),"")</f>
        <v>Launcher 6F EBU 3.5</v>
      </c>
      <c r="AD71" s="197" t="str">
        <f>IFERROR(INDEX(Расходка[Наименование расходного материала],MATCH(Расходка[[#This Row],[№]],Поиск_расходки[Индекс13],0)),"")</f>
        <v>Launcher 6F EBU 3.5</v>
      </c>
      <c r="AF71" s="4" t="s">
        <v>6</v>
      </c>
      <c r="AG71" s="4" t="s">
        <v>416</v>
      </c>
    </row>
    <row r="72" spans="1:33">
      <c r="A72">
        <f>ROW(Расходка[[#This Row],[Тип расходного материала ]])-1</f>
        <v>71</v>
      </c>
      <c r="B72" t="s">
        <v>4</v>
      </c>
      <c r="C72" t="s">
        <v>325</v>
      </c>
      <c r="E72" s="196">
        <f>IF(ISNUMBER(SEARCH('Карта учёта'!$B$13,Расходка[[#This Row],[Наименование расходного материала]])),MAX($E$1:E71)+1,0)</f>
        <v>0</v>
      </c>
      <c r="F72" s="196">
        <f>IF(ISNUMBER(SEARCH('Карта учёта'!$B$14,Расходка[[#This Row],[Наименование расходного материала]])),MAX($F$1:F71)+1,0)</f>
        <v>0</v>
      </c>
      <c r="G72" s="196">
        <f>IF(ISNUMBER(SEARCH('Карта учёта'!$B$15,Расходка[[#This Row],[Наименование расходного материала]])),MAX($G$1:G71)+1,0)</f>
        <v>0</v>
      </c>
      <c r="H72" s="196">
        <f>IF(ISNUMBER(SEARCH('Карта учёта'!$B$16,Расходка[[#This Row],[Наименование расходного материала]])),MAX($H$1:H71)+1,0)</f>
        <v>0</v>
      </c>
      <c r="I72" s="196">
        <f>IF(ISNUMBER(SEARCH('Карта учёта'!$B$17,Расходка[[#This Row],[Наименование расходного материала]])),MAX($I$1:I71)+1,0)</f>
        <v>0</v>
      </c>
      <c r="J72" s="196">
        <f>IF(ISNUMBER(SEARCH('Карта учёта'!$B$18,Расходка[[#This Row],[Наименование расходного материала]])),MAX($J$1:J71)+1,0)</f>
        <v>0</v>
      </c>
      <c r="K72" s="196">
        <f>IF(ISNUMBER(SEARCH('Карта учёта'!$B$19,Расходка[[#This Row],[Наименование расходного материала]])),MAX($K$1:K71)+1,0)</f>
        <v>0</v>
      </c>
      <c r="L72" s="196">
        <f>IF(ISNUMBER(SEARCH('Карта учёта'!$B$20,Расходка[[#This Row],[Наименование расходного материала]])),MAX($L$1:L71)+1,0)</f>
        <v>0</v>
      </c>
      <c r="M72" s="196">
        <f>IF(ISNUMBER(SEARCH('Карта учёта'!$B$21,Расходка[[#This Row],[Наименование расходного материала]])),MAX($M$1:M71)+1,0)</f>
        <v>0</v>
      </c>
      <c r="N72" s="196">
        <f>IF(ISNUMBER(SEARCH('Карта учёта'!$B$22,Расходка[[#This Row],[Наименование расходного материала]])),MAX($N$1:N71)+1,0)</f>
        <v>0</v>
      </c>
      <c r="O72" s="196">
        <f>IF(ISNUMBER(SEARCH('Карта учёта'!$B$23,Расходка[[#This Row],[Наименование расходного материала]])),MAX($O$1:O71)+1,0)</f>
        <v>71</v>
      </c>
      <c r="P72" s="196">
        <f>IF(ISNUMBER(SEARCH('Карта учёта'!$B$24,Расходка[[#This Row],[Наименование расходного материала]])),MAX($P$1:P71)+1,0)</f>
        <v>71</v>
      </c>
      <c r="Q72" s="196">
        <f>IF(ISNUMBER(SEARCH('Карта учёта'!$B$25,Расходка[[#This Row],[Наименование расходного материала]])),MAX($Q$1:Q71)+1,0)</f>
        <v>71</v>
      </c>
      <c r="R72" s="197" t="str">
        <f>IFERROR(INDEX(Расходка[Наименование расходного материала],MATCH(Расходка[[#This Row],[№]],Поиск_расходки[Индекс1],0)),"")</f>
        <v/>
      </c>
      <c r="S72" s="197" t="str">
        <f>IFERROR(INDEX(Расходка[Наименование расходного материала],MATCH(Расходка[[#This Row],[№]],Поиск_расходки[Индекс2],0)),"")</f>
        <v/>
      </c>
      <c r="T72" s="197" t="str">
        <f>IFERROR(INDEX(Расходка[Наименование расходного материала],MATCH(Расходка[[#This Row],[№]],Поиск_расходки[Индекс3],0)),"")</f>
        <v/>
      </c>
      <c r="U72" s="197" t="str">
        <f>IFERROR(INDEX(Расходка[Наименование расходного материала],MATCH(Расходка[[#This Row],[№]],Поиск_расходки[Индекс4],0)),"")</f>
        <v/>
      </c>
      <c r="V72" s="197" t="str">
        <f>IFERROR(INDEX(Расходка[Наименование расходного материала],MATCH(Расходка[[#This Row],[№]],Поиск_расходки[Индекс5],0)),"")</f>
        <v/>
      </c>
      <c r="W72" s="197" t="str">
        <f>IFERROR(INDEX(Расходка[Наименование расходного материала],MATCH(Расходка[[#This Row],[№]],Поиск_расходки[Индекс6],0)),"")</f>
        <v/>
      </c>
      <c r="X72" s="197" t="str">
        <f>IFERROR(INDEX(Расходка[Наименование расходного материала],MATCH(Расходка[[#This Row],[№]],Поиск_расходки[Индекс7],0)),"")</f>
        <v/>
      </c>
      <c r="Y72" s="197" t="str">
        <f>IFERROR(INDEX(Расходка[Наименование расходного материала],MATCH(Расходка[[#This Row],[№]],Поиск_расходки[Индекс8],0)),"")</f>
        <v/>
      </c>
      <c r="Z72" s="197" t="str">
        <f>IFERROR(INDEX(Расходка[Наименование расходного материала],MATCH(Расходка[[#This Row],[№]],Поиск_расходки[Индекс9],0)),"")</f>
        <v/>
      </c>
      <c r="AA72" s="197" t="str">
        <f>IFERROR(INDEX(Расходка[Наименование расходного материала],MATCH(Расходка[[#This Row],[№]],Поиск_расходки[Индекс10],0)),"")</f>
        <v/>
      </c>
      <c r="AB72" s="197" t="str">
        <f>IFERROR(INDEX(Расходка[Наименование расходного материала],MATCH(Расходка[[#This Row],[№]],Поиск_расходки[Индекс11],0)),"")</f>
        <v>Launcher 6F EBU 4.0</v>
      </c>
      <c r="AC72" s="197" t="str">
        <f>IFERROR(INDEX(Расходка[Наименование расходного материала],MATCH(Расходка[[#This Row],[№]],Поиск_расходки[Индекс12],0)),"")</f>
        <v>Launcher 6F EBU 4.0</v>
      </c>
      <c r="AD72" s="197" t="str">
        <f>IFERROR(INDEX(Расходка[Наименование расходного материала],MATCH(Расходка[[#This Row],[№]],Поиск_расходки[Индекс13],0)),"")</f>
        <v>Launcher 6F EBU 4.0</v>
      </c>
      <c r="AF72" s="4" t="s">
        <v>6</v>
      </c>
      <c r="AG72" s="4" t="s">
        <v>462</v>
      </c>
    </row>
    <row r="73" spans="1:33">
      <c r="A73">
        <f>ROW(Расходка[[#This Row],[Тип расходного материала ]])-1</f>
        <v>72</v>
      </c>
      <c r="B73" t="s">
        <v>4</v>
      </c>
      <c r="C73" t="s">
        <v>326</v>
      </c>
      <c r="E73" s="196">
        <f>IF(ISNUMBER(SEARCH('Карта учёта'!$B$13,Расходка[[#This Row],[Наименование расходного материала]])),MAX($E$1:E72)+1,0)</f>
        <v>0</v>
      </c>
      <c r="F73" s="196">
        <f>IF(ISNUMBER(SEARCH('Карта учёта'!$B$14,Расходка[[#This Row],[Наименование расходного материала]])),MAX($F$1:F72)+1,0)</f>
        <v>0</v>
      </c>
      <c r="G73" s="196">
        <f>IF(ISNUMBER(SEARCH('Карта учёта'!$B$15,Расходка[[#This Row],[Наименование расходного материала]])),MAX($G$1:G72)+1,0)</f>
        <v>0</v>
      </c>
      <c r="H73" s="196">
        <f>IF(ISNUMBER(SEARCH('Карта учёта'!$B$16,Расходка[[#This Row],[Наименование расходного материала]])),MAX($H$1:H72)+1,0)</f>
        <v>0</v>
      </c>
      <c r="I73" s="196">
        <f>IF(ISNUMBER(SEARCH('Карта учёта'!$B$17,Расходка[[#This Row],[Наименование расходного материала]])),MAX($I$1:I72)+1,0)</f>
        <v>0</v>
      </c>
      <c r="J73" s="196">
        <f>IF(ISNUMBER(SEARCH('Карта учёта'!$B$18,Расходка[[#This Row],[Наименование расходного материала]])),MAX($J$1:J72)+1,0)</f>
        <v>0</v>
      </c>
      <c r="K73" s="196">
        <f>IF(ISNUMBER(SEARCH('Карта учёта'!$B$19,Расходка[[#This Row],[Наименование расходного материала]])),MAX($K$1:K72)+1,0)</f>
        <v>0</v>
      </c>
      <c r="L73" s="196">
        <f>IF(ISNUMBER(SEARCH('Карта учёта'!$B$20,Расходка[[#This Row],[Наименование расходного материала]])),MAX($L$1:L72)+1,0)</f>
        <v>0</v>
      </c>
      <c r="M73" s="196">
        <f>IF(ISNUMBER(SEARCH('Карта учёта'!$B$21,Расходка[[#This Row],[Наименование расходного материала]])),MAX($M$1:M72)+1,0)</f>
        <v>0</v>
      </c>
      <c r="N73" s="196">
        <f>IF(ISNUMBER(SEARCH('Карта учёта'!$B$22,Расходка[[#This Row],[Наименование расходного материала]])),MAX($N$1:N72)+1,0)</f>
        <v>0</v>
      </c>
      <c r="O73" s="196">
        <f>IF(ISNUMBER(SEARCH('Карта учёта'!$B$23,Расходка[[#This Row],[Наименование расходного материала]])),MAX($O$1:O72)+1,0)</f>
        <v>72</v>
      </c>
      <c r="P73" s="196">
        <f>IF(ISNUMBER(SEARCH('Карта учёта'!$B$24,Расходка[[#This Row],[Наименование расходного материала]])),MAX($P$1:P72)+1,0)</f>
        <v>72</v>
      </c>
      <c r="Q73" s="196">
        <f>IF(ISNUMBER(SEARCH('Карта учёта'!$B$25,Расходка[[#This Row],[Наименование расходного материала]])),MAX($Q$1:Q72)+1,0)</f>
        <v>72</v>
      </c>
      <c r="R73" s="197" t="str">
        <f>IFERROR(INDEX(Расходка[Наименование расходного материала],MATCH(Расходка[[#This Row],[№]],Поиск_расходки[Индекс1],0)),"")</f>
        <v/>
      </c>
      <c r="S73" s="197" t="str">
        <f>IFERROR(INDEX(Расходка[Наименование расходного материала],MATCH(Расходка[[#This Row],[№]],Поиск_расходки[Индекс2],0)),"")</f>
        <v/>
      </c>
      <c r="T73" s="197" t="str">
        <f>IFERROR(INDEX(Расходка[Наименование расходного материала],MATCH(Расходка[[#This Row],[№]],Поиск_расходки[Индекс3],0)),"")</f>
        <v/>
      </c>
      <c r="U73" s="197" t="str">
        <f>IFERROR(INDEX(Расходка[Наименование расходного материала],MATCH(Расходка[[#This Row],[№]],Поиск_расходки[Индекс4],0)),"")</f>
        <v/>
      </c>
      <c r="V73" s="197" t="str">
        <f>IFERROR(INDEX(Расходка[Наименование расходного материала],MATCH(Расходка[[#This Row],[№]],Поиск_расходки[Индекс5],0)),"")</f>
        <v/>
      </c>
      <c r="W73" s="197" t="str">
        <f>IFERROR(INDEX(Расходка[Наименование расходного материала],MATCH(Расходка[[#This Row],[№]],Поиск_расходки[Индекс6],0)),"")</f>
        <v/>
      </c>
      <c r="X73" s="197" t="str">
        <f>IFERROR(INDEX(Расходка[Наименование расходного материала],MATCH(Расходка[[#This Row],[№]],Поиск_расходки[Индекс7],0)),"")</f>
        <v/>
      </c>
      <c r="Y73" s="197" t="str">
        <f>IFERROR(INDEX(Расходка[Наименование расходного материала],MATCH(Расходка[[#This Row],[№]],Поиск_расходки[Индекс8],0)),"")</f>
        <v/>
      </c>
      <c r="Z73" s="197" t="str">
        <f>IFERROR(INDEX(Расходка[Наименование расходного материала],MATCH(Расходка[[#This Row],[№]],Поиск_расходки[Индекс9],0)),"")</f>
        <v/>
      </c>
      <c r="AA73" s="197" t="str">
        <f>IFERROR(INDEX(Расходка[Наименование расходного материала],MATCH(Расходка[[#This Row],[№]],Поиск_расходки[Индекс10],0)),"")</f>
        <v/>
      </c>
      <c r="AB73" s="197" t="str">
        <f>IFERROR(INDEX(Расходка[Наименование расходного материала],MATCH(Расходка[[#This Row],[№]],Поиск_расходки[Индекс11],0)),"")</f>
        <v>Launcher 6F JL 3.5</v>
      </c>
      <c r="AC73" s="197" t="str">
        <f>IFERROR(INDEX(Расходка[Наименование расходного материала],MATCH(Расходка[[#This Row],[№]],Поиск_расходки[Индекс12],0)),"")</f>
        <v>Launcher 6F JL 3.5</v>
      </c>
      <c r="AD73" s="197" t="str">
        <f>IFERROR(INDEX(Расходка[Наименование расходного материала],MATCH(Расходка[[#This Row],[№]],Поиск_расходки[Индекс13],0)),"")</f>
        <v>Launcher 6F JL 3.5</v>
      </c>
      <c r="AF73" s="4" t="s">
        <v>6</v>
      </c>
      <c r="AG73" s="4" t="s">
        <v>417</v>
      </c>
    </row>
    <row r="74" spans="1:33">
      <c r="A74">
        <f>ROW(Расходка[[#This Row],[Тип расходного материала ]])-1</f>
        <v>73</v>
      </c>
      <c r="B74" t="s">
        <v>4</v>
      </c>
      <c r="C74" t="s">
        <v>327</v>
      </c>
      <c r="E74" s="196">
        <f>IF(ISNUMBER(SEARCH('Карта учёта'!$B$13,Расходка[[#This Row],[Наименование расходного материала]])),MAX($E$1:E73)+1,0)</f>
        <v>0</v>
      </c>
      <c r="F74" s="196">
        <f>IF(ISNUMBER(SEARCH('Карта учёта'!$B$14,Расходка[[#This Row],[Наименование расходного материала]])),MAX($F$1:F73)+1,0)</f>
        <v>0</v>
      </c>
      <c r="G74" s="196">
        <f>IF(ISNUMBER(SEARCH('Карта учёта'!$B$15,Расходка[[#This Row],[Наименование расходного материала]])),MAX($G$1:G73)+1,0)</f>
        <v>0</v>
      </c>
      <c r="H74" s="196">
        <f>IF(ISNUMBER(SEARCH('Карта учёта'!$B$16,Расходка[[#This Row],[Наименование расходного материала]])),MAX($H$1:H73)+1,0)</f>
        <v>0</v>
      </c>
      <c r="I74" s="196">
        <f>IF(ISNUMBER(SEARCH('Карта учёта'!$B$17,Расходка[[#This Row],[Наименование расходного материала]])),MAX($I$1:I73)+1,0)</f>
        <v>0</v>
      </c>
      <c r="J74" s="196">
        <f>IF(ISNUMBER(SEARCH('Карта учёта'!$B$18,Расходка[[#This Row],[Наименование расходного материала]])),MAX($J$1:J73)+1,0)</f>
        <v>0</v>
      </c>
      <c r="K74" s="196">
        <f>IF(ISNUMBER(SEARCH('Карта учёта'!$B$19,Расходка[[#This Row],[Наименование расходного материала]])),MAX($K$1:K73)+1,0)</f>
        <v>0</v>
      </c>
      <c r="L74" s="196">
        <f>IF(ISNUMBER(SEARCH('Карта учёта'!$B$20,Расходка[[#This Row],[Наименование расходного материала]])),MAX($L$1:L73)+1,0)</f>
        <v>0</v>
      </c>
      <c r="M74" s="196">
        <f>IF(ISNUMBER(SEARCH('Карта учёта'!$B$21,Расходка[[#This Row],[Наименование расходного материала]])),MAX($M$1:M73)+1,0)</f>
        <v>0</v>
      </c>
      <c r="N74" s="196">
        <f>IF(ISNUMBER(SEARCH('Карта учёта'!$B$22,Расходка[[#This Row],[Наименование расходного материала]])),MAX($N$1:N73)+1,0)</f>
        <v>0</v>
      </c>
      <c r="O74" s="196">
        <f>IF(ISNUMBER(SEARCH('Карта учёта'!$B$23,Расходка[[#This Row],[Наименование расходного материала]])),MAX($O$1:O73)+1,0)</f>
        <v>73</v>
      </c>
      <c r="P74" s="196">
        <f>IF(ISNUMBER(SEARCH('Карта учёта'!$B$24,Расходка[[#This Row],[Наименование расходного материала]])),MAX($P$1:P73)+1,0)</f>
        <v>73</v>
      </c>
      <c r="Q74" s="196">
        <f>IF(ISNUMBER(SEARCH('Карта учёта'!$B$25,Расходка[[#This Row],[Наименование расходного материала]])),MAX($Q$1:Q73)+1,0)</f>
        <v>73</v>
      </c>
      <c r="R74" s="197" t="str">
        <f>IFERROR(INDEX(Расходка[Наименование расходного материала],MATCH(Расходка[[#This Row],[№]],Поиск_расходки[Индекс1],0)),"")</f>
        <v/>
      </c>
      <c r="S74" s="197" t="str">
        <f>IFERROR(INDEX(Расходка[Наименование расходного материала],MATCH(Расходка[[#This Row],[№]],Поиск_расходки[Индекс2],0)),"")</f>
        <v/>
      </c>
      <c r="T74" s="197" t="str">
        <f>IFERROR(INDEX(Расходка[Наименование расходного материала],MATCH(Расходка[[#This Row],[№]],Поиск_расходки[Индекс3],0)),"")</f>
        <v/>
      </c>
      <c r="U74" s="197" t="str">
        <f>IFERROR(INDEX(Расходка[Наименование расходного материала],MATCH(Расходка[[#This Row],[№]],Поиск_расходки[Индекс4],0)),"")</f>
        <v/>
      </c>
      <c r="V74" s="197" t="str">
        <f>IFERROR(INDEX(Расходка[Наименование расходного материала],MATCH(Расходка[[#This Row],[№]],Поиск_расходки[Индекс5],0)),"")</f>
        <v/>
      </c>
      <c r="W74" s="197" t="str">
        <f>IFERROR(INDEX(Расходка[Наименование расходного материала],MATCH(Расходка[[#This Row],[№]],Поиск_расходки[Индекс6],0)),"")</f>
        <v/>
      </c>
      <c r="X74" s="197" t="str">
        <f>IFERROR(INDEX(Расходка[Наименование расходного материала],MATCH(Расходка[[#This Row],[№]],Поиск_расходки[Индекс7],0)),"")</f>
        <v/>
      </c>
      <c r="Y74" s="197" t="str">
        <f>IFERROR(INDEX(Расходка[Наименование расходного материала],MATCH(Расходка[[#This Row],[№]],Поиск_расходки[Индекс8],0)),"")</f>
        <v/>
      </c>
      <c r="Z74" s="197" t="str">
        <f>IFERROR(INDEX(Расходка[Наименование расходного материала],MATCH(Расходка[[#This Row],[№]],Поиск_расходки[Индекс9],0)),"")</f>
        <v/>
      </c>
      <c r="AA74" s="197" t="str">
        <f>IFERROR(INDEX(Расходка[Наименование расходного материала],MATCH(Расходка[[#This Row],[№]],Поиск_расходки[Индекс10],0)),"")</f>
        <v/>
      </c>
      <c r="AB74" s="197" t="str">
        <f>IFERROR(INDEX(Расходка[Наименование расходного материала],MATCH(Расходка[[#This Row],[№]],Поиск_расходки[Индекс11],0)),"")</f>
        <v>Launcher 6F JL 4.0</v>
      </c>
      <c r="AC74" s="197" t="str">
        <f>IFERROR(INDEX(Расходка[Наименование расходного материала],MATCH(Расходка[[#This Row],[№]],Поиск_расходки[Индекс12],0)),"")</f>
        <v>Launcher 6F JL 4.0</v>
      </c>
      <c r="AD74" s="197" t="str">
        <f>IFERROR(INDEX(Расходка[Наименование расходного материала],MATCH(Расходка[[#This Row],[№]],Поиск_расходки[Индекс13],0)),"")</f>
        <v>Launcher 6F JL 4.0</v>
      </c>
      <c r="AF74" s="4" t="s">
        <v>6</v>
      </c>
      <c r="AG74" s="4" t="s">
        <v>463</v>
      </c>
    </row>
    <row r="75" spans="1:33">
      <c r="A75">
        <f>ROW(Расходка[[#This Row],[Тип расходного материала ]])-1</f>
        <v>74</v>
      </c>
      <c r="B75" t="s">
        <v>4</v>
      </c>
      <c r="C75" t="s">
        <v>333</v>
      </c>
      <c r="E75" s="196">
        <f>IF(ISNUMBER(SEARCH('Карта учёта'!$B$13,Расходка[[#This Row],[Наименование расходного материала]])),MAX($E$1:E74)+1,0)</f>
        <v>0</v>
      </c>
      <c r="F75" s="196">
        <f>IF(ISNUMBER(SEARCH('Карта учёта'!$B$14,Расходка[[#This Row],[Наименование расходного материала]])),MAX($F$1:F74)+1,0)</f>
        <v>0</v>
      </c>
      <c r="G75" s="196">
        <f>IF(ISNUMBER(SEARCH('Карта учёта'!$B$15,Расходка[[#This Row],[Наименование расходного материала]])),MAX($G$1:G74)+1,0)</f>
        <v>0</v>
      </c>
      <c r="H75" s="196">
        <f>IF(ISNUMBER(SEARCH('Карта учёта'!$B$16,Расходка[[#This Row],[Наименование расходного материала]])),MAX($H$1:H74)+1,0)</f>
        <v>0</v>
      </c>
      <c r="I75" s="196">
        <f>IF(ISNUMBER(SEARCH('Карта учёта'!$B$17,Расходка[[#This Row],[Наименование расходного материала]])),MAX($I$1:I74)+1,0)</f>
        <v>0</v>
      </c>
      <c r="J75" s="196">
        <f>IF(ISNUMBER(SEARCH('Карта учёта'!$B$18,Расходка[[#This Row],[Наименование расходного материала]])),MAX($J$1:J74)+1,0)</f>
        <v>0</v>
      </c>
      <c r="K75" s="196">
        <f>IF(ISNUMBER(SEARCH('Карта учёта'!$B$19,Расходка[[#This Row],[Наименование расходного материала]])),MAX($K$1:K74)+1,0)</f>
        <v>0</v>
      </c>
      <c r="L75" s="196">
        <f>IF(ISNUMBER(SEARCH('Карта учёта'!$B$20,Расходка[[#This Row],[Наименование расходного материала]])),MAX($L$1:L74)+1,0)</f>
        <v>0</v>
      </c>
      <c r="M75" s="196">
        <f>IF(ISNUMBER(SEARCH('Карта учёта'!$B$21,Расходка[[#This Row],[Наименование расходного материала]])),MAX($M$1:M74)+1,0)</f>
        <v>0</v>
      </c>
      <c r="N75" s="196">
        <f>IF(ISNUMBER(SEARCH('Карта учёта'!$B$22,Расходка[[#This Row],[Наименование расходного материала]])),MAX($N$1:N74)+1,0)</f>
        <v>0</v>
      </c>
      <c r="O75" s="196">
        <f>IF(ISNUMBER(SEARCH('Карта учёта'!$B$23,Расходка[[#This Row],[Наименование расходного материала]])),MAX($O$1:O74)+1,0)</f>
        <v>74</v>
      </c>
      <c r="P75" s="196">
        <f>IF(ISNUMBER(SEARCH('Карта учёта'!$B$24,Расходка[[#This Row],[Наименование расходного материала]])),MAX($P$1:P74)+1,0)</f>
        <v>74</v>
      </c>
      <c r="Q75" s="196">
        <f>IF(ISNUMBER(SEARCH('Карта учёта'!$B$25,Расходка[[#This Row],[Наименование расходного материала]])),MAX($Q$1:Q74)+1,0)</f>
        <v>74</v>
      </c>
      <c r="R75" s="197" t="str">
        <f>IFERROR(INDEX(Расходка[Наименование расходного материала],MATCH(Расходка[[#This Row],[№]],Поиск_расходки[Индекс1],0)),"")</f>
        <v/>
      </c>
      <c r="S75" s="197" t="str">
        <f>IFERROR(INDEX(Расходка[Наименование расходного материала],MATCH(Расходка[[#This Row],[№]],Поиск_расходки[Индекс2],0)),"")</f>
        <v/>
      </c>
      <c r="T75" s="197" t="str">
        <f>IFERROR(INDEX(Расходка[Наименование расходного материала],MATCH(Расходка[[#This Row],[№]],Поиск_расходки[Индекс3],0)),"")</f>
        <v/>
      </c>
      <c r="U75" s="197" t="str">
        <f>IFERROR(INDEX(Расходка[Наименование расходного материала],MATCH(Расходка[[#This Row],[№]],Поиск_расходки[Индекс4],0)),"")</f>
        <v/>
      </c>
      <c r="V75" s="197" t="str">
        <f>IFERROR(INDEX(Расходка[Наименование расходного материала],MATCH(Расходка[[#This Row],[№]],Поиск_расходки[Индекс5],0)),"")</f>
        <v/>
      </c>
      <c r="W75" s="197" t="str">
        <f>IFERROR(INDEX(Расходка[Наименование расходного материала],MATCH(Расходка[[#This Row],[№]],Поиск_расходки[Индекс6],0)),"")</f>
        <v/>
      </c>
      <c r="X75" s="197" t="str">
        <f>IFERROR(INDEX(Расходка[Наименование расходного материала],MATCH(Расходка[[#This Row],[№]],Поиск_расходки[Индекс7],0)),"")</f>
        <v/>
      </c>
      <c r="Y75" s="197" t="str">
        <f>IFERROR(INDEX(Расходка[Наименование расходного материала],MATCH(Расходка[[#This Row],[№]],Поиск_расходки[Индекс8],0)),"")</f>
        <v/>
      </c>
      <c r="Z75" s="197" t="str">
        <f>IFERROR(INDEX(Расходка[Наименование расходного материала],MATCH(Расходка[[#This Row],[№]],Поиск_расходки[Индекс9],0)),"")</f>
        <v/>
      </c>
      <c r="AA75" s="197" t="str">
        <f>IFERROR(INDEX(Расходка[Наименование расходного материала],MATCH(Расходка[[#This Row],[№]],Поиск_расходки[Индекс10],0)),"")</f>
        <v/>
      </c>
      <c r="AB75" s="197" t="str">
        <f>IFERROR(INDEX(Расходка[Наименование расходного материала],MATCH(Расходка[[#This Row],[№]],Поиск_расходки[Индекс11],0)),"")</f>
        <v>Launcher 6F JL 4.5</v>
      </c>
      <c r="AC75" s="197" t="str">
        <f>IFERROR(INDEX(Расходка[Наименование расходного материала],MATCH(Расходка[[#This Row],[№]],Поиск_расходки[Индекс12],0)),"")</f>
        <v>Launcher 6F JL 4.5</v>
      </c>
      <c r="AD75" s="197" t="str">
        <f>IFERROR(INDEX(Расходка[Наименование расходного материала],MATCH(Расходка[[#This Row],[№]],Поиск_расходки[Индекс13],0)),"")</f>
        <v>Launcher 6F JL 4.5</v>
      </c>
      <c r="AF75" s="4" t="s">
        <v>6</v>
      </c>
      <c r="AG75" s="4" t="s">
        <v>464</v>
      </c>
    </row>
    <row r="76" spans="1:33">
      <c r="A76">
        <f>ROW(Расходка[[#This Row],[Тип расходного материала ]])-1</f>
        <v>75</v>
      </c>
      <c r="B76" t="s">
        <v>4</v>
      </c>
      <c r="C76" t="s">
        <v>328</v>
      </c>
      <c r="E76" s="196">
        <f>IF(ISNUMBER(SEARCH('Карта учёта'!$B$13,Расходка[[#This Row],[Наименование расходного материала]])),MAX($E$1:E75)+1,0)</f>
        <v>0</v>
      </c>
      <c r="F76" s="196">
        <f>IF(ISNUMBER(SEARCH('Карта учёта'!$B$14,Расходка[[#This Row],[Наименование расходного материала]])),MAX($F$1:F75)+1,0)</f>
        <v>1</v>
      </c>
      <c r="G76" s="196">
        <f>IF(ISNUMBER(SEARCH('Карта учёта'!$B$15,Расходка[[#This Row],[Наименование расходного материала]])),MAX($G$1:G75)+1,0)</f>
        <v>0</v>
      </c>
      <c r="H76" s="196">
        <f>IF(ISNUMBER(SEARCH('Карта учёта'!$B$16,Расходка[[#This Row],[Наименование расходного материала]])),MAX($H$1:H75)+1,0)</f>
        <v>0</v>
      </c>
      <c r="I76" s="196">
        <f>IF(ISNUMBER(SEARCH('Карта учёта'!$B$17,Расходка[[#This Row],[Наименование расходного материала]])),MAX($I$1:I75)+1,0)</f>
        <v>0</v>
      </c>
      <c r="J76" s="196">
        <f>IF(ISNUMBER(SEARCH('Карта учёта'!$B$18,Расходка[[#This Row],[Наименование расходного материала]])),MAX($J$1:J75)+1,0)</f>
        <v>0</v>
      </c>
      <c r="K76" s="196">
        <f>IF(ISNUMBER(SEARCH('Карта учёта'!$B$19,Расходка[[#This Row],[Наименование расходного материала]])),MAX($K$1:K75)+1,0)</f>
        <v>0</v>
      </c>
      <c r="L76" s="196">
        <f>IF(ISNUMBER(SEARCH('Карта учёта'!$B$20,Расходка[[#This Row],[Наименование расходного материала]])),MAX($L$1:L75)+1,0)</f>
        <v>0</v>
      </c>
      <c r="M76" s="196">
        <f>IF(ISNUMBER(SEARCH('Карта учёта'!$B$21,Расходка[[#This Row],[Наименование расходного материала]])),MAX($M$1:M75)+1,0)</f>
        <v>0</v>
      </c>
      <c r="N76" s="196">
        <f>IF(ISNUMBER(SEARCH('Карта учёта'!$B$22,Расходка[[#This Row],[Наименование расходного материала]])),MAX($N$1:N75)+1,0)</f>
        <v>0</v>
      </c>
      <c r="O76" s="196">
        <f>IF(ISNUMBER(SEARCH('Карта учёта'!$B$23,Расходка[[#This Row],[Наименование расходного материала]])),MAX($O$1:O75)+1,0)</f>
        <v>75</v>
      </c>
      <c r="P76" s="196">
        <f>IF(ISNUMBER(SEARCH('Карта учёта'!$B$24,Расходка[[#This Row],[Наименование расходного материала]])),MAX($P$1:P75)+1,0)</f>
        <v>75</v>
      </c>
      <c r="Q76" s="196">
        <f>IF(ISNUMBER(SEARCH('Карта учёта'!$B$25,Расходка[[#This Row],[Наименование расходного материала]])),MAX($Q$1:Q75)+1,0)</f>
        <v>75</v>
      </c>
      <c r="R76" s="197" t="str">
        <f>IFERROR(INDEX(Расходка[Наименование расходного материала],MATCH(Расходка[[#This Row],[№]],Поиск_расходки[Индекс1],0)),"")</f>
        <v/>
      </c>
      <c r="S76" s="197" t="str">
        <f>IFERROR(INDEX(Расходка[Наименование расходного материала],MATCH(Расходка[[#This Row],[№]],Поиск_расходки[Индекс2],0)),"")</f>
        <v/>
      </c>
      <c r="T76" s="197" t="str">
        <f>IFERROR(INDEX(Расходка[Наименование расходного материала],MATCH(Расходка[[#This Row],[№]],Поиск_расходки[Индекс3],0)),"")</f>
        <v/>
      </c>
      <c r="U76" s="197" t="str">
        <f>IFERROR(INDEX(Расходка[Наименование расходного материала],MATCH(Расходка[[#This Row],[№]],Поиск_расходки[Индекс4],0)),"")</f>
        <v/>
      </c>
      <c r="V76" s="197" t="str">
        <f>IFERROR(INDEX(Расходка[Наименование расходного материала],MATCH(Расходка[[#This Row],[№]],Поиск_расходки[Индекс5],0)),"")</f>
        <v/>
      </c>
      <c r="W76" s="197" t="str">
        <f>IFERROR(INDEX(Расходка[Наименование расходного материала],MATCH(Расходка[[#This Row],[№]],Поиск_расходки[Индекс6],0)),"")</f>
        <v/>
      </c>
      <c r="X76" s="197" t="str">
        <f>IFERROR(INDEX(Расходка[Наименование расходного материала],MATCH(Расходка[[#This Row],[№]],Поиск_расходки[Индекс7],0)),"")</f>
        <v/>
      </c>
      <c r="Y76" s="197" t="str">
        <f>IFERROR(INDEX(Расходка[Наименование расходного материала],MATCH(Расходка[[#This Row],[№]],Поиск_расходки[Индекс8],0)),"")</f>
        <v/>
      </c>
      <c r="Z76" s="197" t="str">
        <f>IFERROR(INDEX(Расходка[Наименование расходного материала],MATCH(Расходка[[#This Row],[№]],Поиск_расходки[Индекс9],0)),"")</f>
        <v/>
      </c>
      <c r="AA76" s="197" t="str">
        <f>IFERROR(INDEX(Расходка[Наименование расходного материала],MATCH(Расходка[[#This Row],[№]],Поиск_расходки[Индекс10],0)),"")</f>
        <v/>
      </c>
      <c r="AB76" s="197" t="str">
        <f>IFERROR(INDEX(Расходка[Наименование расходного материала],MATCH(Расходка[[#This Row],[№]],Поиск_расходки[Индекс11],0)),"")</f>
        <v>Launcher 6F JR 3.5</v>
      </c>
      <c r="AC76" s="197" t="str">
        <f>IFERROR(INDEX(Расходка[Наименование расходного материала],MATCH(Расходка[[#This Row],[№]],Поиск_расходки[Индекс12],0)),"")</f>
        <v>Launcher 6F JR 3.5</v>
      </c>
      <c r="AD76" s="197" t="str">
        <f>IFERROR(INDEX(Расходка[Наименование расходного материала],MATCH(Расходка[[#This Row],[№]],Поиск_расходки[Индекс13],0)),"")</f>
        <v>Launcher 6F JR 3.5</v>
      </c>
      <c r="AF76" s="4" t="s">
        <v>6</v>
      </c>
      <c r="AG76" s="4" t="s">
        <v>465</v>
      </c>
    </row>
    <row r="77" spans="1:33">
      <c r="A77">
        <f>ROW(Расходка[[#This Row],[Тип расходного материала ]])-1</f>
        <v>76</v>
      </c>
      <c r="B77" t="s">
        <v>4</v>
      </c>
      <c r="C77" t="s">
        <v>329</v>
      </c>
      <c r="E77" s="196">
        <f>IF(ISNUMBER(SEARCH('Карта учёта'!$B$13,Расходка[[#This Row],[Наименование расходного материала]])),MAX($E$1:E76)+1,0)</f>
        <v>0</v>
      </c>
      <c r="F77" s="196">
        <f>IF(ISNUMBER(SEARCH('Карта учёта'!$B$14,Расходка[[#This Row],[Наименование расходного материала]])),MAX($F$1:F76)+1,0)</f>
        <v>0</v>
      </c>
      <c r="G77" s="196">
        <f>IF(ISNUMBER(SEARCH('Карта учёта'!$B$15,Расходка[[#This Row],[Наименование расходного материала]])),MAX($G$1:G76)+1,0)</f>
        <v>0</v>
      </c>
      <c r="H77" s="196">
        <f>IF(ISNUMBER(SEARCH('Карта учёта'!$B$16,Расходка[[#This Row],[Наименование расходного материала]])),MAX($H$1:H76)+1,0)</f>
        <v>0</v>
      </c>
      <c r="I77" s="196">
        <f>IF(ISNUMBER(SEARCH('Карта учёта'!$B$17,Расходка[[#This Row],[Наименование расходного материала]])),MAX($I$1:I76)+1,0)</f>
        <v>0</v>
      </c>
      <c r="J77" s="196">
        <f>IF(ISNUMBER(SEARCH('Карта учёта'!$B$18,Расходка[[#This Row],[Наименование расходного материала]])),MAX($J$1:J76)+1,0)</f>
        <v>0</v>
      </c>
      <c r="K77" s="196">
        <f>IF(ISNUMBER(SEARCH('Карта учёта'!$B$19,Расходка[[#This Row],[Наименование расходного материала]])),MAX($K$1:K76)+1,0)</f>
        <v>0</v>
      </c>
      <c r="L77" s="196">
        <f>IF(ISNUMBER(SEARCH('Карта учёта'!$B$20,Расходка[[#This Row],[Наименование расходного материала]])),MAX($L$1:L76)+1,0)</f>
        <v>0</v>
      </c>
      <c r="M77" s="196">
        <f>IF(ISNUMBER(SEARCH('Карта учёта'!$B$21,Расходка[[#This Row],[Наименование расходного материала]])),MAX($M$1:M76)+1,0)</f>
        <v>0</v>
      </c>
      <c r="N77" s="196">
        <f>IF(ISNUMBER(SEARCH('Карта учёта'!$B$22,Расходка[[#This Row],[Наименование расходного материала]])),MAX($N$1:N76)+1,0)</f>
        <v>0</v>
      </c>
      <c r="O77" s="196">
        <f>IF(ISNUMBER(SEARCH('Карта учёта'!$B$23,Расходка[[#This Row],[Наименование расходного материала]])),MAX($O$1:O76)+1,0)</f>
        <v>76</v>
      </c>
      <c r="P77" s="196">
        <f>IF(ISNUMBER(SEARCH('Карта учёта'!$B$24,Расходка[[#This Row],[Наименование расходного материала]])),MAX($P$1:P76)+1,0)</f>
        <v>76</v>
      </c>
      <c r="Q77" s="196">
        <f>IF(ISNUMBER(SEARCH('Карта учёта'!$B$25,Расходка[[#This Row],[Наименование расходного материала]])),MAX($Q$1:Q76)+1,0)</f>
        <v>76</v>
      </c>
      <c r="R77" s="197" t="str">
        <f>IFERROR(INDEX(Расходка[Наименование расходного материала],MATCH(Расходка[[#This Row],[№]],Поиск_расходки[Индекс1],0)),"")</f>
        <v/>
      </c>
      <c r="S77" s="197" t="str">
        <f>IFERROR(INDEX(Расходка[Наименование расходного материала],MATCH(Расходка[[#This Row],[№]],Поиск_расходки[Индекс2],0)),"")</f>
        <v/>
      </c>
      <c r="T77" s="197" t="str">
        <f>IFERROR(INDEX(Расходка[Наименование расходного материала],MATCH(Расходка[[#This Row],[№]],Поиск_расходки[Индекс3],0)),"")</f>
        <v/>
      </c>
      <c r="U77" s="197" t="str">
        <f>IFERROR(INDEX(Расходка[Наименование расходного материала],MATCH(Расходка[[#This Row],[№]],Поиск_расходки[Индекс4],0)),"")</f>
        <v/>
      </c>
      <c r="V77" s="197" t="str">
        <f>IFERROR(INDEX(Расходка[Наименование расходного материала],MATCH(Расходка[[#This Row],[№]],Поиск_расходки[Индекс5],0)),"")</f>
        <v/>
      </c>
      <c r="W77" s="197" t="str">
        <f>IFERROR(INDEX(Расходка[Наименование расходного материала],MATCH(Расходка[[#This Row],[№]],Поиск_расходки[Индекс6],0)),"")</f>
        <v/>
      </c>
      <c r="X77" s="197" t="str">
        <f>IFERROR(INDEX(Расходка[Наименование расходного материала],MATCH(Расходка[[#This Row],[№]],Поиск_расходки[Индекс7],0)),"")</f>
        <v/>
      </c>
      <c r="Y77" s="197" t="str">
        <f>IFERROR(INDEX(Расходка[Наименование расходного материала],MATCH(Расходка[[#This Row],[№]],Поиск_расходки[Индекс8],0)),"")</f>
        <v/>
      </c>
      <c r="Z77" s="197" t="str">
        <f>IFERROR(INDEX(Расходка[Наименование расходного материала],MATCH(Расходка[[#This Row],[№]],Поиск_расходки[Индекс9],0)),"")</f>
        <v/>
      </c>
      <c r="AA77" s="197" t="str">
        <f>IFERROR(INDEX(Расходка[Наименование расходного материала],MATCH(Расходка[[#This Row],[№]],Поиск_расходки[Индекс10],0)),"")</f>
        <v/>
      </c>
      <c r="AB77" s="197" t="str">
        <f>IFERROR(INDEX(Расходка[Наименование расходного материала],MATCH(Расходка[[#This Row],[№]],Поиск_расходки[Индекс11],0)),"")</f>
        <v>Launcher 6F JR 4.0</v>
      </c>
      <c r="AC77" s="197" t="str">
        <f>IFERROR(INDEX(Расходка[Наименование расходного материала],MATCH(Расходка[[#This Row],[№]],Поиск_расходки[Индекс12],0)),"")</f>
        <v>Launcher 6F JR 4.0</v>
      </c>
      <c r="AD77" s="197" t="str">
        <f>IFERROR(INDEX(Расходка[Наименование расходного материала],MATCH(Расходка[[#This Row],[№]],Поиск_расходки[Индекс13],0)),"")</f>
        <v>Launcher 6F JR 4.0</v>
      </c>
      <c r="AF77" s="4" t="s">
        <v>6</v>
      </c>
      <c r="AG77" s="4" t="s">
        <v>466</v>
      </c>
    </row>
    <row r="78" spans="1:33">
      <c r="A78">
        <f>ROW(Расходка[[#This Row],[Тип расходного материала ]])-1</f>
        <v>77</v>
      </c>
      <c r="B78" t="s">
        <v>4</v>
      </c>
      <c r="C78" t="s">
        <v>339</v>
      </c>
      <c r="E78" s="196">
        <f>IF(ISNUMBER(SEARCH('Карта учёта'!$B$13,Расходка[[#This Row],[Наименование расходного материала]])),MAX($E$1:E77)+1,0)</f>
        <v>0</v>
      </c>
      <c r="F78" s="196">
        <f>IF(ISNUMBER(SEARCH('Карта учёта'!$B$14,Расходка[[#This Row],[Наименование расходного материала]])),MAX($F$1:F77)+1,0)</f>
        <v>0</v>
      </c>
      <c r="G78" s="196">
        <f>IF(ISNUMBER(SEARCH('Карта учёта'!$B$15,Расходка[[#This Row],[Наименование расходного материала]])),MAX($G$1:G77)+1,0)</f>
        <v>0</v>
      </c>
      <c r="H78" s="196">
        <f>IF(ISNUMBER(SEARCH('Карта учёта'!$B$16,Расходка[[#This Row],[Наименование расходного материала]])),MAX($H$1:H77)+1,0)</f>
        <v>0</v>
      </c>
      <c r="I78" s="196">
        <f>IF(ISNUMBER(SEARCH('Карта учёта'!$B$17,Расходка[[#This Row],[Наименование расходного материала]])),MAX($I$1:I77)+1,0)</f>
        <v>0</v>
      </c>
      <c r="J78" s="196">
        <f>IF(ISNUMBER(SEARCH('Карта учёта'!$B$18,Расходка[[#This Row],[Наименование расходного материала]])),MAX($J$1:J77)+1,0)</f>
        <v>0</v>
      </c>
      <c r="K78" s="196">
        <f>IF(ISNUMBER(SEARCH('Карта учёта'!$B$19,Расходка[[#This Row],[Наименование расходного материала]])),MAX($K$1:K77)+1,0)</f>
        <v>0</v>
      </c>
      <c r="L78" s="196">
        <f>IF(ISNUMBER(SEARCH('Карта учёта'!$B$20,Расходка[[#This Row],[Наименование расходного материала]])),MAX($L$1:L77)+1,0)</f>
        <v>0</v>
      </c>
      <c r="M78" s="196">
        <f>IF(ISNUMBER(SEARCH('Карта учёта'!$B$21,Расходка[[#This Row],[Наименование расходного материала]])),MAX($M$1:M77)+1,0)</f>
        <v>0</v>
      </c>
      <c r="N78" s="196">
        <f>IF(ISNUMBER(SEARCH('Карта учёта'!$B$22,Расходка[[#This Row],[Наименование расходного материала]])),MAX($N$1:N77)+1,0)</f>
        <v>0</v>
      </c>
      <c r="O78" s="196">
        <f>IF(ISNUMBER(SEARCH('Карта учёта'!$B$23,Расходка[[#This Row],[Наименование расходного материала]])),MAX($O$1:O77)+1,0)</f>
        <v>77</v>
      </c>
      <c r="P78" s="196">
        <f>IF(ISNUMBER(SEARCH('Карта учёта'!$B$24,Расходка[[#This Row],[Наименование расходного материала]])),MAX($P$1:P77)+1,0)</f>
        <v>77</v>
      </c>
      <c r="Q78" s="196">
        <f>IF(ISNUMBER(SEARCH('Карта учёта'!$B$25,Расходка[[#This Row],[Наименование расходного материала]])),MAX($Q$1:Q77)+1,0)</f>
        <v>77</v>
      </c>
      <c r="R78" s="197" t="str">
        <f>IFERROR(INDEX(Расходка[Наименование расходного материала],MATCH(Расходка[[#This Row],[№]],Поиск_расходки[Индекс1],0)),"")</f>
        <v/>
      </c>
      <c r="S78" s="197" t="str">
        <f>IFERROR(INDEX(Расходка[Наименование расходного материала],MATCH(Расходка[[#This Row],[№]],Поиск_расходки[Индекс2],0)),"")</f>
        <v/>
      </c>
      <c r="T78" s="197" t="str">
        <f>IFERROR(INDEX(Расходка[Наименование расходного материала],MATCH(Расходка[[#This Row],[№]],Поиск_расходки[Индекс3],0)),"")</f>
        <v/>
      </c>
      <c r="U78" s="197" t="str">
        <f>IFERROR(INDEX(Расходка[Наименование расходного материала],MATCH(Расходка[[#This Row],[№]],Поиск_расходки[Индекс4],0)),"")</f>
        <v/>
      </c>
      <c r="V78" s="197" t="str">
        <f>IFERROR(INDEX(Расходка[Наименование расходного материала],MATCH(Расходка[[#This Row],[№]],Поиск_расходки[Индекс5],0)),"")</f>
        <v/>
      </c>
      <c r="W78" s="197" t="str">
        <f>IFERROR(INDEX(Расходка[Наименование расходного материала],MATCH(Расходка[[#This Row],[№]],Поиск_расходки[Индекс6],0)),"")</f>
        <v/>
      </c>
      <c r="X78" s="197" t="str">
        <f>IFERROR(INDEX(Расходка[Наименование расходного материала],MATCH(Расходка[[#This Row],[№]],Поиск_расходки[Индекс7],0)),"")</f>
        <v/>
      </c>
      <c r="Y78" s="197" t="str">
        <f>IFERROR(INDEX(Расходка[Наименование расходного материала],MATCH(Расходка[[#This Row],[№]],Поиск_расходки[Индекс8],0)),"")</f>
        <v/>
      </c>
      <c r="Z78" s="197" t="str">
        <f>IFERROR(INDEX(Расходка[Наименование расходного материала],MATCH(Расходка[[#This Row],[№]],Поиск_расходки[Индекс9],0)),"")</f>
        <v/>
      </c>
      <c r="AA78" s="197" t="str">
        <f>IFERROR(INDEX(Расходка[Наименование расходного материала],MATCH(Расходка[[#This Row],[№]],Поиск_расходки[Индекс10],0)),"")</f>
        <v/>
      </c>
      <c r="AB78" s="197" t="str">
        <f>IFERROR(INDEX(Расходка[Наименование расходного материала],MATCH(Расходка[[#This Row],[№]],Поиск_расходки[Индекс11],0)),"")</f>
        <v>Launcher 7F JL 3.5</v>
      </c>
      <c r="AC78" s="197" t="str">
        <f>IFERROR(INDEX(Расходка[Наименование расходного материала],MATCH(Расходка[[#This Row],[№]],Поиск_расходки[Индекс12],0)),"")</f>
        <v>Launcher 7F JL 3.5</v>
      </c>
      <c r="AD78" s="197" t="str">
        <f>IFERROR(INDEX(Расходка[Наименование расходного материала],MATCH(Расходка[[#This Row],[№]],Поиск_расходки[Индекс13],0)),"")</f>
        <v>Launcher 7F JL 3.5</v>
      </c>
      <c r="AF78" s="4" t="s">
        <v>6</v>
      </c>
      <c r="AG78" s="4" t="s">
        <v>467</v>
      </c>
    </row>
    <row r="79" spans="1:33">
      <c r="A79">
        <f>ROW(Расходка[[#This Row],[Тип расходного материала ]])-1</f>
        <v>78</v>
      </c>
      <c r="B79" t="s">
        <v>4</v>
      </c>
      <c r="C79" t="s">
        <v>338</v>
      </c>
      <c r="E79" s="196">
        <f>IF(ISNUMBER(SEARCH('Карта учёта'!$B$13,Расходка[[#This Row],[Наименование расходного материала]])),MAX($E$1:E78)+1,0)</f>
        <v>0</v>
      </c>
      <c r="F79" s="196">
        <f>IF(ISNUMBER(SEARCH('Карта учёта'!$B$14,Расходка[[#This Row],[Наименование расходного материала]])),MAX($F$1:F78)+1,0)</f>
        <v>0</v>
      </c>
      <c r="G79" s="196">
        <f>IF(ISNUMBER(SEARCH('Карта учёта'!$B$15,Расходка[[#This Row],[Наименование расходного материала]])),MAX($G$1:G78)+1,0)</f>
        <v>0</v>
      </c>
      <c r="H79" s="196">
        <f>IF(ISNUMBER(SEARCH('Карта учёта'!$B$16,Расходка[[#This Row],[Наименование расходного материала]])),MAX($H$1:H78)+1,0)</f>
        <v>0</v>
      </c>
      <c r="I79" s="196">
        <f>IF(ISNUMBER(SEARCH('Карта учёта'!$B$17,Расходка[[#This Row],[Наименование расходного материала]])),MAX($I$1:I78)+1,0)</f>
        <v>0</v>
      </c>
      <c r="J79" s="196">
        <f>IF(ISNUMBER(SEARCH('Карта учёта'!$B$18,Расходка[[#This Row],[Наименование расходного материала]])),MAX($J$1:J78)+1,0)</f>
        <v>0</v>
      </c>
      <c r="K79" s="196">
        <f>IF(ISNUMBER(SEARCH('Карта учёта'!$B$19,Расходка[[#This Row],[Наименование расходного материала]])),MAX($K$1:K78)+1,0)</f>
        <v>0</v>
      </c>
      <c r="L79" s="196">
        <f>IF(ISNUMBER(SEARCH('Карта учёта'!$B$20,Расходка[[#This Row],[Наименование расходного материала]])),MAX($L$1:L78)+1,0)</f>
        <v>0</v>
      </c>
      <c r="M79" s="196">
        <f>IF(ISNUMBER(SEARCH('Карта учёта'!$B$21,Расходка[[#This Row],[Наименование расходного материала]])),MAX($M$1:M78)+1,0)</f>
        <v>0</v>
      </c>
      <c r="N79" s="196">
        <f>IF(ISNUMBER(SEARCH('Карта учёта'!$B$22,Расходка[[#This Row],[Наименование расходного материала]])),MAX($N$1:N78)+1,0)</f>
        <v>0</v>
      </c>
      <c r="O79" s="196">
        <f>IF(ISNUMBER(SEARCH('Карта учёта'!$B$23,Расходка[[#This Row],[Наименование расходного материала]])),MAX($O$1:O78)+1,0)</f>
        <v>78</v>
      </c>
      <c r="P79" s="196">
        <f>IF(ISNUMBER(SEARCH('Карта учёта'!$B$24,Расходка[[#This Row],[Наименование расходного материала]])),MAX($P$1:P78)+1,0)</f>
        <v>78</v>
      </c>
      <c r="Q79" s="196">
        <f>IF(ISNUMBER(SEARCH('Карта учёта'!$B$25,Расходка[[#This Row],[Наименование расходного материала]])),MAX($Q$1:Q78)+1,0)</f>
        <v>78</v>
      </c>
      <c r="R79" s="197" t="str">
        <f>IFERROR(INDEX(Расходка[Наименование расходного материала],MATCH(Расходка[[#This Row],[№]],Поиск_расходки[Индекс1],0)),"")</f>
        <v/>
      </c>
      <c r="S79" s="197" t="str">
        <f>IFERROR(INDEX(Расходка[Наименование расходного материала],MATCH(Расходка[[#This Row],[№]],Поиск_расходки[Индекс2],0)),"")</f>
        <v/>
      </c>
      <c r="T79" s="197" t="str">
        <f>IFERROR(INDEX(Расходка[Наименование расходного материала],MATCH(Расходка[[#This Row],[№]],Поиск_расходки[Индекс3],0)),"")</f>
        <v/>
      </c>
      <c r="U79" s="197" t="str">
        <f>IFERROR(INDEX(Расходка[Наименование расходного материала],MATCH(Расходка[[#This Row],[№]],Поиск_расходки[Индекс4],0)),"")</f>
        <v/>
      </c>
      <c r="V79" s="197" t="str">
        <f>IFERROR(INDEX(Расходка[Наименование расходного материала],MATCH(Расходка[[#This Row],[№]],Поиск_расходки[Индекс5],0)),"")</f>
        <v/>
      </c>
      <c r="W79" s="197" t="str">
        <f>IFERROR(INDEX(Расходка[Наименование расходного материала],MATCH(Расходка[[#This Row],[№]],Поиск_расходки[Индекс6],0)),"")</f>
        <v/>
      </c>
      <c r="X79" s="197" t="str">
        <f>IFERROR(INDEX(Расходка[Наименование расходного материала],MATCH(Расходка[[#This Row],[№]],Поиск_расходки[Индекс7],0)),"")</f>
        <v/>
      </c>
      <c r="Y79" s="197" t="str">
        <f>IFERROR(INDEX(Расходка[Наименование расходного материала],MATCH(Расходка[[#This Row],[№]],Поиск_расходки[Индекс8],0)),"")</f>
        <v/>
      </c>
      <c r="Z79" s="197" t="str">
        <f>IFERROR(INDEX(Расходка[Наименование расходного материала],MATCH(Расходка[[#This Row],[№]],Поиск_расходки[Индекс9],0)),"")</f>
        <v/>
      </c>
      <c r="AA79" s="197" t="str">
        <f>IFERROR(INDEX(Расходка[Наименование расходного материала],MATCH(Расходка[[#This Row],[№]],Поиск_расходки[Индекс10],0)),"")</f>
        <v/>
      </c>
      <c r="AB79" s="197" t="str">
        <f>IFERROR(INDEX(Расходка[Наименование расходного материала],MATCH(Расходка[[#This Row],[№]],Поиск_расходки[Индекс11],0)),"")</f>
        <v>Launcher 7F JL 4.0</v>
      </c>
      <c r="AC79" s="197" t="str">
        <f>IFERROR(INDEX(Расходка[Наименование расходного материала],MATCH(Расходка[[#This Row],[№]],Поиск_расходки[Индекс12],0)),"")</f>
        <v>Launcher 7F JL 4.0</v>
      </c>
      <c r="AD79" s="197" t="str">
        <f>IFERROR(INDEX(Расходка[Наименование расходного материала],MATCH(Расходка[[#This Row],[№]],Поиск_расходки[Индекс13],0)),"")</f>
        <v>Launcher 7F JL 4.0</v>
      </c>
      <c r="AF79" s="4" t="s">
        <v>6</v>
      </c>
      <c r="AG79" s="4" t="s">
        <v>468</v>
      </c>
    </row>
    <row r="80" spans="1:33">
      <c r="A80">
        <f>ROW(Расходка[[#This Row],[Тип расходного материала ]])-1</f>
        <v>79</v>
      </c>
      <c r="B80" t="s">
        <v>301</v>
      </c>
      <c r="C80" s="1" t="s">
        <v>330</v>
      </c>
      <c r="E80" s="196">
        <f>IF(ISNUMBER(SEARCH('Карта учёта'!$B$13,Расходка[[#This Row],[Наименование расходного материала]])),MAX($E$1:E79)+1,0)</f>
        <v>0</v>
      </c>
      <c r="F80" s="196">
        <f>IF(ISNUMBER(SEARCH('Карта учёта'!$B$14,Расходка[[#This Row],[Наименование расходного материала]])),MAX($F$1:F79)+1,0)</f>
        <v>0</v>
      </c>
      <c r="G80" s="196">
        <f>IF(ISNUMBER(SEARCH('Карта учёта'!$B$15,Расходка[[#This Row],[Наименование расходного материала]])),MAX($G$1:G79)+1,0)</f>
        <v>0</v>
      </c>
      <c r="H80" s="196">
        <f>IF(ISNUMBER(SEARCH('Карта учёта'!$B$16,Расходка[[#This Row],[Наименование расходного материала]])),MAX($H$1:H79)+1,0)</f>
        <v>0</v>
      </c>
      <c r="I80" s="196">
        <f>IF(ISNUMBER(SEARCH('Карта учёта'!$B$17,Расходка[[#This Row],[Наименование расходного материала]])),MAX($I$1:I79)+1,0)</f>
        <v>0</v>
      </c>
      <c r="J80" s="196">
        <f>IF(ISNUMBER(SEARCH('Карта учёта'!$B$18,Расходка[[#This Row],[Наименование расходного материала]])),MAX($J$1:J79)+1,0)</f>
        <v>0</v>
      </c>
      <c r="K80" s="196">
        <f>IF(ISNUMBER(SEARCH('Карта учёта'!$B$19,Расходка[[#This Row],[Наименование расходного материала]])),MAX($K$1:K79)+1,0)</f>
        <v>0</v>
      </c>
      <c r="L80" s="196">
        <f>IF(ISNUMBER(SEARCH('Карта учёта'!$B$20,Расходка[[#This Row],[Наименование расходного материала]])),MAX($L$1:L79)+1,0)</f>
        <v>0</v>
      </c>
      <c r="M80" s="196">
        <f>IF(ISNUMBER(SEARCH('Карта учёта'!$B$21,Расходка[[#This Row],[Наименование расходного материала]])),MAX($M$1:M79)+1,0)</f>
        <v>0</v>
      </c>
      <c r="N80" s="196">
        <f>IF(ISNUMBER(SEARCH('Карта учёта'!$B$22,Расходка[[#This Row],[Наименование расходного материала]])),MAX($N$1:N79)+1,0)</f>
        <v>0</v>
      </c>
      <c r="O80" s="196">
        <f>IF(ISNUMBER(SEARCH('Карта учёта'!$B$23,Расходка[[#This Row],[Наименование расходного материала]])),MAX($O$1:O79)+1,0)</f>
        <v>79</v>
      </c>
      <c r="P80" s="196">
        <f>IF(ISNUMBER(SEARCH('Карта учёта'!$B$24,Расходка[[#This Row],[Наименование расходного материала]])),MAX($P$1:P79)+1,0)</f>
        <v>79</v>
      </c>
      <c r="Q80" s="196">
        <f>IF(ISNUMBER(SEARCH('Карта учёта'!$B$25,Расходка[[#This Row],[Наименование расходного материала]])),MAX($Q$1:Q79)+1,0)</f>
        <v>79</v>
      </c>
      <c r="R80" s="197" t="str">
        <f>IFERROR(INDEX(Расходка[Наименование расходного материала],MATCH(Расходка[[#This Row],[№]],Поиск_расходки[Индекс1],0)),"")</f>
        <v/>
      </c>
      <c r="S80" s="197" t="str">
        <f>IFERROR(INDEX(Расходка[Наименование расходного материала],MATCH(Расходка[[#This Row],[№]],Поиск_расходки[Индекс2],0)),"")</f>
        <v/>
      </c>
      <c r="T80" s="197" t="str">
        <f>IFERROR(INDEX(Расходка[Наименование расходного материала],MATCH(Расходка[[#This Row],[№]],Поиск_расходки[Индекс3],0)),"")</f>
        <v/>
      </c>
      <c r="U80" s="197" t="str">
        <f>IFERROR(INDEX(Расходка[Наименование расходного материала],MATCH(Расходка[[#This Row],[№]],Поиск_расходки[Индекс4],0)),"")</f>
        <v/>
      </c>
      <c r="V80" s="197" t="str">
        <f>IFERROR(INDEX(Расходка[Наименование расходного материала],MATCH(Расходка[[#This Row],[№]],Поиск_расходки[Индекс5],0)),"")</f>
        <v/>
      </c>
      <c r="W80" s="197" t="str">
        <f>IFERROR(INDEX(Расходка[Наименование расходного материала],MATCH(Расходка[[#This Row],[№]],Поиск_расходки[Индекс6],0)),"")</f>
        <v/>
      </c>
      <c r="X80" s="197" t="str">
        <f>IFERROR(INDEX(Расходка[Наименование расходного материала],MATCH(Расходка[[#This Row],[№]],Поиск_расходки[Индекс7],0)),"")</f>
        <v/>
      </c>
      <c r="Y80" s="197" t="str">
        <f>IFERROR(INDEX(Расходка[Наименование расходного материала],MATCH(Расходка[[#This Row],[№]],Поиск_расходки[Индекс8],0)),"")</f>
        <v/>
      </c>
      <c r="Z80" s="197" t="str">
        <f>IFERROR(INDEX(Расходка[Наименование расходного материала],MATCH(Расходка[[#This Row],[№]],Поиск_расходки[Индекс9],0)),"")</f>
        <v/>
      </c>
      <c r="AA80" s="197" t="str">
        <f>IFERROR(INDEX(Расходка[Наименование расходного материала],MATCH(Расходка[[#This Row],[№]],Поиск_расходки[Индекс10],0)),"")</f>
        <v/>
      </c>
      <c r="AB80" s="197" t="str">
        <f>IFERROR(INDEX(Расходка[Наименование расходного материала],MATCH(Расходка[[#This Row],[№]],Поиск_расходки[Индекс11],0)),"")</f>
        <v>Angio-Seal™ VIP</v>
      </c>
      <c r="AC80" s="197" t="str">
        <f>IFERROR(INDEX(Расходка[Наименование расходного материала],MATCH(Расходка[[#This Row],[№]],Поиск_расходки[Индекс12],0)),"")</f>
        <v>Angio-Seal™ VIP</v>
      </c>
      <c r="AD80" s="197" t="str">
        <f>IFERROR(INDEX(Расходка[Наименование расходного материала],MATCH(Расходка[[#This Row],[№]],Поиск_расходки[Индекс13],0)),"")</f>
        <v>Angio-Seal™ VIP</v>
      </c>
      <c r="AF80" s="4" t="s">
        <v>6</v>
      </c>
      <c r="AG80" s="4" t="s">
        <v>469</v>
      </c>
    </row>
    <row r="81" spans="5:33">
      <c r="E81" s="196">
        <f>IF(ISNUMBER(SEARCH('Карта учёта'!$B$13,Расходка[[#This Row],[Наименование расходного материала]])),MAX($E$1:E80)+1,0)</f>
        <v>0</v>
      </c>
      <c r="F81" s="196">
        <f>IF(ISNUMBER(SEARCH('Карта учёта'!$B$14,Расходка[[#This Row],[Наименование расходного материала]])),MAX($F$1:F80)+1,0)</f>
        <v>0</v>
      </c>
      <c r="G81" s="196">
        <f>IF(ISNUMBER(SEARCH('Карта учёта'!$B$15,Расходка[[#This Row],[Наименование расходного материала]])),MAX($G$1:G80)+1,0)</f>
        <v>0</v>
      </c>
      <c r="H81" s="196">
        <f>IF(ISNUMBER(SEARCH('Карта учёта'!$B$16,Расходка[[#This Row],[Наименование расходного материала]])),MAX($H$1:H80)+1,0)</f>
        <v>0</v>
      </c>
      <c r="I81" s="196">
        <f>IF(ISNUMBER(SEARCH('Карта учёта'!$B$17,Расходка[[#This Row],[Наименование расходного материала]])),MAX($I$1:I80)+1,0)</f>
        <v>0</v>
      </c>
      <c r="J81" s="196">
        <f>IF(ISNUMBER(SEARCH('Карта учёта'!$B$18,Расходка[[#This Row],[Наименование расходного материала]])),MAX($J$1:J80)+1,0)</f>
        <v>0</v>
      </c>
      <c r="K81" s="196">
        <f>IF(ISNUMBER(SEARCH('Карта учёта'!$B$19,Расходка[[#This Row],[Наименование расходного материала]])),MAX($K$1:K80)+1,0)</f>
        <v>0</v>
      </c>
      <c r="L81" s="196">
        <f>IF(ISNUMBER(SEARCH('Карта учёта'!$B$20,Расходка[[#This Row],[Наименование расходного материала]])),MAX($L$1:L80)+1,0)</f>
        <v>0</v>
      </c>
      <c r="M81" s="196">
        <f>IF(ISNUMBER(SEARCH('Карта учёта'!$B$21,Расходка[[#This Row],[Наименование расходного материала]])),MAX($M$1:M80)+1,0)</f>
        <v>0</v>
      </c>
      <c r="N81" s="196">
        <f>IF(ISNUMBER(SEARCH('Карта учёта'!$B$22,Расходка[[#This Row],[Наименование расходного материала]])),MAX($N$1:N80)+1,0)</f>
        <v>0</v>
      </c>
      <c r="O81" s="196">
        <f>IF(ISNUMBER(SEARCH('Карта учёта'!$B$23,Расходка[[#This Row],[Наименование расходного материала]])),MAX($O$1:O80)+1,0)</f>
        <v>0</v>
      </c>
      <c r="P81" s="196">
        <f>IF(ISNUMBER(SEARCH('Карта учёта'!$B$24,Расходка[[#This Row],[Наименование расходного материала]])),MAX($P$1:P80)+1,0)</f>
        <v>0</v>
      </c>
      <c r="Q81" s="196">
        <f>IF(ISNUMBER(SEARCH('Карта учёта'!$B$25,Расходка[[#This Row],[Наименование расходного материала]])),MAX($Q$1:Q80)+1,0)</f>
        <v>0</v>
      </c>
      <c r="R81" s="197" t="str">
        <f>IFERROR(INDEX(Расходка[Наименование расходного материала],MATCH(Расходка[[#This Row],[№]],Поиск_расходки[Индекс1],0)),"")</f>
        <v/>
      </c>
      <c r="S81" s="197" t="str">
        <f>IFERROR(INDEX(Расходка[Наименование расходного материала],MATCH(Расходка[[#This Row],[№]],Поиск_расходки[Индекс2],0)),"")</f>
        <v/>
      </c>
      <c r="T81" s="197" t="str">
        <f>IFERROR(INDEX(Расходка[Наименование расходного материала],MATCH(Расходка[[#This Row],[№]],Поиск_расходки[Индекс3],0)),"")</f>
        <v/>
      </c>
      <c r="U81" s="197" t="str">
        <f>IFERROR(INDEX(Расходка[Наименование расходного материала],MATCH(Расходка[[#This Row],[№]],Поиск_расходки[Индекс4],0)),"")</f>
        <v/>
      </c>
      <c r="V81" s="197" t="str">
        <f>IFERROR(INDEX(Расходка[Наименование расходного материала],MATCH(Расходка[[#This Row],[№]],Поиск_расходки[Индекс5],0)),"")</f>
        <v/>
      </c>
      <c r="W81" s="197" t="str">
        <f>IFERROR(INDEX(Расходка[Наименование расходного материала],MATCH(Расходка[[#This Row],[№]],Поиск_расходки[Индекс6],0)),"")</f>
        <v/>
      </c>
      <c r="X81" s="197" t="str">
        <f>IFERROR(INDEX(Расходка[Наименование расходного материала],MATCH(Расходка[[#This Row],[№]],Поиск_расходки[Индекс7],0)),"")</f>
        <v/>
      </c>
      <c r="Y81" s="197" t="str">
        <f>IFERROR(INDEX(Расходка[Наименование расходного материала],MATCH(Расходка[[#This Row],[№]],Поиск_расходки[Индекс8],0)),"")</f>
        <v/>
      </c>
      <c r="Z81" s="197" t="str">
        <f>IFERROR(INDEX(Расходка[Наименование расходного материала],MATCH(Расходка[[#This Row],[№]],Поиск_расходки[Индекс9],0)),"")</f>
        <v/>
      </c>
      <c r="AA81" s="197" t="str">
        <f>IFERROR(INDEX(Расходка[Наименование расходного материала],MATCH(Расходка[[#This Row],[№]],Поиск_расходки[Индекс10],0)),"")</f>
        <v/>
      </c>
      <c r="AB81" s="197" t="str">
        <f>IFERROR(INDEX(Расходка[Наименование расходного материала],MATCH(Расходка[[#This Row],[№]],Поиск_расходки[Индекс11],0)),"")</f>
        <v/>
      </c>
      <c r="AC81" s="197" t="str">
        <f>IFERROR(INDEX(Расходка[Наименование расходного материала],MATCH(Расходка[[#This Row],[№]],Поиск_расходки[Индекс12],0)),"")</f>
        <v/>
      </c>
      <c r="AD81" s="197" t="str">
        <f>IFERROR(INDEX(Расходка[Наименование расходного материала],MATCH(Расходка[[#This Row],[№]],Поиск_расходки[Индекс13],0)),"")</f>
        <v/>
      </c>
      <c r="AF81" s="4" t="s">
        <v>6</v>
      </c>
      <c r="AG81" s="4" t="s">
        <v>470</v>
      </c>
    </row>
    <row r="82" spans="5:33">
      <c r="E82" s="196">
        <f>IF(ISNUMBER(SEARCH('Карта учёта'!$B$13,Расходка[[#This Row],[Наименование расходного материала]])),MAX($E$1:E81)+1,0)</f>
        <v>0</v>
      </c>
      <c r="F82" s="196">
        <f>IF(ISNUMBER(SEARCH('Карта учёта'!$B$14,Расходка[[#This Row],[Наименование расходного материала]])),MAX($F$1:F81)+1,0)</f>
        <v>0</v>
      </c>
      <c r="G82" s="196">
        <f>IF(ISNUMBER(SEARCH('Карта учёта'!$B$15,Расходка[[#This Row],[Наименование расходного материала]])),MAX($G$1:G81)+1,0)</f>
        <v>0</v>
      </c>
      <c r="H82" s="196">
        <f>IF(ISNUMBER(SEARCH('Карта учёта'!$B$16,Расходка[[#This Row],[Наименование расходного материала]])),MAX($H$1:H81)+1,0)</f>
        <v>0</v>
      </c>
      <c r="I82" s="196">
        <f>IF(ISNUMBER(SEARCH('Карта учёта'!$B$17,Расходка[[#This Row],[Наименование расходного материала]])),MAX($I$1:I81)+1,0)</f>
        <v>0</v>
      </c>
      <c r="J82" s="196">
        <f>IF(ISNUMBER(SEARCH('Карта учёта'!$B$18,Расходка[[#This Row],[Наименование расходного материала]])),MAX($J$1:J81)+1,0)</f>
        <v>0</v>
      </c>
      <c r="K82" s="196">
        <f>IF(ISNUMBER(SEARCH('Карта учёта'!$B$19,Расходка[[#This Row],[Наименование расходного материала]])),MAX($K$1:K81)+1,0)</f>
        <v>0</v>
      </c>
      <c r="L82" s="196">
        <f>IF(ISNUMBER(SEARCH('Карта учёта'!$B$20,Расходка[[#This Row],[Наименование расходного материала]])),MAX($L$1:L81)+1,0)</f>
        <v>0</v>
      </c>
      <c r="M82" s="196">
        <f>IF(ISNUMBER(SEARCH('Карта учёта'!$B$21,Расходка[[#This Row],[Наименование расходного материала]])),MAX($M$1:M81)+1,0)</f>
        <v>0</v>
      </c>
      <c r="N82" s="196">
        <f>IF(ISNUMBER(SEARCH('Карта учёта'!$B$22,Расходка[[#This Row],[Наименование расходного материала]])),MAX($N$1:N81)+1,0)</f>
        <v>0</v>
      </c>
      <c r="O82" s="196">
        <f>IF(ISNUMBER(SEARCH('Карта учёта'!$B$23,Расходка[[#This Row],[Наименование расходного материала]])),MAX($O$1:O81)+1,0)</f>
        <v>0</v>
      </c>
      <c r="P82" s="196">
        <f>IF(ISNUMBER(SEARCH('Карта учёта'!$B$24,Расходка[[#This Row],[Наименование расходного материала]])),MAX($P$1:P81)+1,0)</f>
        <v>0</v>
      </c>
      <c r="Q82" s="196">
        <f>IF(ISNUMBER(SEARCH('Карта учёта'!$B$25,Расходка[[#This Row],[Наименование расходного материала]])),MAX($Q$1:Q81)+1,0)</f>
        <v>0</v>
      </c>
      <c r="R82" s="197" t="str">
        <f>IFERROR(INDEX(Расходка[Наименование расходного материала],MATCH(Расходка[[#This Row],[№]],Поиск_расходки[Индекс1],0)),"")</f>
        <v/>
      </c>
      <c r="S82" s="197" t="str">
        <f>IFERROR(INDEX(Расходка[Наименование расходного материала],MATCH(Расходка[[#This Row],[№]],Поиск_расходки[Индекс2],0)),"")</f>
        <v/>
      </c>
      <c r="T82" s="197" t="str">
        <f>IFERROR(INDEX(Расходка[Наименование расходного материала],MATCH(Расходка[[#This Row],[№]],Поиск_расходки[Индекс3],0)),"")</f>
        <v/>
      </c>
      <c r="U82" s="197" t="str">
        <f>IFERROR(INDEX(Расходка[Наименование расходного материала],MATCH(Расходка[[#This Row],[№]],Поиск_расходки[Индекс4],0)),"")</f>
        <v/>
      </c>
      <c r="V82" s="197" t="str">
        <f>IFERROR(INDEX(Расходка[Наименование расходного материала],MATCH(Расходка[[#This Row],[№]],Поиск_расходки[Индекс5],0)),"")</f>
        <v/>
      </c>
      <c r="W82" s="197" t="str">
        <f>IFERROR(INDEX(Расходка[Наименование расходного материала],MATCH(Расходка[[#This Row],[№]],Поиск_расходки[Индекс6],0)),"")</f>
        <v/>
      </c>
      <c r="X82" s="197" t="str">
        <f>IFERROR(INDEX(Расходка[Наименование расходного материала],MATCH(Расходка[[#This Row],[№]],Поиск_расходки[Индекс7],0)),"")</f>
        <v/>
      </c>
      <c r="Y82" s="197" t="str">
        <f>IFERROR(INDEX(Расходка[Наименование расходного материала],MATCH(Расходка[[#This Row],[№]],Поиск_расходки[Индекс8],0)),"")</f>
        <v/>
      </c>
      <c r="Z82" s="197" t="str">
        <f>IFERROR(INDEX(Расходка[Наименование расходного материала],MATCH(Расходка[[#This Row],[№]],Поиск_расходки[Индекс9],0)),"")</f>
        <v/>
      </c>
      <c r="AA82" s="197" t="str">
        <f>IFERROR(INDEX(Расходка[Наименование расходного материала],MATCH(Расходка[[#This Row],[№]],Поиск_расходки[Индекс10],0)),"")</f>
        <v/>
      </c>
      <c r="AB82" s="197" t="str">
        <f>IFERROR(INDEX(Расходка[Наименование расходного материала],MATCH(Расходка[[#This Row],[№]],Поиск_расходки[Индекс11],0)),"")</f>
        <v/>
      </c>
      <c r="AC82" s="197" t="str">
        <f>IFERROR(INDEX(Расходка[Наименование расходного материала],MATCH(Расходка[[#This Row],[№]],Поиск_расходки[Индекс12],0)),"")</f>
        <v/>
      </c>
      <c r="AD82" s="197" t="str">
        <f>IFERROR(INDEX(Расходка[Наименование расходного материала],MATCH(Расходка[[#This Row],[№]],Поиск_расходки[Индекс13],0)),"")</f>
        <v/>
      </c>
      <c r="AF82" s="4" t="s">
        <v>6</v>
      </c>
      <c r="AG82" s="4" t="s">
        <v>471</v>
      </c>
    </row>
    <row r="83" spans="5:33">
      <c r="E83" s="196">
        <f>IF(ISNUMBER(SEARCH('Карта учёта'!$B$13,Расходка[[#This Row],[Наименование расходного материала]])),MAX($E$1:E82)+1,0)</f>
        <v>0</v>
      </c>
      <c r="F83" s="196">
        <f>IF(ISNUMBER(SEARCH('Карта учёта'!$B$14,Расходка[[#This Row],[Наименование расходного материала]])),MAX($F$1:F82)+1,0)</f>
        <v>0</v>
      </c>
      <c r="G83" s="196">
        <f>IF(ISNUMBER(SEARCH('Карта учёта'!$B$15,Расходка[[#This Row],[Наименование расходного материала]])),MAX($G$1:G82)+1,0)</f>
        <v>0</v>
      </c>
      <c r="H83" s="196">
        <f>IF(ISNUMBER(SEARCH('Карта учёта'!$B$16,Расходка[[#This Row],[Наименование расходного материала]])),MAX($H$1:H82)+1,0)</f>
        <v>0</v>
      </c>
      <c r="I83" s="196">
        <f>IF(ISNUMBER(SEARCH('Карта учёта'!$B$17,Расходка[[#This Row],[Наименование расходного материала]])),MAX($I$1:I82)+1,0)</f>
        <v>0</v>
      </c>
      <c r="J83" s="196">
        <f>IF(ISNUMBER(SEARCH('Карта учёта'!$B$18,Расходка[[#This Row],[Наименование расходного материала]])),MAX($J$1:J82)+1,0)</f>
        <v>0</v>
      </c>
      <c r="K83" s="196">
        <f>IF(ISNUMBER(SEARCH('Карта учёта'!$B$19,Расходка[[#This Row],[Наименование расходного материала]])),MAX($K$1:K82)+1,0)</f>
        <v>0</v>
      </c>
      <c r="L83" s="196">
        <f>IF(ISNUMBER(SEARCH('Карта учёта'!$B$20,Расходка[[#This Row],[Наименование расходного материала]])),MAX($L$1:L82)+1,0)</f>
        <v>0</v>
      </c>
      <c r="M83" s="196">
        <f>IF(ISNUMBER(SEARCH('Карта учёта'!$B$21,Расходка[[#This Row],[Наименование расходного материала]])),MAX($M$1:M82)+1,0)</f>
        <v>0</v>
      </c>
      <c r="N83" s="196">
        <f>IF(ISNUMBER(SEARCH('Карта учёта'!$B$22,Расходка[[#This Row],[Наименование расходного материала]])),MAX($N$1:N82)+1,0)</f>
        <v>0</v>
      </c>
      <c r="O83" s="196">
        <f>IF(ISNUMBER(SEARCH('Карта учёта'!$B$23,Расходка[[#This Row],[Наименование расходного материала]])),MAX($O$1:O82)+1,0)</f>
        <v>0</v>
      </c>
      <c r="P83" s="196">
        <f>IF(ISNUMBER(SEARCH('Карта учёта'!$B$24,Расходка[[#This Row],[Наименование расходного материала]])),MAX($P$1:P82)+1,0)</f>
        <v>0</v>
      </c>
      <c r="Q83" s="196">
        <f>IF(ISNUMBER(SEARCH('Карта учёта'!$B$25,Расходка[[#This Row],[Наименование расходного материала]])),MAX($Q$1:Q82)+1,0)</f>
        <v>0</v>
      </c>
      <c r="R83" s="197" t="str">
        <f>IFERROR(INDEX(Расходка[Наименование расходного материала],MATCH(Расходка[[#This Row],[№]],Поиск_расходки[Индекс1],0)),"")</f>
        <v/>
      </c>
      <c r="S83" s="197" t="str">
        <f>IFERROR(INDEX(Расходка[Наименование расходного материала],MATCH(Расходка[[#This Row],[№]],Поиск_расходки[Индекс2],0)),"")</f>
        <v/>
      </c>
      <c r="T83" s="197" t="str">
        <f>IFERROR(INDEX(Расходка[Наименование расходного материала],MATCH(Расходка[[#This Row],[№]],Поиск_расходки[Индекс3],0)),"")</f>
        <v/>
      </c>
      <c r="U83" s="197" t="str">
        <f>IFERROR(INDEX(Расходка[Наименование расходного материала],MATCH(Расходка[[#This Row],[№]],Поиск_расходки[Индекс4],0)),"")</f>
        <v/>
      </c>
      <c r="V83" s="197" t="str">
        <f>IFERROR(INDEX(Расходка[Наименование расходного материала],MATCH(Расходка[[#This Row],[№]],Поиск_расходки[Индекс5],0)),"")</f>
        <v/>
      </c>
      <c r="W83" s="197" t="str">
        <f>IFERROR(INDEX(Расходка[Наименование расходного материала],MATCH(Расходка[[#This Row],[№]],Поиск_расходки[Индекс6],0)),"")</f>
        <v/>
      </c>
      <c r="X83" s="197" t="str">
        <f>IFERROR(INDEX(Расходка[Наименование расходного материала],MATCH(Расходка[[#This Row],[№]],Поиск_расходки[Индекс7],0)),"")</f>
        <v/>
      </c>
      <c r="Y83" s="197" t="str">
        <f>IFERROR(INDEX(Расходка[Наименование расходного материала],MATCH(Расходка[[#This Row],[№]],Поиск_расходки[Индекс8],0)),"")</f>
        <v/>
      </c>
      <c r="Z83" s="197" t="str">
        <f>IFERROR(INDEX(Расходка[Наименование расходного материала],MATCH(Расходка[[#This Row],[№]],Поиск_расходки[Индекс9],0)),"")</f>
        <v/>
      </c>
      <c r="AA83" s="197" t="str">
        <f>IFERROR(INDEX(Расходка[Наименование расходного материала],MATCH(Расходка[[#This Row],[№]],Поиск_расходки[Индекс10],0)),"")</f>
        <v/>
      </c>
      <c r="AB83" s="197" t="str">
        <f>IFERROR(INDEX(Расходка[Наименование расходного материала],MATCH(Расходка[[#This Row],[№]],Поиск_расходки[Индекс11],0)),"")</f>
        <v/>
      </c>
      <c r="AC83" s="197" t="str">
        <f>IFERROR(INDEX(Расходка[Наименование расходного материала],MATCH(Расходка[[#This Row],[№]],Поиск_расходки[Индекс12],0)),"")</f>
        <v/>
      </c>
      <c r="AD83" s="197" t="str">
        <f>IFERROR(INDEX(Расходка[Наименование расходного материала],MATCH(Расходка[[#This Row],[№]],Поиск_расходки[Индекс13],0)),"")</f>
        <v/>
      </c>
      <c r="AF83" s="4" t="s">
        <v>6</v>
      </c>
      <c r="AG83" s="4" t="s">
        <v>472</v>
      </c>
    </row>
    <row r="84" spans="5:33">
      <c r="E84" s="196">
        <f>IF(ISNUMBER(SEARCH('Карта учёта'!$B$13,Расходка[[#This Row],[Наименование расходного материала]])),MAX($E$1:E83)+1,0)</f>
        <v>0</v>
      </c>
      <c r="F84" s="196">
        <f>IF(ISNUMBER(SEARCH('Карта учёта'!$B$14,Расходка[[#This Row],[Наименование расходного материала]])),MAX($F$1:F83)+1,0)</f>
        <v>0</v>
      </c>
      <c r="G84" s="196">
        <f>IF(ISNUMBER(SEARCH('Карта учёта'!$B$15,Расходка[[#This Row],[Наименование расходного материала]])),MAX($G$1:G83)+1,0)</f>
        <v>0</v>
      </c>
      <c r="H84" s="196">
        <f>IF(ISNUMBER(SEARCH('Карта учёта'!$B$16,Расходка[[#This Row],[Наименование расходного материала]])),MAX($H$1:H83)+1,0)</f>
        <v>0</v>
      </c>
      <c r="I84" s="196">
        <f>IF(ISNUMBER(SEARCH('Карта учёта'!$B$17,Расходка[[#This Row],[Наименование расходного материала]])),MAX($I$1:I83)+1,0)</f>
        <v>0</v>
      </c>
      <c r="J84" s="196">
        <f>IF(ISNUMBER(SEARCH('Карта учёта'!$B$18,Расходка[[#This Row],[Наименование расходного материала]])),MAX($J$1:J83)+1,0)</f>
        <v>0</v>
      </c>
      <c r="K84" s="196">
        <f>IF(ISNUMBER(SEARCH('Карта учёта'!$B$19,Расходка[[#This Row],[Наименование расходного материала]])),MAX($K$1:K83)+1,0)</f>
        <v>0</v>
      </c>
      <c r="L84" s="196">
        <f>IF(ISNUMBER(SEARCH('Карта учёта'!$B$20,Расходка[[#This Row],[Наименование расходного материала]])),MAX($L$1:L83)+1,0)</f>
        <v>0</v>
      </c>
      <c r="M84" s="196">
        <f>IF(ISNUMBER(SEARCH('Карта учёта'!$B$21,Расходка[[#This Row],[Наименование расходного материала]])),MAX($M$1:M83)+1,0)</f>
        <v>0</v>
      </c>
      <c r="N84" s="196">
        <f>IF(ISNUMBER(SEARCH('Карта учёта'!$B$22,Расходка[[#This Row],[Наименование расходного материала]])),MAX($N$1:N83)+1,0)</f>
        <v>0</v>
      </c>
      <c r="O84" s="196">
        <f>IF(ISNUMBER(SEARCH('Карта учёта'!$B$23,Расходка[[#This Row],[Наименование расходного материала]])),MAX($O$1:O83)+1,0)</f>
        <v>0</v>
      </c>
      <c r="P84" s="196">
        <f>IF(ISNUMBER(SEARCH('Карта учёта'!$B$24,Расходка[[#This Row],[Наименование расходного материала]])),MAX($P$1:P83)+1,0)</f>
        <v>0</v>
      </c>
      <c r="Q84" s="196">
        <f>IF(ISNUMBER(SEARCH('Карта учёта'!$B$25,Расходка[[#This Row],[Наименование расходного материала]])),MAX($Q$1:Q83)+1,0)</f>
        <v>0</v>
      </c>
      <c r="R84" s="197" t="str">
        <f>IFERROR(INDEX(Расходка[Наименование расходного материала],MATCH(Расходка[[#This Row],[№]],Поиск_расходки[Индекс1],0)),"")</f>
        <v/>
      </c>
      <c r="S84" s="197" t="str">
        <f>IFERROR(INDEX(Расходка[Наименование расходного материала],MATCH(Расходка[[#This Row],[№]],Поиск_расходки[Индекс2],0)),"")</f>
        <v/>
      </c>
      <c r="T84" s="197" t="str">
        <f>IFERROR(INDEX(Расходка[Наименование расходного материала],MATCH(Расходка[[#This Row],[№]],Поиск_расходки[Индекс3],0)),"")</f>
        <v/>
      </c>
      <c r="U84" s="197" t="str">
        <f>IFERROR(INDEX(Расходка[Наименование расходного материала],MATCH(Расходка[[#This Row],[№]],Поиск_расходки[Индекс4],0)),"")</f>
        <v/>
      </c>
      <c r="V84" s="197" t="str">
        <f>IFERROR(INDEX(Расходка[Наименование расходного материала],MATCH(Расходка[[#This Row],[№]],Поиск_расходки[Индекс5],0)),"")</f>
        <v/>
      </c>
      <c r="W84" s="197" t="str">
        <f>IFERROR(INDEX(Расходка[Наименование расходного материала],MATCH(Расходка[[#This Row],[№]],Поиск_расходки[Индекс6],0)),"")</f>
        <v/>
      </c>
      <c r="X84" s="197" t="str">
        <f>IFERROR(INDEX(Расходка[Наименование расходного материала],MATCH(Расходка[[#This Row],[№]],Поиск_расходки[Индекс7],0)),"")</f>
        <v/>
      </c>
      <c r="Y84" s="197" t="str">
        <f>IFERROR(INDEX(Расходка[Наименование расходного материала],MATCH(Расходка[[#This Row],[№]],Поиск_расходки[Индекс8],0)),"")</f>
        <v/>
      </c>
      <c r="Z84" s="197" t="str">
        <f>IFERROR(INDEX(Расходка[Наименование расходного материала],MATCH(Расходка[[#This Row],[№]],Поиск_расходки[Индекс9],0)),"")</f>
        <v/>
      </c>
      <c r="AA84" s="197" t="str">
        <f>IFERROR(INDEX(Расходка[Наименование расходного материала],MATCH(Расходка[[#This Row],[№]],Поиск_расходки[Индекс10],0)),"")</f>
        <v/>
      </c>
      <c r="AB84" s="197" t="str">
        <f>IFERROR(INDEX(Расходка[Наименование расходного материала],MATCH(Расходка[[#This Row],[№]],Поиск_расходки[Индекс11],0)),"")</f>
        <v/>
      </c>
      <c r="AC84" s="197" t="str">
        <f>IFERROR(INDEX(Расходка[Наименование расходного материала],MATCH(Расходка[[#This Row],[№]],Поиск_расходки[Индекс12],0)),"")</f>
        <v/>
      </c>
      <c r="AD84" s="197" t="str">
        <f>IFERROR(INDEX(Расходка[Наименование расходного материала],MATCH(Расходка[[#This Row],[№]],Поиск_расходки[Индекс13],0)),"")</f>
        <v/>
      </c>
      <c r="AF84" s="4" t="s">
        <v>6</v>
      </c>
      <c r="AG84" s="4" t="s">
        <v>423</v>
      </c>
    </row>
    <row r="85" spans="5:33">
      <c r="E85" s="196">
        <f>IF(ISNUMBER(SEARCH('Карта учёта'!$B$13,Расходка[[#This Row],[Наименование расходного материала]])),MAX($E$1:E84)+1,0)</f>
        <v>0</v>
      </c>
      <c r="F85" s="196">
        <f>IF(ISNUMBER(SEARCH('Карта учёта'!$B$14,Расходка[[#This Row],[Наименование расходного материала]])),MAX($F$1:F84)+1,0)</f>
        <v>0</v>
      </c>
      <c r="G85" s="196">
        <f>IF(ISNUMBER(SEARCH('Карта учёта'!$B$15,Расходка[[#This Row],[Наименование расходного материала]])),MAX($G$1:G84)+1,0)</f>
        <v>0</v>
      </c>
      <c r="H85" s="196">
        <f>IF(ISNUMBER(SEARCH('Карта учёта'!$B$16,Расходка[[#This Row],[Наименование расходного материала]])),MAX($H$1:H84)+1,0)</f>
        <v>0</v>
      </c>
      <c r="I85" s="196">
        <f>IF(ISNUMBER(SEARCH('Карта учёта'!$B$17,Расходка[[#This Row],[Наименование расходного материала]])),MAX($I$1:I84)+1,0)</f>
        <v>0</v>
      </c>
      <c r="J85" s="196">
        <f>IF(ISNUMBER(SEARCH('Карта учёта'!$B$18,Расходка[[#This Row],[Наименование расходного материала]])),MAX($J$1:J84)+1,0)</f>
        <v>0</v>
      </c>
      <c r="K85" s="196">
        <f>IF(ISNUMBER(SEARCH('Карта учёта'!$B$19,Расходка[[#This Row],[Наименование расходного материала]])),MAX($K$1:K84)+1,0)</f>
        <v>0</v>
      </c>
      <c r="L85" s="196">
        <f>IF(ISNUMBER(SEARCH('Карта учёта'!$B$20,Расходка[[#This Row],[Наименование расходного материала]])),MAX($L$1:L84)+1,0)</f>
        <v>0</v>
      </c>
      <c r="M85" s="196">
        <f>IF(ISNUMBER(SEARCH('Карта учёта'!$B$21,Расходка[[#This Row],[Наименование расходного материала]])),MAX($M$1:M84)+1,0)</f>
        <v>0</v>
      </c>
      <c r="N85" s="196">
        <f>IF(ISNUMBER(SEARCH('Карта учёта'!$B$22,Расходка[[#This Row],[Наименование расходного материала]])),MAX($N$1:N84)+1,0)</f>
        <v>0</v>
      </c>
      <c r="O85" s="196">
        <f>IF(ISNUMBER(SEARCH('Карта учёта'!$B$23,Расходка[[#This Row],[Наименование расходного материала]])),MAX($O$1:O84)+1,0)</f>
        <v>0</v>
      </c>
      <c r="P85" s="196">
        <f>IF(ISNUMBER(SEARCH('Карта учёта'!$B$24,Расходка[[#This Row],[Наименование расходного материала]])),MAX($P$1:P84)+1,0)</f>
        <v>0</v>
      </c>
      <c r="Q85" s="196">
        <f>IF(ISNUMBER(SEARCH('Карта учёта'!$B$25,Расходка[[#This Row],[Наименование расходного материала]])),MAX($Q$1:Q84)+1,0)</f>
        <v>0</v>
      </c>
      <c r="R85" s="197" t="str">
        <f>IFERROR(INDEX(Расходка[Наименование расходного материала],MATCH(Расходка[[#This Row],[№]],Поиск_расходки[Индекс1],0)),"")</f>
        <v/>
      </c>
      <c r="S85" s="197" t="str">
        <f>IFERROR(INDEX(Расходка[Наименование расходного материала],MATCH(Расходка[[#This Row],[№]],Поиск_расходки[Индекс2],0)),"")</f>
        <v/>
      </c>
      <c r="T85" s="197" t="str">
        <f>IFERROR(INDEX(Расходка[Наименование расходного материала],MATCH(Расходка[[#This Row],[№]],Поиск_расходки[Индекс3],0)),"")</f>
        <v/>
      </c>
      <c r="U85" s="197" t="str">
        <f>IFERROR(INDEX(Расходка[Наименование расходного материала],MATCH(Расходка[[#This Row],[№]],Поиск_расходки[Индекс4],0)),"")</f>
        <v/>
      </c>
      <c r="V85" s="197" t="str">
        <f>IFERROR(INDEX(Расходка[Наименование расходного материала],MATCH(Расходка[[#This Row],[№]],Поиск_расходки[Индекс5],0)),"")</f>
        <v/>
      </c>
      <c r="W85" s="197" t="str">
        <f>IFERROR(INDEX(Расходка[Наименование расходного материала],MATCH(Расходка[[#This Row],[№]],Поиск_расходки[Индекс6],0)),"")</f>
        <v/>
      </c>
      <c r="X85" s="197" t="str">
        <f>IFERROR(INDEX(Расходка[Наименование расходного материала],MATCH(Расходка[[#This Row],[№]],Поиск_расходки[Индекс7],0)),"")</f>
        <v/>
      </c>
      <c r="Y85" s="197" t="str">
        <f>IFERROR(INDEX(Расходка[Наименование расходного материала],MATCH(Расходка[[#This Row],[№]],Поиск_расходки[Индекс8],0)),"")</f>
        <v/>
      </c>
      <c r="Z85" s="197" t="str">
        <f>IFERROR(INDEX(Расходка[Наименование расходного материала],MATCH(Расходка[[#This Row],[№]],Поиск_расходки[Индекс9],0)),"")</f>
        <v/>
      </c>
      <c r="AA85" s="197" t="str">
        <f>IFERROR(INDEX(Расходка[Наименование расходного материала],MATCH(Расходка[[#This Row],[№]],Поиск_расходки[Индекс10],0)),"")</f>
        <v/>
      </c>
      <c r="AB85" s="197" t="str">
        <f>IFERROR(INDEX(Расходка[Наименование расходного материала],MATCH(Расходка[[#This Row],[№]],Поиск_расходки[Индекс11],0)),"")</f>
        <v/>
      </c>
      <c r="AC85" s="197" t="str">
        <f>IFERROR(INDEX(Расходка[Наименование расходного материала],MATCH(Расходка[[#This Row],[№]],Поиск_расходки[Индекс12],0)),"")</f>
        <v/>
      </c>
      <c r="AD85" s="197" t="str">
        <f>IFERROR(INDEX(Расходка[Наименование расходного материала],MATCH(Расходка[[#This Row],[№]],Поиск_расходки[Индекс13],0)),"")</f>
        <v/>
      </c>
      <c r="AF85" s="4" t="s">
        <v>6</v>
      </c>
      <c r="AG85" s="4" t="s">
        <v>424</v>
      </c>
    </row>
    <row r="86" spans="5:33">
      <c r="E86" s="196">
        <f>IF(ISNUMBER(SEARCH('Карта учёта'!$B$13,Расходка[[#This Row],[Наименование расходного материала]])),MAX($E$1:E85)+1,0)</f>
        <v>0</v>
      </c>
      <c r="F86" s="196">
        <f>IF(ISNUMBER(SEARCH('Карта учёта'!$B$14,Расходка[[#This Row],[Наименование расходного материала]])),MAX($F$1:F85)+1,0)</f>
        <v>0</v>
      </c>
      <c r="G86" s="196">
        <f>IF(ISNUMBER(SEARCH('Карта учёта'!$B$15,Расходка[[#This Row],[Наименование расходного материала]])),MAX($G$1:G85)+1,0)</f>
        <v>0</v>
      </c>
      <c r="H86" s="196">
        <f>IF(ISNUMBER(SEARCH('Карта учёта'!$B$16,Расходка[[#This Row],[Наименование расходного материала]])),MAX($H$1:H85)+1,0)</f>
        <v>0</v>
      </c>
      <c r="I86" s="196">
        <f>IF(ISNUMBER(SEARCH('Карта учёта'!$B$17,Расходка[[#This Row],[Наименование расходного материала]])),MAX($I$1:I85)+1,0)</f>
        <v>0</v>
      </c>
      <c r="J86" s="196">
        <f>IF(ISNUMBER(SEARCH('Карта учёта'!$B$18,Расходка[[#This Row],[Наименование расходного материала]])),MAX($J$1:J85)+1,0)</f>
        <v>0</v>
      </c>
      <c r="K86" s="196">
        <f>IF(ISNUMBER(SEARCH('Карта учёта'!$B$19,Расходка[[#This Row],[Наименование расходного материала]])),MAX($K$1:K85)+1,0)</f>
        <v>0</v>
      </c>
      <c r="L86" s="196">
        <f>IF(ISNUMBER(SEARCH('Карта учёта'!$B$20,Расходка[[#This Row],[Наименование расходного материала]])),MAX($L$1:L85)+1,0)</f>
        <v>0</v>
      </c>
      <c r="M86" s="196">
        <f>IF(ISNUMBER(SEARCH('Карта учёта'!$B$21,Расходка[[#This Row],[Наименование расходного материала]])),MAX($M$1:M85)+1,0)</f>
        <v>0</v>
      </c>
      <c r="N86" s="196">
        <f>IF(ISNUMBER(SEARCH('Карта учёта'!$B$22,Расходка[[#This Row],[Наименование расходного материала]])),MAX($N$1:N85)+1,0)</f>
        <v>0</v>
      </c>
      <c r="O86" s="196">
        <f>IF(ISNUMBER(SEARCH('Карта учёта'!$B$23,Расходка[[#This Row],[Наименование расходного материала]])),MAX($O$1:O85)+1,0)</f>
        <v>0</v>
      </c>
      <c r="P86" s="196">
        <f>IF(ISNUMBER(SEARCH('Карта учёта'!$B$24,Расходка[[#This Row],[Наименование расходного материала]])),MAX($P$1:P85)+1,0)</f>
        <v>0</v>
      </c>
      <c r="Q86" s="196">
        <f>IF(ISNUMBER(SEARCH('Карта учёта'!$B$25,Расходка[[#This Row],[Наименование расходного материала]])),MAX($Q$1:Q85)+1,0)</f>
        <v>0</v>
      </c>
      <c r="R86" s="197" t="str">
        <f>IFERROR(INDEX(Расходка[Наименование расходного материала],MATCH(Расходка[[#This Row],[№]],Поиск_расходки[Индекс1],0)),"")</f>
        <v/>
      </c>
      <c r="S86" s="197" t="str">
        <f>IFERROR(INDEX(Расходка[Наименование расходного материала],MATCH(Расходка[[#This Row],[№]],Поиск_расходки[Индекс2],0)),"")</f>
        <v/>
      </c>
      <c r="T86" s="197" t="str">
        <f>IFERROR(INDEX(Расходка[Наименование расходного материала],MATCH(Расходка[[#This Row],[№]],Поиск_расходки[Индекс3],0)),"")</f>
        <v/>
      </c>
      <c r="U86" s="197" t="str">
        <f>IFERROR(INDEX(Расходка[Наименование расходного материала],MATCH(Расходка[[#This Row],[№]],Поиск_расходки[Индекс4],0)),"")</f>
        <v/>
      </c>
      <c r="V86" s="197" t="str">
        <f>IFERROR(INDEX(Расходка[Наименование расходного материала],MATCH(Расходка[[#This Row],[№]],Поиск_расходки[Индекс5],0)),"")</f>
        <v/>
      </c>
      <c r="W86" s="197" t="str">
        <f>IFERROR(INDEX(Расходка[Наименование расходного материала],MATCH(Расходка[[#This Row],[№]],Поиск_расходки[Индекс6],0)),"")</f>
        <v/>
      </c>
      <c r="X86" s="197" t="str">
        <f>IFERROR(INDEX(Расходка[Наименование расходного материала],MATCH(Расходка[[#This Row],[№]],Поиск_расходки[Индекс7],0)),"")</f>
        <v/>
      </c>
      <c r="Y86" s="197" t="str">
        <f>IFERROR(INDEX(Расходка[Наименование расходного материала],MATCH(Расходка[[#This Row],[№]],Поиск_расходки[Индекс8],0)),"")</f>
        <v/>
      </c>
      <c r="Z86" s="197" t="str">
        <f>IFERROR(INDEX(Расходка[Наименование расходного материала],MATCH(Расходка[[#This Row],[№]],Поиск_расходки[Индекс9],0)),"")</f>
        <v/>
      </c>
      <c r="AA86" s="197" t="str">
        <f>IFERROR(INDEX(Расходка[Наименование расходного материала],MATCH(Расходка[[#This Row],[№]],Поиск_расходки[Индекс10],0)),"")</f>
        <v/>
      </c>
      <c r="AB86" s="197" t="str">
        <f>IFERROR(INDEX(Расходка[Наименование расходного материала],MATCH(Расходка[[#This Row],[№]],Поиск_расходки[Индекс11],0)),"")</f>
        <v/>
      </c>
      <c r="AC86" s="197" t="str">
        <f>IFERROR(INDEX(Расходка[Наименование расходного материала],MATCH(Расходка[[#This Row],[№]],Поиск_расходки[Индекс12],0)),"")</f>
        <v/>
      </c>
      <c r="AD86" s="197" t="str">
        <f>IFERROR(INDEX(Расходка[Наименование расходного материала],MATCH(Расходка[[#This Row],[№]],Поиск_расходки[Индекс13],0)),"")</f>
        <v/>
      </c>
      <c r="AF86" s="4" t="s">
        <v>6</v>
      </c>
      <c r="AG86" s="4" t="s">
        <v>473</v>
      </c>
    </row>
    <row r="87" spans="5:33">
      <c r="AF87" s="4" t="s">
        <v>6</v>
      </c>
      <c r="AG87" s="4" t="s">
        <v>474</v>
      </c>
    </row>
    <row r="88" spans="5:33">
      <c r="AF88" s="4" t="s">
        <v>6</v>
      </c>
      <c r="AG88" s="4" t="s">
        <v>475</v>
      </c>
    </row>
    <row r="89" spans="5:33">
      <c r="AF89" s="4" t="s">
        <v>6</v>
      </c>
      <c r="AG89" s="4" t="s">
        <v>476</v>
      </c>
    </row>
    <row r="90" spans="5:33">
      <c r="AF90" s="4" t="s">
        <v>6</v>
      </c>
      <c r="AG90" s="4" t="s">
        <v>477</v>
      </c>
    </row>
    <row r="91" spans="5:33">
      <c r="AF91" s="4" t="s">
        <v>6</v>
      </c>
      <c r="AG91" s="4" t="s">
        <v>478</v>
      </c>
    </row>
    <row r="92" spans="5:33">
      <c r="AF92" s="4" t="s">
        <v>6</v>
      </c>
      <c r="AG92" s="4" t="s">
        <v>479</v>
      </c>
    </row>
    <row r="93" spans="5:33">
      <c r="AF93" s="4" t="s">
        <v>6</v>
      </c>
      <c r="AG93" s="4" t="s">
        <v>480</v>
      </c>
    </row>
    <row r="94" spans="5:33">
      <c r="AF94" s="4" t="s">
        <v>6</v>
      </c>
      <c r="AG94" s="4" t="s">
        <v>427</v>
      </c>
    </row>
    <row r="95" spans="5:33">
      <c r="AF95" s="4" t="s">
        <v>6</v>
      </c>
      <c r="AG95" s="4" t="s">
        <v>428</v>
      </c>
    </row>
    <row r="96" spans="5:33">
      <c r="AF96" s="4" t="s">
        <v>6</v>
      </c>
      <c r="AG96" s="4" t="s">
        <v>481</v>
      </c>
    </row>
    <row r="97" spans="32:33">
      <c r="AF97" s="4" t="s">
        <v>6</v>
      </c>
      <c r="AG97" s="4" t="s">
        <v>482</v>
      </c>
    </row>
  </sheetData>
  <sheetProtection sheet="1" objects="1" scenarios="1" formatCells="0" formatColumns="0"/>
  <phoneticPr fontId="15" type="noConversion"/>
  <dataValidations count="1">
    <dataValidation type="list" allowBlank="1" showInputMessage="1" showErrorMessage="1" sqref="B2:B80">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topLeftCell="A26" zoomScale="90" zoomScaleNormal="90" workbookViewId="0">
      <selection activeCell="B49" sqref="B49"/>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7"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302</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513</v>
      </c>
      <c r="C15" s="201" t="str">
        <f>CONCATENATE(A15,B15)</f>
        <v>Старшая мед.сетра: Н.Б. Шишкина</v>
      </c>
    </row>
    <row r="16" spans="1:5">
      <c r="A16" t="s">
        <v>120</v>
      </c>
      <c r="B16" t="s">
        <v>122</v>
      </c>
      <c r="C16" t="str">
        <f>CONCATENATE(A16,B16)</f>
        <v>Старшая мед.сетра: О.Н. Черткова</v>
      </c>
    </row>
    <row r="17" spans="1:3">
      <c r="A17" t="s">
        <v>123</v>
      </c>
      <c r="B17" t="s">
        <v>348</v>
      </c>
      <c r="C17" t="str">
        <f t="shared" si="0"/>
        <v xml:space="preserve">И/О старшей мед.сетры: А.А. Нефёдова </v>
      </c>
    </row>
    <row r="18" spans="1:3">
      <c r="A18" t="s">
        <v>123</v>
      </c>
      <c r="B18" t="s">
        <v>347</v>
      </c>
      <c r="C18" t="str">
        <f>CONCATENATE(A18,B18)</f>
        <v>И/О старшей мед.сетры: А.М. Казанцева</v>
      </c>
    </row>
    <row r="19" spans="1:3">
      <c r="C19" s="201"/>
    </row>
    <row r="20" spans="1:3">
      <c r="C20" s="201"/>
    </row>
    <row r="21" spans="1:3">
      <c r="A21" t="s">
        <v>175</v>
      </c>
      <c r="B21" t="s">
        <v>174</v>
      </c>
    </row>
    <row r="22" spans="1:3">
      <c r="A22" t="s">
        <v>170</v>
      </c>
      <c r="B22" t="s">
        <v>267</v>
      </c>
    </row>
    <row r="23" spans="1:3">
      <c r="A23" t="s">
        <v>170</v>
      </c>
      <c r="B23" t="s">
        <v>176</v>
      </c>
    </row>
    <row r="24" spans="1:3">
      <c r="A24" t="s">
        <v>170</v>
      </c>
      <c r="B24" t="s">
        <v>303</v>
      </c>
    </row>
    <row r="25" spans="1:3">
      <c r="A25" t="s">
        <v>170</v>
      </c>
      <c r="B25" t="s">
        <v>250</v>
      </c>
    </row>
    <row r="26" spans="1:3">
      <c r="A26" t="s">
        <v>170</v>
      </c>
      <c r="B26" t="s">
        <v>264</v>
      </c>
    </row>
    <row r="27" spans="1:3">
      <c r="A27" t="s">
        <v>170</v>
      </c>
      <c r="B27" t="s">
        <v>268</v>
      </c>
    </row>
    <row r="28" spans="1:3">
      <c r="A28" t="s">
        <v>170</v>
      </c>
      <c r="B28" t="s">
        <v>256</v>
      </c>
    </row>
    <row r="29" spans="1:3">
      <c r="A29" t="s">
        <v>170</v>
      </c>
      <c r="B29" t="s">
        <v>255</v>
      </c>
    </row>
    <row r="30" spans="1:3">
      <c r="A30" t="s">
        <v>170</v>
      </c>
      <c r="B30" t="s">
        <v>521</v>
      </c>
    </row>
    <row r="31" spans="1:3">
      <c r="A31" t="s">
        <v>170</v>
      </c>
      <c r="B31" t="s">
        <v>254</v>
      </c>
    </row>
    <row r="32" spans="1:3">
      <c r="A32" t="s">
        <v>170</v>
      </c>
      <c r="B32" t="s">
        <v>270</v>
      </c>
    </row>
    <row r="33" spans="1:2">
      <c r="A33" t="s">
        <v>170</v>
      </c>
      <c r="B33" t="s">
        <v>351</v>
      </c>
    </row>
    <row r="34" spans="1:2">
      <c r="A34" t="s">
        <v>170</v>
      </c>
      <c r="B34" t="s">
        <v>263</v>
      </c>
    </row>
    <row r="35" spans="1:2">
      <c r="A35" t="s">
        <v>170</v>
      </c>
      <c r="B35" t="s">
        <v>249</v>
      </c>
    </row>
    <row r="36" spans="1:2">
      <c r="A36" t="s">
        <v>170</v>
      </c>
      <c r="B36" t="s">
        <v>253</v>
      </c>
    </row>
    <row r="37" spans="1:2">
      <c r="A37" t="s">
        <v>170</v>
      </c>
      <c r="B37" t="s">
        <v>248</v>
      </c>
    </row>
    <row r="38" spans="1:2">
      <c r="A38" t="s">
        <v>170</v>
      </c>
      <c r="B38" t="s">
        <v>362</v>
      </c>
    </row>
    <row r="39" spans="1:2">
      <c r="A39" t="s">
        <v>170</v>
      </c>
      <c r="B39" t="s">
        <v>504</v>
      </c>
    </row>
    <row r="40" spans="1:2">
      <c r="A40" t="s">
        <v>170</v>
      </c>
      <c r="B40" t="s">
        <v>266</v>
      </c>
    </row>
    <row r="41" spans="1:2">
      <c r="A41" t="s">
        <v>170</v>
      </c>
      <c r="B41" t="s">
        <v>265</v>
      </c>
    </row>
    <row r="42" spans="1:2">
      <c r="A42" t="s">
        <v>170</v>
      </c>
      <c r="B42" t="s">
        <v>257</v>
      </c>
    </row>
    <row r="43" spans="1:2">
      <c r="A43" t="s">
        <v>170</v>
      </c>
      <c r="B43" t="s">
        <v>251</v>
      </c>
    </row>
    <row r="44" spans="1:2">
      <c r="A44" t="s">
        <v>170</v>
      </c>
      <c r="B44" t="s">
        <v>252</v>
      </c>
    </row>
    <row r="45" spans="1:2">
      <c r="A45" t="s">
        <v>302</v>
      </c>
      <c r="B45" t="s">
        <v>260</v>
      </c>
    </row>
    <row r="46" spans="1:2">
      <c r="A46" t="s">
        <v>302</v>
      </c>
      <c r="B46" t="s">
        <v>261</v>
      </c>
    </row>
    <row r="47" spans="1:2">
      <c r="A47" t="s">
        <v>302</v>
      </c>
      <c r="B47" t="s">
        <v>262</v>
      </c>
    </row>
    <row r="48" spans="1:2">
      <c r="A48" t="s">
        <v>302</v>
      </c>
      <c r="B48" t="s">
        <v>522</v>
      </c>
    </row>
    <row r="49" spans="1:2">
      <c r="A49" t="s">
        <v>302</v>
      </c>
      <c r="B49" t="s">
        <v>178</v>
      </c>
    </row>
    <row r="50" spans="1:2">
      <c r="A50" t="s">
        <v>302</v>
      </c>
      <c r="B50" t="s">
        <v>258</v>
      </c>
    </row>
    <row r="51" spans="1:2">
      <c r="A51" t="s">
        <v>302</v>
      </c>
      <c r="B51" t="s">
        <v>269</v>
      </c>
    </row>
    <row r="52" spans="1:2">
      <c r="A52" t="s">
        <v>302</v>
      </c>
      <c r="B52" t="s">
        <v>177</v>
      </c>
    </row>
    <row r="53" spans="1:2">
      <c r="A53" t="s">
        <v>302</v>
      </c>
      <c r="B53" t="s">
        <v>502</v>
      </c>
    </row>
    <row r="54" spans="1:2">
      <c r="A54" t="s">
        <v>302</v>
      </c>
      <c r="B54" t="s">
        <v>259</v>
      </c>
    </row>
    <row r="55" spans="1:2">
      <c r="A55" t="s">
        <v>302</v>
      </c>
      <c r="B55" t="s">
        <v>367</v>
      </c>
    </row>
    <row r="56" spans="1:2">
      <c r="A56" t="s">
        <v>302</v>
      </c>
      <c r="B56" t="s">
        <v>363</v>
      </c>
    </row>
    <row r="57" spans="1:2">
      <c r="A57" t="s">
        <v>171</v>
      </c>
      <c r="B57" t="s">
        <v>144</v>
      </c>
    </row>
    <row r="58" spans="1:2">
      <c r="A58" t="s">
        <v>171</v>
      </c>
      <c r="B58" t="s">
        <v>147</v>
      </c>
    </row>
    <row r="59" spans="1:2">
      <c r="A59" t="s">
        <v>171</v>
      </c>
      <c r="B59" t="s">
        <v>150</v>
      </c>
    </row>
    <row r="60" spans="1:2">
      <c r="A60" t="s">
        <v>171</v>
      </c>
      <c r="B60" t="s">
        <v>153</v>
      </c>
    </row>
    <row r="61" spans="1:2">
      <c r="A61" t="s">
        <v>171</v>
      </c>
      <c r="B61" t="s">
        <v>156</v>
      </c>
    </row>
    <row r="62" spans="1:2">
      <c r="A62" t="s">
        <v>171</v>
      </c>
      <c r="B62" t="s">
        <v>159</v>
      </c>
    </row>
    <row r="63" spans="1:2">
      <c r="A63" t="s">
        <v>171</v>
      </c>
      <c r="B63" t="s">
        <v>164</v>
      </c>
    </row>
    <row r="64" spans="1:2">
      <c r="A64" t="s">
        <v>171</v>
      </c>
      <c r="B64" t="s">
        <v>275</v>
      </c>
    </row>
    <row r="65" spans="1:2">
      <c r="A65" t="s">
        <v>171</v>
      </c>
      <c r="B65" t="s">
        <v>166</v>
      </c>
    </row>
    <row r="66" spans="1:2">
      <c r="A66" t="s">
        <v>171</v>
      </c>
      <c r="B66" t="s">
        <v>167</v>
      </c>
    </row>
    <row r="67" spans="1:2">
      <c r="A67" t="s">
        <v>171</v>
      </c>
      <c r="B67" t="s">
        <v>168</v>
      </c>
    </row>
    <row r="68" spans="1:2">
      <c r="A68" t="s">
        <v>171</v>
      </c>
      <c r="B68" t="s">
        <v>169</v>
      </c>
    </row>
    <row r="69" spans="1:2">
      <c r="A69" t="s">
        <v>171</v>
      </c>
      <c r="B69" t="s">
        <v>141</v>
      </c>
    </row>
    <row r="70" spans="1:2">
      <c r="A70" t="s">
        <v>171</v>
      </c>
      <c r="B70" t="s">
        <v>185</v>
      </c>
    </row>
    <row r="71" spans="1:2">
      <c r="A71" t="s">
        <v>172</v>
      </c>
      <c r="B71" t="s">
        <v>340</v>
      </c>
    </row>
    <row r="72" spans="1:2">
      <c r="A72" t="s">
        <v>172</v>
      </c>
      <c r="B72" t="s">
        <v>143</v>
      </c>
    </row>
    <row r="73" spans="1:2">
      <c r="A73" t="s">
        <v>172</v>
      </c>
      <c r="B73" t="s">
        <v>365</v>
      </c>
    </row>
    <row r="74" spans="1:2">
      <c r="A74" t="s">
        <v>172</v>
      </c>
      <c r="B74" t="s">
        <v>146</v>
      </c>
    </row>
    <row r="75" spans="1:2">
      <c r="A75" t="s">
        <v>172</v>
      </c>
      <c r="B75" t="s">
        <v>140</v>
      </c>
    </row>
    <row r="76" spans="1:2">
      <c r="A76" t="s">
        <v>172</v>
      </c>
      <c r="B76" t="s">
        <v>149</v>
      </c>
    </row>
    <row r="77" spans="1:2">
      <c r="A77" t="s">
        <v>172</v>
      </c>
      <c r="B77" t="s">
        <v>152</v>
      </c>
    </row>
    <row r="78" spans="1:2">
      <c r="A78" t="s">
        <v>172</v>
      </c>
      <c r="B78" t="s">
        <v>155</v>
      </c>
    </row>
    <row r="79" spans="1:2">
      <c r="A79" t="s">
        <v>172</v>
      </c>
      <c r="B79" t="s">
        <v>158</v>
      </c>
    </row>
    <row r="80" spans="1:2">
      <c r="A80" t="s">
        <v>172</v>
      </c>
      <c r="B80" t="s">
        <v>161</v>
      </c>
    </row>
    <row r="81" spans="1:2">
      <c r="A81" t="s">
        <v>172</v>
      </c>
      <c r="B81" t="s">
        <v>163</v>
      </c>
    </row>
    <row r="82" spans="1:2">
      <c r="A82" t="s">
        <v>184</v>
      </c>
      <c r="B82" t="s">
        <v>142</v>
      </c>
    </row>
    <row r="83" spans="1:2">
      <c r="A83" t="s">
        <v>184</v>
      </c>
      <c r="B83" t="s">
        <v>274</v>
      </c>
    </row>
    <row r="84" spans="1:2">
      <c r="A84" t="s">
        <v>184</v>
      </c>
      <c r="B84" t="s">
        <v>145</v>
      </c>
    </row>
    <row r="85" spans="1:2">
      <c r="A85" t="s">
        <v>184</v>
      </c>
      <c r="B85" t="s">
        <v>148</v>
      </c>
    </row>
    <row r="86" spans="1:2">
      <c r="A86" t="s">
        <v>184</v>
      </c>
      <c r="B86" t="s">
        <v>151</v>
      </c>
    </row>
    <row r="87" spans="1:2">
      <c r="A87" t="s">
        <v>184</v>
      </c>
      <c r="B87" t="s">
        <v>154</v>
      </c>
    </row>
    <row r="88" spans="1:2">
      <c r="A88" t="s">
        <v>184</v>
      </c>
      <c r="B88" t="s">
        <v>160</v>
      </c>
    </row>
    <row r="89" spans="1:2">
      <c r="A89" t="s">
        <v>184</v>
      </c>
      <c r="B89" t="s">
        <v>157</v>
      </c>
    </row>
    <row r="90" spans="1:2">
      <c r="A90" t="s">
        <v>184</v>
      </c>
      <c r="B90" t="s">
        <v>162</v>
      </c>
    </row>
    <row r="91" spans="1:2">
      <c r="A91" t="s">
        <v>184</v>
      </c>
      <c r="B91" t="s">
        <v>165</v>
      </c>
    </row>
  </sheetData>
  <sheetProtection sheet="1" objects="1" scenarios="1"/>
  <phoneticPr fontId="15" type="noConversion"/>
  <dataValidations count="1">
    <dataValidation type="list" allowBlank="1" showInputMessage="1" showErrorMessage="1" sqref="A22:A91">
      <formula1>INDIRECT("Должность[Должность]")</formula1>
    </dataValidation>
  </dataValidations>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90" t="s">
        <v>380</v>
      </c>
    </row>
    <row r="2" spans="1:1">
      <c r="A2" t="s">
        <v>377</v>
      </c>
    </row>
    <row r="3" spans="1:1">
      <c r="A3" t="s">
        <v>381</v>
      </c>
    </row>
    <row r="4" spans="1:1">
      <c r="A4" t="s">
        <v>382</v>
      </c>
    </row>
    <row r="5" spans="1:1">
      <c r="A5" t="s">
        <v>378</v>
      </c>
    </row>
    <row r="6" spans="1:1">
      <c r="A6" t="s">
        <v>379</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4</vt:i4>
      </vt:variant>
    </vt:vector>
  </HeadingPairs>
  <TitlesOfParts>
    <vt:vector size="12" baseType="lpstr">
      <vt:lpstr>КАГ</vt:lpstr>
      <vt:lpstr>ЧКВ</vt:lpstr>
      <vt:lpstr>КАГ to 1C</vt:lpstr>
      <vt:lpstr>Карта учёта</vt:lpstr>
      <vt:lpstr>Вмешательства</vt:lpstr>
      <vt:lpstr>Расходный материал</vt:lpstr>
      <vt:lpstr>Сотрудники</vt:lpstr>
      <vt:lpstr>Остальное</vt:lpstr>
      <vt:lpstr>КАГ!Область_печати</vt:lpstr>
      <vt:lpstr>'КАГ to 1C'!Область_печати</vt:lpstr>
      <vt:lpstr>'Карта учёта'!Область_печати</vt:lpstr>
      <vt:lpstr>ЧКВ!Область_печати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2025-02-23T20:02:43Z</cp:lastPrinted>
  <dcterms:created xsi:type="dcterms:W3CDTF">2015-06-05T18:19:34Z</dcterms:created>
  <dcterms:modified xsi:type="dcterms:W3CDTF">2025-02-23T20:13:16Z</dcterms:modified>
</cp:coreProperties>
</file>