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80" i="1"/>
  <c r="G81" i="1"/>
  <c r="G82" i="1"/>
  <c r="G83" i="1"/>
  <c r="G84" i="1"/>
  <c r="G85" i="1"/>
  <c r="G86" i="1"/>
  <c r="H80" i="1"/>
  <c r="H81" i="1"/>
  <c r="H82" i="1"/>
  <c r="H83" i="1"/>
  <c r="H84" i="1"/>
  <c r="H85" i="1"/>
  <c r="H86" i="1"/>
  <c r="I81" i="1"/>
  <c r="I82" i="1"/>
  <c r="I83" i="1"/>
  <c r="I84" i="1"/>
  <c r="I85" i="1"/>
  <c r="I86" i="1"/>
  <c r="J81" i="1"/>
  <c r="J82" i="1"/>
  <c r="J83" i="1"/>
  <c r="J84" i="1"/>
  <c r="J85" i="1"/>
  <c r="J86" i="1"/>
  <c r="K81" i="1"/>
  <c r="K82" i="1"/>
  <c r="K83" i="1"/>
  <c r="K84" i="1"/>
  <c r="K85" i="1"/>
  <c r="K86" i="1"/>
  <c r="L81" i="1"/>
  <c r="L82" i="1"/>
  <c r="L83" i="1"/>
  <c r="L84" i="1"/>
  <c r="L85" i="1"/>
  <c r="L86" i="1"/>
  <c r="M81" i="1"/>
  <c r="M82" i="1"/>
  <c r="M83" i="1"/>
  <c r="M84" i="1"/>
  <c r="M85" i="1"/>
  <c r="M86" i="1"/>
  <c r="N81" i="1"/>
  <c r="N82" i="1"/>
  <c r="N83" i="1"/>
  <c r="N84" i="1"/>
  <c r="N85" i="1"/>
  <c r="N86" i="1"/>
  <c r="O81" i="1"/>
  <c r="O82" i="1"/>
  <c r="O83" i="1"/>
  <c r="O84" i="1"/>
  <c r="O85" i="1"/>
  <c r="O86" i="1"/>
  <c r="P81" i="1"/>
  <c r="P82" i="1"/>
  <c r="P83" i="1"/>
  <c r="P84" i="1"/>
  <c r="P85" i="1"/>
  <c r="P86" i="1"/>
  <c r="Q81" i="1"/>
  <c r="Q82" i="1"/>
  <c r="Q83" i="1"/>
  <c r="Q84" i="1"/>
  <c r="Q85" i="1"/>
  <c r="Q86" i="1"/>
  <c r="R81" i="1"/>
  <c r="R82" i="1"/>
  <c r="R83" i="1"/>
  <c r="R84" i="1"/>
  <c r="R85" i="1"/>
  <c r="R86" i="1"/>
  <c r="S81" i="1"/>
  <c r="S82" i="1"/>
  <c r="S83" i="1"/>
  <c r="S84" i="1"/>
  <c r="S85" i="1"/>
  <c r="S86" i="1"/>
  <c r="T81" i="1"/>
  <c r="T82" i="1"/>
  <c r="T83" i="1"/>
  <c r="T84" i="1"/>
  <c r="T85" i="1"/>
  <c r="T86" i="1"/>
  <c r="U81" i="1"/>
  <c r="U82" i="1"/>
  <c r="U83" i="1"/>
  <c r="U84" i="1"/>
  <c r="U85" i="1"/>
  <c r="U86" i="1"/>
  <c r="V81" i="1"/>
  <c r="V82" i="1"/>
  <c r="V83" i="1"/>
  <c r="V84" i="1"/>
  <c r="V85" i="1"/>
  <c r="V86" i="1"/>
  <c r="W81" i="1"/>
  <c r="W82" i="1"/>
  <c r="W83" i="1"/>
  <c r="W84" i="1"/>
  <c r="W85" i="1"/>
  <c r="W86" i="1"/>
  <c r="X81" i="1"/>
  <c r="X82" i="1"/>
  <c r="X83" i="1"/>
  <c r="X84" i="1"/>
  <c r="X85" i="1"/>
  <c r="X86" i="1"/>
  <c r="Y81" i="1"/>
  <c r="Y82" i="1"/>
  <c r="Y83" i="1"/>
  <c r="Y84" i="1"/>
  <c r="Y85" i="1"/>
  <c r="Y86" i="1"/>
  <c r="Z81" i="1"/>
  <c r="Z82" i="1"/>
  <c r="Z83" i="1"/>
  <c r="Z84" i="1"/>
  <c r="Z85" i="1"/>
  <c r="Z86" i="1"/>
  <c r="AA81" i="1"/>
  <c r="AA82" i="1"/>
  <c r="AA83" i="1"/>
  <c r="AA84" i="1"/>
  <c r="AA85" i="1"/>
  <c r="AA86" i="1"/>
  <c r="AB81" i="1"/>
  <c r="AB82" i="1"/>
  <c r="AB83" i="1"/>
  <c r="AB84" i="1"/>
  <c r="AB85" i="1"/>
  <c r="AB86" i="1"/>
  <c r="AC81" i="1"/>
  <c r="AC82" i="1"/>
  <c r="AC83" i="1"/>
  <c r="AC84" i="1"/>
  <c r="AC85" i="1"/>
  <c r="AC86" i="1"/>
  <c r="AD81" i="1"/>
  <c r="AD82" i="1"/>
  <c r="AD83" i="1"/>
  <c r="AD84" i="1"/>
  <c r="AD85" i="1"/>
  <c r="AD86" i="1"/>
  <c r="A54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9" i="1" l="1"/>
  <c r="B13" i="9" l="1"/>
  <c r="A56" i="1" l="1"/>
  <c r="A55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80" i="1" l="1"/>
  <c r="S79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U49" i="1" s="1"/>
  <c r="U44" i="1"/>
  <c r="U45" i="1"/>
  <c r="U51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46" i="1" l="1"/>
  <c r="U57" i="1"/>
  <c r="U70" i="1"/>
  <c r="U61" i="1"/>
  <c r="U39" i="1"/>
  <c r="U52" i="1"/>
  <c r="U47" i="1"/>
  <c r="U67" i="1"/>
  <c r="U80" i="1"/>
  <c r="U79" i="1"/>
  <c r="U2" i="1"/>
  <c r="U62" i="1"/>
  <c r="U78" i="1"/>
  <c r="U31" i="1"/>
  <c r="U23" i="1"/>
  <c r="U21" i="1"/>
  <c r="U16" i="1"/>
  <c r="U19" i="1"/>
  <c r="U14" i="1"/>
  <c r="U26" i="1"/>
  <c r="U10" i="1"/>
  <c r="U33" i="1"/>
  <c r="U30" i="1"/>
  <c r="U24" i="1"/>
  <c r="U20" i="1"/>
  <c r="U7" i="1"/>
  <c r="U13" i="1"/>
  <c r="U17" i="1"/>
  <c r="U5" i="1"/>
  <c r="U36" i="1"/>
  <c r="U25" i="1"/>
  <c r="U22" i="1"/>
  <c r="U48" i="1"/>
  <c r="U76" i="1"/>
  <c r="U37" i="1"/>
  <c r="U32" i="1"/>
  <c r="U12" i="1"/>
  <c r="U38" i="1"/>
  <c r="U65" i="1"/>
  <c r="U4" i="1"/>
  <c r="U29" i="1"/>
  <c r="U11" i="1"/>
  <c r="U43" i="1"/>
  <c r="U50" i="1"/>
  <c r="U77" i="1"/>
  <c r="U34" i="1"/>
  <c r="U27" i="1"/>
  <c r="U6" i="1"/>
  <c r="U18" i="1"/>
  <c r="U28" i="1"/>
  <c r="U15" i="1"/>
  <c r="U8" i="1"/>
  <c r="U71" i="1"/>
  <c r="U3" i="1"/>
  <c r="U9" i="1"/>
  <c r="U35" i="1"/>
  <c r="U41" i="1"/>
  <c r="U63" i="1"/>
  <c r="I77" i="1"/>
  <c r="J77" i="1"/>
  <c r="J78" i="1" s="1"/>
  <c r="J79" i="1" s="1"/>
  <c r="J80" i="1" s="1"/>
  <c r="W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I79" i="1" l="1"/>
  <c r="N67" i="1"/>
  <c r="N68" i="1" s="1"/>
  <c r="K74" i="1"/>
  <c r="P38" i="1"/>
  <c r="G62" i="1"/>
  <c r="G63" i="1" s="1"/>
  <c r="M51" i="1"/>
  <c r="M52" i="1" s="1"/>
  <c r="M53" i="1" s="1"/>
  <c r="L50" i="1"/>
  <c r="I80" i="1" l="1"/>
  <c r="V48" i="1" s="1"/>
  <c r="K75" i="1"/>
  <c r="P39" i="1"/>
  <c r="N69" i="1"/>
  <c r="G64" i="1"/>
  <c r="M54" i="1"/>
  <c r="M55" i="1" s="1"/>
  <c r="L51" i="1"/>
  <c r="L52" i="1" s="1"/>
  <c r="L53" i="1" s="1"/>
  <c r="V77" i="1" l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T2" i="1"/>
  <c r="X2" i="1"/>
  <c r="G74" i="1"/>
  <c r="G75" i="1" s="1"/>
  <c r="N72" i="1"/>
  <c r="N73" i="1" s="1"/>
  <c r="L67" i="1"/>
  <c r="M61" i="1"/>
  <c r="K80" i="1" l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T30" i="1" s="1"/>
  <c r="T32" i="1"/>
  <c r="T63" i="1"/>
  <c r="T61" i="1"/>
  <c r="T7" i="1"/>
  <c r="P45" i="1"/>
  <c r="N76" i="1"/>
  <c r="L70" i="1"/>
  <c r="M67" i="1"/>
  <c r="T35" i="1" l="1"/>
  <c r="T3" i="1"/>
  <c r="T80" i="1"/>
  <c r="T31" i="1"/>
  <c r="T16" i="1"/>
  <c r="T79" i="1"/>
  <c r="T43" i="1"/>
  <c r="T67" i="1"/>
  <c r="T65" i="1"/>
  <c r="T49" i="1"/>
  <c r="T50" i="1"/>
  <c r="T71" i="1"/>
  <c r="T34" i="1"/>
  <c r="T78" i="1"/>
  <c r="T76" i="1"/>
  <c r="T24" i="1"/>
  <c r="T47" i="1"/>
  <c r="T75" i="1"/>
  <c r="T57" i="1"/>
  <c r="T48" i="1"/>
  <c r="T68" i="1"/>
  <c r="T64" i="1"/>
  <c r="T73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P47" i="1" l="1"/>
  <c r="N78" i="1"/>
  <c r="L74" i="1"/>
  <c r="L75" i="1" s="1"/>
  <c r="M69" i="1"/>
  <c r="AA59" i="1" l="1"/>
  <c r="N79" i="1"/>
  <c r="N80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Y14" i="1"/>
  <c r="Y53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L79" i="1"/>
  <c r="L80" i="1" s="1"/>
  <c r="Y80" i="1" s="1"/>
  <c r="Y59" i="1"/>
  <c r="Y43" i="1"/>
  <c r="Y12" i="1"/>
  <c r="Y39" i="1"/>
  <c r="P51" i="1"/>
  <c r="Y64" i="1"/>
  <c r="Y38" i="1"/>
  <c r="Y3" i="1"/>
  <c r="Y63" i="1"/>
  <c r="Y77" i="1"/>
  <c r="M73" i="1"/>
  <c r="Y79" i="1" l="1"/>
  <c r="Y78" i="1"/>
  <c r="P52" i="1"/>
  <c r="M74" i="1"/>
  <c r="M75" i="1" s="1"/>
  <c r="P53" i="1" l="1"/>
  <c r="M76" i="1"/>
  <c r="P54" i="1" l="1"/>
  <c r="M77" i="1"/>
  <c r="M78" i="1" s="1"/>
  <c r="M79" i="1" s="1"/>
  <c r="M80" i="1" s="1"/>
  <c r="Z80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<sst xmlns="http://schemas.openxmlformats.org/spreadsheetml/2006/main" count="900" uniqueCount="544">
  <si>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</si>
  <si>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</si>
  <si>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</si>
  <si>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</si>
  <si>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</si>
  <si>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</si>
  <si>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</si>
  <si>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</si>
  <si>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</si>
  <si>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</si>
  <si>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</si>
  <si>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</si>
  <si>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</si>
  <si>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</si>
  <si>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</si>
  <si>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</si>
  <si>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</si>
  <si>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</si>
  <si>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</si>
  <si>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</si>
  <si>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</si>
  <si>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</si>
  <si>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</si>
  <si>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</si>
  <si>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</si>
  <si>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</si>
  <si>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</si>
  <si>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</si>
  <si>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</si>
  <si>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</si>
  <si>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</si>
  <si>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</si>
  <si>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</si>
  <si>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</si>
  <si>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</si>
  <si>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</si>
  <si>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</si>
  <si>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</si>
  <si>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</si>
  <si>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</si>
  <si>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</si>
  <si>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</si>
  <si>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</si>
  <si>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</si>
  <si>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</si>
  <si>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</si>
  <si>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</si>
  <si>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</si>
  <si>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</si>
  <si>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</si>
  <si>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</si>
  <si>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</si>
  <si>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</si>
  <si>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</si>
  <si>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</si>
  <si>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</si>
  <si>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</si>
  <si>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</si>
  <si>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</si>
  <si>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</si>
  <si>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</si>
  <si>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</si>
  <si>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</si>
  <si>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</si>
  <si>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</si>
  <si>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</si>
  <si>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</si>
  <si>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</si>
  <si>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</si>
  <si>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</si>
  <si>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</si>
  <si>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</si>
  <si>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</si>
  <si>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</si>
  <si>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</si>
  <si>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</si>
  <si>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</si>
  <si>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</si>
  <si>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</si>
  <si>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</si>
  <si>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</si>
  <si>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</si>
  <si>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</si>
  <si>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</si>
  <si>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</si>
  <si>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</si>
  <si>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</si>
  <si>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</si>
  <si>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</si>
  <si>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</si>
  <si>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</si>
  <si>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</si>
  <si>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</si>
  <si>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</si>
  <si>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</si>
  <si>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</si>
  <si>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</si>
  <si>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</si>
  <si>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</si>
  <si>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</si>
  <si>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</si>
  <si>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</si>
  <si>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</si>
  <si>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</si>
  <si>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</si>
  <si>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</si>
  <si>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</si>
  <si>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</si>
  <si>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</si>
  <si>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</si>
  <si>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</si>
  <si>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</si>
  <si>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</si>
  <si>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</si>
  <si>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</si>
  <si>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</si>
  <si>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</si>
  <si>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</si>
  <si>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</si>
  <si>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</si>
  <si>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</si>
  <si>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</si>
  <si>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</si>
  <si>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</si>
  <si>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</si>
  <si>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</si>
  <si>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</si>
  <si>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</si>
  <si>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</si>
  <si>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</si>
  <si>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</si>
  <si>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</si>
  <si>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</si>
  <si>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</si>
  <si>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</si>
  <si>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</si>
  <si>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</si>
  <si>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</si>
  <si>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</si>
  <si>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</si>
  <si>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</si>
  <si>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</si>
  <si>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</si>
  <si>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</si>
  <si>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</si>
  <si>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</si>
  <si>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</si>
  <si>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</si>
  <si>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</si>
  <si>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</si>
  <si>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</si>
  <si>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</si>
  <si>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</si>
  <si>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</si>
  <si>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</si>
  <si>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</si>
  <si>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</si>
  <si>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</si>
  <si>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</si>
  <si>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</si>
  <si>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</si>
  <si>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</si>
  <si>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</si>
  <si>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</si>
  <si>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</si>
  <si>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</si>
  <si>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</si>
  <si>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</si>
  <si>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</si>
  <si>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</si>
  <si>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</si>
  <si>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</si>
  <si>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</si>
  <si>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</si>
  <si>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</si>
  <si>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</si>
  <si>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</si>
  <si>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</si>
  <si>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</si>
  <si>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</si>
  <si>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</si>
  <si>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</si>
  <si>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</si>
  <si>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</si>
  <si>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</si>
  <si>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</si>
  <si>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</si>
  <si>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</si>
  <si>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</si>
  <si>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</si>
  <si>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</si>
  <si>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</si>
  <si>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</si>
  <si>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</si>
  <si>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</si>
  <si>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</si>
  <si>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</si>
  <si>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</si>
  <si>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</si>
  <si>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</si>
  <si>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</si>
  <si>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</si>
  <si>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</si>
  <si>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</si>
  <si>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</si>
  <si>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</si>
  <si>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</si>
  <si>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</si>
  <si>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</si>
  <si>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</si>
  <si>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</si>
  <si>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</si>
  <si>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</si>
  <si>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</si>
  <si>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</si>
  <si>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</si>
  <si>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</si>
  <si>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</si>
  <si>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</si>
  <si>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</si>
  <si>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</si>
  <si>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</si>
  <si>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</si>
  <si>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</si>
  <si>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</si>
  <si>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</si>
  <si>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</si>
  <si>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</si>
  <si>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</si>
  <si>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</si>
  <si>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</si>
  <si>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</si>
  <si>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</si>
  <si>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</si>
  <si>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</si>
  <si>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</si>
  <si>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</si>
  <si>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</si>
  <si>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</si>
  <si>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</si>
  <si>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</si>
  <si>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</si>
  <si>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</si>
  <si>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</si>
  <si>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</si>
  <si>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</si>
  <si>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</si>
  <si>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</si>
  <si>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</si>
  <si>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</si>
  <si>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</si>
  <si>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</si>
  <si>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</si>
  <si>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</si>
  <si>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</si>
  <si>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</si>
  <si>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</si>
  <si>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</si>
  <si>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</si>
  <si>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</si>
  <si>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</si>
  <si>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</si>
  <si>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</si>
  <si>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</si>
  <si>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</si>
  <si>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</si>
  <si>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</si>
  <si>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</si>
  <si>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</si>
  <si>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</si>
  <si>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</si>
  <si>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</si>
  <si>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</si>
  <si>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</si>
  <si>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</si>
  <si>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</si>
  <si>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</si>
  <si>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</si>
  <si>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</si>
  <si>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</si>
  <si>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</si>
  <si>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</si>
  <si>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</si>
  <si>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</si>
  <si>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</si>
  <si>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</si>
  <si>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</si>
  <si>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</si>
  <si>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</si>
  <si>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</si>
  <si>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</si>
  <si>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</si>
  <si>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</si>
  <si>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</si>
  <si>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</si>
  <si>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</si>
  <si>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</si>
  <si>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</si>
  <si>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</si>
  <si>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</si>
  <si>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</si>
  <si>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</si>
  <si>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</si>
  <si>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</si>
  <si>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</si>
  <si>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</si>
  <si>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</si>
  <si>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</si>
  <si>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</si>
  <si>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</si>
  <si>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</si>
  <si>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</si>
  <si>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</si>
  <si>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</si>
  <si>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</si>
  <si>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</si>
  <si>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</si>
  <si>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</si>
  <si>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</si>
  <si>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</si>
  <si>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</si>
  <si>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</si>
  <si>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</si>
  <si>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</si>
  <si>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</si>
  <si>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</si>
  <si>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</si>
  <si>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</si>
  <si>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</si>
  <si>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</si>
  <si>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</si>
  <si>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</si>
  <si>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</si>
  <si>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</si>
  <si>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</si>
  <si>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</si>
  <si>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</si>
  <si>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</si>
  <si>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</si>
  <si>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</si>
  <si>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</si>
  <si>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</si>
  <si>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</si>
  <si>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</si>
  <si>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</si>
  <si>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</si>
  <si>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</si>
  <si>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</si>
  <si>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</si>
  <si>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</si>
  <si>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</si>
  <si>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</si>
  <si>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</si>
  <si>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</si>
  <si>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</si>
  <si>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</si>
  <si>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</si>
  <si>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</si>
  <si>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</si>
  <si>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</si>
  <si>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</si>
  <si>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</si>
  <si>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</si>
  <si>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</si>
  <si>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</si>
  <si>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</si>
  <si>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</si>
  <si>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</si>
  <si>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</si>
  <si>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</si>
  <si>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</si>
  <si>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</si>
  <si>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</si>
  <si>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</si>
  <si>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</si>
  <si>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</si>
  <si>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</si>
  <si>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</si>
  <si>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</si>
  <si>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</si>
  <si>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</si>
  <si>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</si>
  <si>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</si>
  <si>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</si>
  <si>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</si>
  <si>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</si>
  <si>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</si>
  <si>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</si>
  <si>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</si>
  <si>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</si>
  <si>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</si>
  <si>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</si>
  <si>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</si>
  <si>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</si>
  <si>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</si>
  <si>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</si>
  <si>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</si>
  <si>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</si>
  <si>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</si>
  <si>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</si>
  <si>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</si>
  <si>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</si>
  <si>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</si>
  <si>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</si>
  <si>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</si>
  <si>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</si>
  <si>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</si>
  <si>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</si>
  <si>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</si>
  <si>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</si>
  <si>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</si>
  <si>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</si>
  <si>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</si>
  <si>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</si>
  <si>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</si>
  <si>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</si>
  <si>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</si>
  <si>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</si>
  <si>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</si>
  <si>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</si>
  <si>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</si>
  <si>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</si>
  <si>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</si>
  <si>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</si>
  <si>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</si>
  <si>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</si>
  <si>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</si>
  <si>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</si>
  <si>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</si>
  <si>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</si>
  <si>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</si>
  <si>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</si>
  <si>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</si>
  <si>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</si>
  <si>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</si>
  <si>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</si>
  <si>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</si>
  <si>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</si>
  <si>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</si>
  <si>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</si>
  <si>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</si>
  <si>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</si>
  <si>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</si>
  <si>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</si>
  <si>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</si>
  <si>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</si>
  <si>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</si>
  <si>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</si>
  <si>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</si>
  <si>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</si>
  <si>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</si>
  <si>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</si>
  <si>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</si>
  <si>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</si>
  <si>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</si>
  <si>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</si>
  <si>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</si>
  <si>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</si>
  <si>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</si>
  <si>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</si>
  <si>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</si>
  <si>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</si>
  <si>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</si>
  <si>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</si>
  <si>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</si>
  <si>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</si>
  <si>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</si>
  <si>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</si>
  <si>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</si>
  <si>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</si>
  <si>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</si>
  <si>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</si>
  <si>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</si>
  <si>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</si>
  <si>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</si>
  <si>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</si>
  <si>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</si>
  <si>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</si>
  <si>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</si>
  <si>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</si>
  <si>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</si>
  <si>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</si>
  <si>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</si>
  <si>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</si>
  <si>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</si>
  <si>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</si>
  <si>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</si>
  <si>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</si>
  <si>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</si>
  <si>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</si>
  <si>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</si>
  <si>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</si>
  <si>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</si>
  <si>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</si>
  <si>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</si>
  <si>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</si>
  <si>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</si>
  <si>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</si>
  <si>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</si>
  <si>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</si>
  <si>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</si>
  <si>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</si>
  <si>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</si>
  <si>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</si>
  <si>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</si>
  <si>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</si>
  <si>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</si>
  <si>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</si>
  <si>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</si>
  <si>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</si>
  <si>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</si>
  <si>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</si>
  <si>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</si>
  <si>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</si>
  <si>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</si>
  <si>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</si>
  <si>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</si>
  <si>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</si>
  <si>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</si>
  <si>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</si>
  <si>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</si>
  <si>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</si>
  <si>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</si>
  <si>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</si>
  <si>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</si>
  <si>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</si>
  <si>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</si>
  <si>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</si>
  <si>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</si>
  <si>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Правый</t>
  </si>
  <si>
    <t xml:space="preserve">Совместно с д/кардиологом: с учетом клинических данных, ЭКГ и КАГ рекомендована реканализация бассейна ПКА. </t>
  </si>
  <si>
    <t>Shunmei 0,6</t>
  </si>
  <si>
    <t>Shunmei 0,7</t>
  </si>
  <si>
    <t>16:42</t>
  </si>
  <si>
    <t>Соловьев М.Л.</t>
  </si>
  <si>
    <t>Artimes</t>
  </si>
  <si>
    <t>3,0 - 29</t>
  </si>
  <si>
    <t>3,0 - 24</t>
  </si>
  <si>
    <t>острая тромботическая окклюзия проксимального сегмента TTG 5, Rentrop 2. Антеградный кровоток TIMI 0.</t>
  </si>
  <si>
    <t>проходим, контуры ровные</t>
  </si>
  <si>
    <t>стеноз на границе проксимального и среднего сегмента стеноз  30%, миокардиальный мостик  среднего сегмента с компрессией в систолу 70%. Антеградный кровоток TIMI III.</t>
  </si>
  <si>
    <t>бассейн гипоплазирован, неровность контуров проксимального сегмента. Антеградный кровоток TIMI III.</t>
  </si>
  <si>
    <t>150 ml</t>
  </si>
  <si>
    <t xml:space="preserve">Устье ПКА катетеризировано проводниковым катетером Launcher JR 3.5 6Fr. Коронарный проводник Shunmei 0.7 заведен в дистальный сегмент ПКА. АК Export Advance  выполнена многократная тромбаспирация, получено большое количество фрагментов тромботических масс. Реканализация в 22:56.  С учётом массивного тромбоза артерии принято решение в пользу ведения эптифибатида внутривенно болюсно в дозе 180 мкг/кг  (2 флакона, промежуток 10 мин). На ангиограммах определяется пролонгированные стенозы проксимального, среднего и дистального сегментов  80%. Выполнена предилатация проксимального стеноза  БК Artimes 250 х 15 мм, давлением до 12 атм. В зону стенозов проксимального, среднего и дистального сегментов  имплантированы  DES  Evermine 3,0 х 29  мм - 2 шт.  и   DES  Evermine 3,0 х 24  мм , давлением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ПКА, ЗБВ - TIMI III, по ЗМЖВ - TIMI 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</si>
</sst>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0.90972222222222221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0.91527777777777775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534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22486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3719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533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6320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12.007999999999999</v>
      </c>
    </row>
    <row r="18" spans="1:8" ht="14.45" customHeight="1">
      <c r="A18" s="56" t="s">
        <v>188</v>
      </c>
      <c r="B18" s="86" t="s">
        <v>529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538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530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0.91527777777777775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0.97916666666666663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6.3888888888888884E-2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Соловьев М.Л.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22486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3719</v>
      </c>
      <c r="C19" s="68"/>
      <c r="D19" s="68"/>
      <c r="E19" s="68"/>
      <c r="F19" s="68"/>
      <c r="G19" s="164" t="s">
        <v>397</v>
      </c>
      <c r="H19" s="179" t="str">
        <f>КАГ!H15</f>
        <v>16:42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6320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12.007999999999999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0.9555555555555556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543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528</v>
      </c>
      <c r="C40" s="119"/>
      <c r="D40" s="249" t="s">
        <v>526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стеноз на границе проксимального и среднего сегмента стеноз  30%, миокардиальный мостик  среднего сегмента с компрессией в систолу 70%. Антеградный кровоток TIMI III.
Бассейн  ОА:   бассейн гипоплазирован, неровность контуров проксимального сегмента. Антеградный кровоток TIMI III.
Бассейн ПКА:   острая тромботическая окклюзия проксимального сегмента TTG 5, Rentrop 2.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45696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Соловьев М.Л.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22486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63</v>
      </c>
    </row>
    <row r="7" spans="1:4">
      <c r="A7" s="37"/>
      <c r="B7"/>
      <c r="C7" s="100" t="s">
        <v>12</v>
      </c>
      <c r="D7" s="102">
        <f>КАГ!$B$14</f>
        <v>3719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45696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532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535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516</v>
      </c>
      <c r="C18" s="134" t="s">
        <v>536</v>
      </c>
      <c r="D18" s="139">
        <v>2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516</v>
      </c>
      <c r="C19" s="181" t="s">
        <v>537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9" sqref="AE19:AE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s="1" t="s">
        <v>332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Nitrex 260</v>
      </c>
      <c r="Z14" s="114" t="str">
        <f>IFERROR(INDEX(Расходка[Наименование расходного материала],MATCH(Расходка[[#This Row],[№]],Поиск_расходки[Индекс9],0)),"")</f>
        <v>Nitrex 260</v>
      </c>
      <c r="AA14" s="114" t="str">
        <f>IFERROR(INDEX(Расходка[Наименование расходного материала],MATCH(Расходка[[#This Row],[№]],Поиск_расходки[Индекс10],0)),"")</f>
        <v>Nitrex 260</v>
      </c>
      <c r="AB14" s="114" t="str">
        <f>IFERROR(INDEX(Расходка[Наименование расходного материала],MATCH(Расходка[[#This Row],[№]],Поиск_расходки[Индекс11],0)),"")</f>
        <v>Nitrex 260</v>
      </c>
      <c r="AC14" s="114" t="str">
        <f>IFERROR(INDEX(Расходка[Наименование расходного материала],MATCH(Расходка[[#This Row],[№]],Поиск_расходки[Индекс12],0)),"")</f>
        <v>Nitrex 260</v>
      </c>
      <c r="AD14" s="114" t="str">
        <f>IFERROR(INDEX(Расходка[Наименование расходного материала],MATCH(Расходка[[#This Row],[№]],Поиск_расходки[Индекс13],0)),"")</f>
        <v>Nitrex 260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t="s">
        <v>364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RadiFocus</v>
      </c>
      <c r="Z15" s="114" t="str">
        <f>IFERROR(INDEX(Расходка[Наименование расходного материала],MATCH(Расходка[[#This Row],[№]],Поиск_расходки[Индекс9],0)),"")</f>
        <v>RadiFocus</v>
      </c>
      <c r="AA15" s="114" t="str">
        <f>IFERROR(INDEX(Расходка[Наименование расходного материала],MATCH(Расходка[[#This Row],[№]],Поиск_расходки[Индекс10],0)),"")</f>
        <v>RadiFocus</v>
      </c>
      <c r="AB15" s="114" t="str">
        <f>IFERROR(INDEX(Расходка[Наименование расходного материала],MATCH(Расходка[[#This Row],[№]],Поиск_расходки[Индекс11],0)),"")</f>
        <v>RadiFocus</v>
      </c>
      <c r="AC15" s="114" t="str">
        <f>IFERROR(INDEX(Расходка[Наименование расходного материала],MATCH(Расходка[[#This Row],[№]],Поиск_расходки[Индекс12],0)),"")</f>
        <v>RadiFocus</v>
      </c>
      <c r="AD15" s="114" t="str">
        <f>IFERROR(INDEX(Расходка[Наименование расходного материала],MATCH(Расходка[[#This Row],[№]],Поиск_расходки[Индекс13],0)),"")</f>
        <v>RadiFocus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331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BasixCOMPAK</v>
      </c>
      <c r="Z16" s="114" t="str">
        <f>IFERROR(INDEX(Расходка[Наименование расходного материала],MATCH(Расходка[[#This Row],[№]],Поиск_расходки[Индекс9],0)),"")</f>
        <v>BasixCOMPAK</v>
      </c>
      <c r="AA16" s="114" t="str">
        <f>IFERROR(INDEX(Расходка[Наименование расходного материала],MATCH(Расходка[[#This Row],[№]],Поиск_расходки[Индекс10],0)),"")</f>
        <v>BasixCOMPAK</v>
      </c>
      <c r="AB16" s="114" t="str">
        <f>IFERROR(INDEX(Расходка[Наименование расходного материала],MATCH(Расходка[[#This Row],[№]],Поиск_расходки[Индекс11],0)),"")</f>
        <v>BasixCOMPAK</v>
      </c>
      <c r="AC16" s="114" t="str">
        <f>IFERROR(INDEX(Расходка[Наименование расходного материала],MATCH(Расходка[[#This Row],[№]],Поиск_расходки[Индекс12],0)),"")</f>
        <v>BasixCOMPAK</v>
      </c>
      <c r="AD16" s="114" t="str">
        <f>IFERROR(INDEX(Расходка[Наименование расходного материала],MATCH(Расходка[[#This Row],[№]],Поиск_расходки[Индекс13],0)),"")</f>
        <v>BasixCOMPAK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361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BasixTOUCH</v>
      </c>
      <c r="Z17" s="114" t="str">
        <f>IFERROR(INDEX(Расходка[Наименование расходного материала],MATCH(Расходка[[#This Row],[№]],Поиск_расходки[Индекс9],0)),"")</f>
        <v>BasixTOUCH</v>
      </c>
      <c r="AA17" s="114" t="str">
        <f>IFERROR(INDEX(Расходка[Наименование расходного материала],MATCH(Расходка[[#This Row],[№]],Поиск_расходки[Индекс10],0)),"")</f>
        <v>BasixTOUCH</v>
      </c>
      <c r="AB17" s="114" t="str">
        <f>IFERROR(INDEX(Расходка[Наименование расходного материала],MATCH(Расходка[[#This Row],[№]],Поиск_расходки[Индекс11],0)),"")</f>
        <v>BasixTOUCH</v>
      </c>
      <c r="AC17" s="114" t="str">
        <f>IFERROR(INDEX(Расходка[Наименование расходного материала],MATCH(Расходка[[#This Row],[№]],Поиск_расходки[Индекс12],0)),"")</f>
        <v>BasixTOUCH</v>
      </c>
      <c r="AD17" s="114" t="str">
        <f>IFERROR(INDEX(Расходка[Наименование расходного материала],MATCH(Расходка[[#This Row],[№]],Поиск_расходки[Индекс13],0)),"")</f>
        <v>BasixTOUCH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353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Dolphin</v>
      </c>
      <c r="Z18" s="114" t="str">
        <f>IFERROR(INDEX(Расходка[Наименование расходного материала],MATCH(Расходка[[#This Row],[№]],Поиск_расходки[Индекс9],0)),"")</f>
        <v>Dolphin</v>
      </c>
      <c r="AA18" s="114" t="str">
        <f>IFERROR(INDEX(Расходка[Наименование расходного материала],MATCH(Расходка[[#This Row],[№]],Поиск_расходки[Индекс10],0)),"")</f>
        <v>Dolphin</v>
      </c>
      <c r="AB18" s="114" t="str">
        <f>IFERROR(INDEX(Расходка[Наименование расходного материала],MATCH(Расходка[[#This Row],[№]],Поиск_расходки[Индекс11],0)),"")</f>
        <v>Dolphin</v>
      </c>
      <c r="AC18" s="114" t="str">
        <f>IFERROR(INDEX(Расходка[Наименование расходного материала],MATCH(Расходка[[#This Row],[№]],Поиск_расходки[Индекс12],0)),"")</f>
        <v>Dolphin</v>
      </c>
      <c r="AD18" s="114" t="str">
        <f>IFERROR(INDEX(Расходка[Наименование расходного материала],MATCH(Расходка[[#This Row],[№]],Поиск_расходки[Индекс13],0)),"")</f>
        <v>Dolphin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374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Lepu Medical</v>
      </c>
      <c r="Z19" s="114" t="str">
        <f>IFERROR(INDEX(Расходка[Наименование расходного материала],MATCH(Расходка[[#This Row],[№]],Поиск_расходки[Индекс9],0)),"")</f>
        <v>Lepu Medical</v>
      </c>
      <c r="AA19" s="114" t="str">
        <f>IFERROR(INDEX(Расходка[Наименование расходного материала],MATCH(Расходка[[#This Row],[№]],Поиск_расходки[Индекс10],0)),"")</f>
        <v>Lepu Medical</v>
      </c>
      <c r="AB19" s="114" t="str">
        <f>IFERROR(INDEX(Расходка[Наименование расходного материала],MATCH(Расходка[[#This Row],[№]],Поиск_расходки[Индекс11],0)),"")</f>
        <v>Lepu Medical</v>
      </c>
      <c r="AC19" s="114" t="str">
        <f>IFERROR(INDEX(Расходка[Наименование расходного материала],MATCH(Расходка[[#This Row],[№]],Поиск_расходки[Индекс12],0)),"")</f>
        <v>Lepu Medical</v>
      </c>
      <c r="AD19" s="114" t="str">
        <f>IFERROR(INDEX(Расходка[Наименование расходного материала],MATCH(Расходка[[#This Row],[№]],Поиск_расходки[Индекс13],0)),"")</f>
        <v>Lepu Medical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366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0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0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0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0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0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503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Demax</v>
      </c>
      <c r="Z21" s="114" t="str">
        <f>IFERROR(INDEX(Расходка[Наименование расходного материала],MATCH(Расходка[[#This Row],[№]],Поиск_расходки[Индекс9],0)),"")</f>
        <v>Demax</v>
      </c>
      <c r="AA21" s="114" t="str">
        <f>IFERROR(INDEX(Расходка[Наименование расходного материала],MATCH(Расходка[[#This Row],[№]],Поиск_расходки[Индекс10],0)),"")</f>
        <v>Demax</v>
      </c>
      <c r="AB21" s="114" t="str">
        <f>IFERROR(INDEX(Расходка[Наименование расходного материала],MATCH(Расходка[[#This Row],[№]],Поиск_расходки[Индекс11],0)),"")</f>
        <v>Demax</v>
      </c>
      <c r="AC21" s="114" t="str">
        <f>IFERROR(INDEX(Расходка[Наименование расходного материала],MATCH(Расходка[[#This Row],[№]],Поиск_расходки[Индекс12],0)),"")</f>
        <v>Demax</v>
      </c>
      <c r="AD21" s="114" t="str">
        <f>IFERROR(INDEX(Расходка[Наименование расходного материала],MATCH(Расходка[[#This Row],[№]],Поиск_расходки[Индекс13],0)),"")</f>
        <v>Demax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206</v>
      </c>
      <c r="C22" s="1" t="s">
        <v>337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Oscor 7F</v>
      </c>
      <c r="Z22" s="114" t="str">
        <f>IFERROR(INDEX(Расходка[Наименование расходного материала],MATCH(Расходка[[#This Row],[№]],Поиск_расходки[Индекс9],0)),"")</f>
        <v>Oscor 7F</v>
      </c>
      <c r="AA22" s="114" t="str">
        <f>IFERROR(INDEX(Расходка[Наименование расходного материала],MATCH(Расходка[[#This Row],[№]],Поиск_расходки[Индекс10],0)),"")</f>
        <v>Oscor 7F</v>
      </c>
      <c r="AB22" s="114" t="str">
        <f>IFERROR(INDEX(Расходка[Наименование расходного материала],MATCH(Расходка[[#This Row],[№]],Поиск_расходки[Индекс11],0)),"")</f>
        <v>Oscor 7F</v>
      </c>
      <c r="AC22" s="114" t="str">
        <f>IFERROR(INDEX(Расходка[Наименование расходного материала],MATCH(Расходка[[#This Row],[№]],Поиск_расходки[Индекс12],0)),"")</f>
        <v>Oscor 7F</v>
      </c>
      <c r="AD22" s="114" t="str">
        <f>IFERROR(INDEX(Расходка[Наименование расходного материала],MATCH(Расходка[[#This Row],[№]],Поиск_расходки[Индекс13],0)),"")</f>
        <v>Oscor 7F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505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3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3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3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3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3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4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4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4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4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4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305</v>
      </c>
      <c r="E25" s="115">
        <f>IF(ISNUMBER(SEARCH('Карта учёта'!$B$13,Расходка[[#This Row],[Наименование расходного материала]])),MAX($E$1:E24)+1,0)</f>
        <v>1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5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5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5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5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5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320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341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</v>
      </c>
      <c r="Z28" s="114" t="str">
        <f>IFERROR(INDEX(Расходка[Наименование расходного материала],MATCH(Расходка[[#This Row],[№]],Поиск_расходки[Индекс9],0)),"")</f>
        <v>Fielder</v>
      </c>
      <c r="AA28" s="114" t="str">
        <f>IFERROR(INDEX(Расходка[Наименование расходного материала],MATCH(Расходка[[#This Row],[№]],Поиск_расходки[Индекс10],0)),"")</f>
        <v>Fielder</v>
      </c>
      <c r="AB28" s="114" t="str">
        <f>IFERROR(INDEX(Расходка[Наименование расходного материала],MATCH(Расходка[[#This Row],[№]],Поиск_расходки[Индекс11],0)),"")</f>
        <v>Fielder</v>
      </c>
      <c r="AC28" s="114" t="str">
        <f>IFERROR(INDEX(Расходка[Наименование расходного материала],MATCH(Расходка[[#This Row],[№]],Поиск_расходки[Индекс12],0)),"")</f>
        <v>Fielder</v>
      </c>
      <c r="AD28" s="114" t="str">
        <f>IFERROR(INDEX(Расходка[Наименование расходного материала],MATCH(Расходка[[#This Row],[№]],Поиск_расходки[Индекс13],0)),"")</f>
        <v>Fielder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XT-A</v>
      </c>
      <c r="Z29" s="114" t="str">
        <f>IFERROR(INDEX(Расходка[Наименование расходного материала],MATCH(Расходка[[#This Row],[№]],Поиск_расходки[Индекс9],0)),"")</f>
        <v>Fielder XT-A</v>
      </c>
      <c r="AA29" s="114" t="str">
        <f>IFERROR(INDEX(Расходка[Наименование расходного материала],MATCH(Расходка[[#This Row],[№]],Поиск_расходки[Индекс10],0)),"")</f>
        <v>Fielder XT-A</v>
      </c>
      <c r="AB29" s="114" t="str">
        <f>IFERROR(INDEX(Расходка[Наименование расходного материала],MATCH(Расходка[[#This Row],[№]],Поиск_расходки[Индекс11],0)),"")</f>
        <v>Fielder XT-A</v>
      </c>
      <c r="AC29" s="114" t="str">
        <f>IFERROR(INDEX(Расходка[Наименование расходного материала],MATCH(Расходка[[#This Row],[№]],Поиск_расходки[Индекс12],0)),"")</f>
        <v>Fielder XT-A</v>
      </c>
      <c r="AD29" s="114" t="str">
        <f>IFERROR(INDEX(Расходка[Наименование расходного материала],MATCH(Расходка[[#This Row],[№]],Поиск_расходки[Индекс13],0)),"")</f>
        <v>Fielder XT-A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XT-R</v>
      </c>
      <c r="Z30" s="114" t="str">
        <f>IFERROR(INDEX(Расходка[Наименование расходного материала],MATCH(Расходка[[#This Row],[№]],Поиск_расходки[Индекс9],0)),"")</f>
        <v>Fielder XT-R</v>
      </c>
      <c r="AA30" s="114" t="str">
        <f>IFERROR(INDEX(Расходка[Наименование расходного материала],MATCH(Расходка[[#This Row],[№]],Поиск_расходки[Индекс10],0)),"")</f>
        <v>Fielder XT-R</v>
      </c>
      <c r="AB30" s="114" t="str">
        <f>IFERROR(INDEX(Расходка[Наименование расходного материала],MATCH(Расходка[[#This Row],[№]],Поиск_расходки[Индекс11],0)),"")</f>
        <v>Fielder XT-R</v>
      </c>
      <c r="AC30" s="114" t="str">
        <f>IFERROR(INDEX(Расходка[Наименование расходного материала],MATCH(Расходка[[#This Row],[№]],Поиск_расходки[Индекс12],0)),"")</f>
        <v>Fielder XT-R</v>
      </c>
      <c r="AD30" s="114" t="str">
        <f>IFERROR(INDEX(Расходка[Наименование расходного материала],MATCH(Расходка[[#This Row],[№]],Поиск_расходки[Индекс13],0)),"")</f>
        <v>Fielder XT-R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509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1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1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1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1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1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510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2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3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321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Intuition</v>
      </c>
      <c r="Z34" s="114" t="str">
        <f>IFERROR(INDEX(Расходка[Наименование расходного материала],MATCH(Расходка[[#This Row],[№]],Поиск_расходки[Индекс9],0)),"")</f>
        <v>Intuition</v>
      </c>
      <c r="AA34" s="114" t="str">
        <f>IFERROR(INDEX(Расходка[Наименование расходного материала],MATCH(Расходка[[#This Row],[№]],Поиск_расходки[Индекс10],0)),"")</f>
        <v>Intuition</v>
      </c>
      <c r="AB34" s="114" t="str">
        <f>IFERROR(INDEX(Расходка[Наименование расходного материала],MATCH(Расходка[[#This Row],[№]],Поиск_расходки[Индекс11],0)),"")</f>
        <v>Intuition</v>
      </c>
      <c r="AC34" s="114" t="str">
        <f>IFERROR(INDEX(Расходка[Наименование расходного материала],MATCH(Расходка[[#This Row],[№]],Поиск_расходки[Индекс12],0)),"")</f>
        <v>Intuition</v>
      </c>
      <c r="AD34" s="114" t="str">
        <f>IFERROR(INDEX(Расходка[Наименование расходного материала],MATCH(Расходка[[#This Row],[№]],Поиск_расходки[Индекс13],0)),"")</f>
        <v>Intuition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319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Rinato</v>
      </c>
      <c r="Z38" s="114" t="str">
        <f>IFERROR(INDEX(Расходка[Наименование расходного материала],MATCH(Расходка[[#This Row],[№]],Поиск_расходки[Индекс9],0)),"")</f>
        <v>Rinato</v>
      </c>
      <c r="AA38" s="114" t="str">
        <f>IFERROR(INDEX(Расходка[Наименование расходного материала],MATCH(Расходка[[#This Row],[№]],Поиск_расходки[Индекс10],0)),"")</f>
        <v>Rinato</v>
      </c>
      <c r="AB38" s="114" t="str">
        <f>IFERROR(INDEX(Расходка[Наименование расходного материала],MATCH(Расходка[[#This Row],[№]],Поиск_расходки[Индекс11],0)),"")</f>
        <v>Rinato</v>
      </c>
      <c r="AC38" s="114" t="str">
        <f>IFERROR(INDEX(Расходка[Наименование расходного материала],MATCH(Расходка[[#This Row],[№]],Поиск_расходки[Индекс12],0)),"")</f>
        <v>Rinato</v>
      </c>
      <c r="AD38" s="114" t="str">
        <f>IFERROR(INDEX(Расходка[Наименование расходного материала],MATCH(Расходка[[#This Row],[№]],Поиск_расходки[Индекс13],0)),"")</f>
        <v>Rinato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352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314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</v>
      </c>
      <c r="Z42" s="114" t="str">
        <f>IFERROR(INDEX(Расходка[Наименование расходного материала],MATCH(Расходка[[#This Row],[№]],Поиск_расходки[Индекс9],0)),"")</f>
        <v>Sion</v>
      </c>
      <c r="AA42" s="114" t="str">
        <f>IFERROR(INDEX(Расходка[Наименование расходного материала],MATCH(Расходка[[#This Row],[№]],Поиск_расходки[Индекс10],0)),"")</f>
        <v>Sion</v>
      </c>
      <c r="AB42" s="114" t="str">
        <f>IFERROR(INDEX(Расходка[Наименование расходного материала],MATCH(Расходка[[#This Row],[№]],Поиск_расходки[Индекс11],0)),"")</f>
        <v>Sion</v>
      </c>
      <c r="AC42" s="114" t="str">
        <f>IFERROR(INDEX(Расходка[Наименование расходного материала],MATCH(Расходка[[#This Row],[№]],Поиск_расходки[Индекс12],0)),"")</f>
        <v>Sion</v>
      </c>
      <c r="AD42" s="114" t="str">
        <f>IFERROR(INDEX(Расходка[Наименование расходного материала],MATCH(Расходка[[#This Row],[№]],Поиск_расходки[Индекс13],0)),"")</f>
        <v>Sion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376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Black</v>
      </c>
      <c r="Z43" s="114" t="str">
        <f>IFERROR(INDEX(Расходка[Наименование расходного материала],MATCH(Расходка[[#This Row],[№]],Поиск_расходки[Индекс9],0)),"")</f>
        <v>Sion Black</v>
      </c>
      <c r="AA43" s="114" t="str">
        <f>IFERROR(INDEX(Расходка[Наименование расходного материала],MATCH(Расходка[[#This Row],[№]],Поиск_расходки[Индекс10],0)),"")</f>
        <v>Sion Black</v>
      </c>
      <c r="AB43" s="114" t="str">
        <f>IFERROR(INDEX(Расходка[Наименование расходного материала],MATCH(Расходка[[#This Row],[№]],Поиск_расходки[Индекс11],0)),"")</f>
        <v>Sion Black</v>
      </c>
      <c r="AC43" s="114" t="str">
        <f>IFERROR(INDEX(Расходка[Наименование расходного материала],MATCH(Расходка[[#This Row],[№]],Поиск_расходки[Индекс12],0)),"")</f>
        <v>Sion Black</v>
      </c>
      <c r="AD43" s="114" t="str">
        <f>IFERROR(INDEX(Расходка[Наименование расходного материала],MATCH(Расходка[[#This Row],[№]],Поиск_расходки[Индекс13],0)),"")</f>
        <v>Sion Black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s="1" t="s">
        <v>370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Blue</v>
      </c>
      <c r="Z44" s="114" t="str">
        <f>IFERROR(INDEX(Расходка[Наименование расходного материала],MATCH(Расходка[[#This Row],[№]],Поиск_расходки[Индекс9],0)),"")</f>
        <v>Sion Blue</v>
      </c>
      <c r="AA44" s="114" t="str">
        <f>IFERROR(INDEX(Расходка[Наименование расходного материала],MATCH(Расходка[[#This Row],[№]],Поиск_расходки[Индекс10],0)),"")</f>
        <v>Sion Blue</v>
      </c>
      <c r="AB44" s="114" t="str">
        <f>IFERROR(INDEX(Расходка[Наименование расходного материала],MATCH(Расходка[[#This Row],[№]],Поиск_расходки[Индекс11],0)),"")</f>
        <v>Sion Blue</v>
      </c>
      <c r="AC44" s="114" t="str">
        <f>IFERROR(INDEX(Расходка[Наименование расходного материала],MATCH(Расходка[[#This Row],[№]],Поиск_расходки[Индекс12],0)),"")</f>
        <v>Sion Blue</v>
      </c>
      <c r="AD44" s="114" t="str">
        <f>IFERROR(INDEX(Расходка[Наименование расходного материала],MATCH(Расходка[[#This Row],[№]],Поиск_расходки[Индекс13],0)),"")</f>
        <v>Sion Blue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316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Thunder</v>
      </c>
      <c r="Z45" s="114" t="str">
        <f>IFERROR(INDEX(Расходка[Наименование расходного материала],MATCH(Расходка[[#This Row],[№]],Поиск_расходки[Индекс9],0)),"")</f>
        <v>Thunder</v>
      </c>
      <c r="AA45" s="114" t="str">
        <f>IFERROR(INDEX(Расходка[Наименование расходного материала],MATCH(Расходка[[#This Row],[№]],Поиск_расходки[Индекс10],0)),"")</f>
        <v>Thunder</v>
      </c>
      <c r="AB45" s="114" t="str">
        <f>IFERROR(INDEX(Расходка[Наименование расходного материала],MATCH(Расходка[[#This Row],[№]],Поиск_расходки[Индекс11],0)),"")</f>
        <v>Thunder</v>
      </c>
      <c r="AC45" s="114" t="str">
        <f>IFERROR(INDEX(Расходка[Наименование расходного материала],MATCH(Расходка[[#This Row],[№]],Поиск_расходки[Индекс12],0)),"")</f>
        <v>Thunder</v>
      </c>
      <c r="AD45" s="114" t="str">
        <f>IFERROR(INDEX(Расходка[Наименование расходного материала],MATCH(Расходка[[#This Row],[№]],Поиск_расходки[Индекс13],0)),"")</f>
        <v>Thunder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518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360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Winn 200T</v>
      </c>
      <c r="Z48" s="114" t="str">
        <f>IFERROR(INDEX(Расходка[Наименование расходного материала],MATCH(Расходка[[#This Row],[№]],Поиск_расходки[Индекс9],0)),"")</f>
        <v>Winn 200T</v>
      </c>
      <c r="AA48" s="114" t="str">
        <f>IFERROR(INDEX(Расходка[Наименование расходного материала],MATCH(Расходка[[#This Row],[№]],Поиск_расходки[Индекс10],0)),"")</f>
        <v>Winn 200T</v>
      </c>
      <c r="AB48" s="114" t="str">
        <f>IFERROR(INDEX(Расходка[Наименование расходного материала],MATCH(Расходка[[#This Row],[№]],Поиск_расходки[Индекс11],0)),"")</f>
        <v>Winn 200T</v>
      </c>
      <c r="AC48" s="114" t="str">
        <f>IFERROR(INDEX(Расходка[Наименование расходного материала],MATCH(Расходка[[#This Row],[№]],Поиск_расходки[Индекс12],0)),"")</f>
        <v>Winn 200T</v>
      </c>
      <c r="AD48" s="114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508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2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531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Shunmei 0,6</v>
      </c>
      <c r="Z53" s="114" t="str">
        <f>IFERROR(INDEX(Расходка[Наименование расходного материала],MATCH(Расходка[[#This Row],[№]],Поиск_расходки[Индекс9],0)),"")</f>
        <v>Shunmei 0,6</v>
      </c>
      <c r="AA53" s="114" t="str">
        <f>IFERROR(INDEX(Расходка[Наименование расходного материала],MATCH(Расходка[[#This Row],[№]],Поиск_расходки[Индекс10],0)),"")</f>
        <v>Shunmei 0,6</v>
      </c>
      <c r="AB53" s="114" t="str">
        <f>IFERROR(INDEX(Расходка[Наименование расходного материала],MATCH(Расходка[[#This Row],[№]],Поиск_расходки[Индекс11],0)),"")</f>
        <v>Shunmei 0,6</v>
      </c>
      <c r="AC53" s="114" t="str">
        <f>IFERROR(INDEX(Расходка[Наименование расходного материала],MATCH(Расходка[[#This Row],[№]],Поиск_расходки[Индекс12],0)),"")</f>
        <v>Shunmei 0,6</v>
      </c>
      <c r="AD53" s="114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532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 0,7</v>
      </c>
      <c r="Z54" s="114" t="str">
        <f>IFERROR(INDEX(Расходка[Наименование расходного материала],MATCH(Расходка[[#This Row],[№]],Поиск_расходки[Индекс9],0)),"")</f>
        <v>Shunmei 0,7</v>
      </c>
      <c r="AA54" s="114" t="str">
        <f>IFERROR(INDEX(Расходка[Наименование расходного материала],MATCH(Расходка[[#This Row],[№]],Поиск_расходки[Индекс10],0)),"")</f>
        <v>Shunmei 0,7</v>
      </c>
      <c r="AB54" s="114" t="str">
        <f>IFERROR(INDEX(Расходка[Наименование расходного материала],MATCH(Расходка[[#This Row],[№]],Поиск_расходки[Индекс11],0)),"")</f>
        <v>Shunmei 0,7</v>
      </c>
      <c r="AC54" s="114" t="str">
        <f>IFERROR(INDEX(Расходка[Наименование расходного материала],MATCH(Расходка[[#This Row],[№]],Поиск_расходки[Индекс12],0)),"")</f>
        <v>Shunmei 0,7</v>
      </c>
      <c r="AD54" s="114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4" t="s">
        <v>527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356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384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516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1</v>
      </c>
      <c r="K66" s="115">
        <f>IF(ISNUMBER(SEARCH('Карта учёта'!$B$19,Расходка[[#This Row],[Наименование расходного материала]])),MAX($K$1:K65)+1,0)</f>
        <v>1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350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324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326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327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1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301</v>
      </c>
      <c r="C80" s="1" t="s">
        <v>330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0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0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0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0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0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2025-02-08T21:00:28Z</cp:lastPrinted>
  <dcterms:created xsi:type="dcterms:W3CDTF">2015-06-05T18:19:34Z</dcterms:created>
  <dcterms:modified xsi:type="dcterms:W3CDTF">2025-02-08T21:00:32Z</dcterms:modified>
</cp:coreProperties>
</file>