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2" i="1"/>
  <c r="J83" i="1"/>
  <c r="J84" i="1"/>
  <c r="J85" i="1"/>
  <c r="J86" i="1"/>
  <c r="K82" i="1"/>
  <c r="K83" i="1"/>
  <c r="K84" i="1"/>
  <c r="K85" i="1"/>
  <c r="K86" i="1"/>
  <c r="L82" i="1"/>
  <c r="L83" i="1"/>
  <c r="L84" i="1"/>
  <c r="L85" i="1"/>
  <c r="L86" i="1"/>
  <c r="M82" i="1"/>
  <c r="M83" i="1"/>
  <c r="M84" i="1"/>
  <c r="M85" i="1"/>
  <c r="M86" i="1"/>
  <c r="N82" i="1"/>
  <c r="N83" i="1"/>
  <c r="N84" i="1"/>
  <c r="N85" i="1"/>
  <c r="N86" i="1"/>
  <c r="O82" i="1"/>
  <c r="O83" i="1"/>
  <c r="O84" i="1"/>
  <c r="O85" i="1"/>
  <c r="O86" i="1"/>
  <c r="P82" i="1"/>
  <c r="P83" i="1"/>
  <c r="P84" i="1"/>
  <c r="P85" i="1"/>
  <c r="P86" i="1"/>
  <c r="Q82" i="1"/>
  <c r="Q83" i="1"/>
  <c r="Q84" i="1"/>
  <c r="Q85" i="1"/>
  <c r="Q86" i="1"/>
  <c r="R82" i="1"/>
  <c r="R83" i="1"/>
  <c r="R84" i="1"/>
  <c r="R85" i="1"/>
  <c r="R86" i="1"/>
  <c r="S82" i="1"/>
  <c r="S83" i="1"/>
  <c r="S84" i="1"/>
  <c r="S85" i="1"/>
  <c r="S86" i="1"/>
  <c r="T82" i="1"/>
  <c r="T83" i="1"/>
  <c r="T84" i="1"/>
  <c r="T85" i="1"/>
  <c r="T86" i="1"/>
  <c r="U82" i="1"/>
  <c r="U83" i="1"/>
  <c r="U84" i="1"/>
  <c r="U85" i="1"/>
  <c r="U86" i="1"/>
  <c r="V82" i="1"/>
  <c r="V83" i="1"/>
  <c r="V84" i="1"/>
  <c r="V85" i="1"/>
  <c r="V86" i="1"/>
  <c r="W82" i="1"/>
  <c r="W83" i="1"/>
  <c r="W84" i="1"/>
  <c r="W85" i="1"/>
  <c r="W86" i="1"/>
  <c r="X82" i="1"/>
  <c r="X83" i="1"/>
  <c r="X84" i="1"/>
  <c r="X85" i="1"/>
  <c r="X86" i="1"/>
  <c r="Y82" i="1"/>
  <c r="Y83" i="1"/>
  <c r="Y84" i="1"/>
  <c r="Y85" i="1"/>
  <c r="Y86" i="1"/>
  <c r="Z82" i="1"/>
  <c r="Z83" i="1"/>
  <c r="Z84" i="1"/>
  <c r="Z85" i="1"/>
  <c r="Z86" i="1"/>
  <c r="AA82" i="1"/>
  <c r="AA83" i="1"/>
  <c r="AA84" i="1"/>
  <c r="AA85" i="1"/>
  <c r="AA86" i="1"/>
  <c r="AB82" i="1"/>
  <c r="AB83" i="1"/>
  <c r="AB84" i="1"/>
  <c r="AB85" i="1"/>
  <c r="AB86" i="1"/>
  <c r="AC82" i="1"/>
  <c r="AC83" i="1"/>
  <c r="AC84" i="1"/>
  <c r="AC85" i="1"/>
  <c r="AC86" i="1"/>
  <c r="AD82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0" i="1" l="1"/>
  <c r="B13" i="9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81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AD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O81" i="1" s="1"/>
  <c r="AB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81" i="1" l="1"/>
  <c r="S81" i="1" s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66" i="1" l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U3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U47" i="1" s="1"/>
  <c r="U52" i="1"/>
  <c r="U39" i="1"/>
  <c r="J81" i="1"/>
  <c r="W81" i="1" s="1"/>
  <c r="U61" i="1"/>
  <c r="U70" i="1"/>
  <c r="U46" i="1"/>
  <c r="U81" i="1"/>
  <c r="U66" i="1"/>
  <c r="U73" i="1"/>
  <c r="U58" i="1"/>
  <c r="U56" i="1"/>
  <c r="U68" i="1"/>
  <c r="U53" i="1"/>
  <c r="U42" i="1"/>
  <c r="U74" i="1"/>
  <c r="U44" i="1"/>
  <c r="U75" i="1"/>
  <c r="U40" i="1"/>
  <c r="U54" i="1"/>
  <c r="U64" i="1"/>
  <c r="U69" i="1"/>
  <c r="U72" i="1"/>
  <c r="U45" i="1"/>
  <c r="U60" i="1"/>
  <c r="U55" i="1"/>
  <c r="U51" i="1"/>
  <c r="U59" i="1"/>
  <c r="U49" i="1"/>
  <c r="W79" i="1"/>
  <c r="W2" i="1"/>
  <c r="I78" i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U57" i="1" l="1"/>
  <c r="U4" i="1"/>
  <c r="U6" i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I80" i="1" l="1"/>
  <c r="I81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X81" i="1" s="1"/>
  <c r="P43" i="1"/>
  <c r="G76" i="1"/>
  <c r="G77" i="1" s="1"/>
  <c r="N74" i="1"/>
  <c r="L68" i="1"/>
  <c r="M62" i="1"/>
  <c r="Y2" i="1"/>
  <c r="X80" i="1" l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G81" i="1" s="1"/>
  <c r="T71" i="1" s="1"/>
  <c r="T64" i="1"/>
  <c r="T74" i="1"/>
  <c r="T77" i="1"/>
  <c r="T36" i="1"/>
  <c r="T46" i="1"/>
  <c r="T66" i="1"/>
  <c r="T5" i="1"/>
  <c r="T20" i="1"/>
  <c r="T51" i="1"/>
  <c r="T15" i="1"/>
  <c r="T17" i="1"/>
  <c r="T44" i="1"/>
  <c r="T33" i="1"/>
  <c r="T58" i="1"/>
  <c r="T4" i="1"/>
  <c r="T6" i="1"/>
  <c r="T39" i="1"/>
  <c r="T9" i="1"/>
  <c r="T40" i="1"/>
  <c r="T8" i="1"/>
  <c r="T70" i="1"/>
  <c r="T56" i="1"/>
  <c r="T55" i="1"/>
  <c r="T10" i="1"/>
  <c r="T28" i="1"/>
  <c r="T14" i="1"/>
  <c r="T38" i="1"/>
  <c r="T12" i="1"/>
  <c r="T60" i="1"/>
  <c r="T26" i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73" i="1" l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AA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Y81" i="1" s="1"/>
  <c r="P52" i="1"/>
  <c r="M74" i="1"/>
  <c r="M75" i="1" s="1"/>
  <c r="Y67" i="1" l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81" i="1" s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0" i="1" l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<sst xmlns="http://schemas.openxmlformats.org/spreadsheetml/2006/main" count="901" uniqueCount="545">
  <si>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</si>
  <si>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</si>
  <si>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</si>
  <si>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</si>
  <si>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</si>
  <si>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</si>
  <si>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</si>
  <si>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</si>
  <si>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</si>
  <si>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</si>
  <si>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</si>
  <si>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</si>
  <si>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</si>
  <si>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</si>
  <si>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</si>
  <si>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</si>
  <si>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</si>
  <si>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</si>
  <si>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</si>
  <si>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</si>
  <si>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</si>
  <si>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</si>
  <si>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</si>
  <si>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</si>
  <si>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</si>
  <si>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</si>
  <si>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</si>
  <si>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</si>
  <si>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</si>
  <si>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</si>
  <si>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</si>
  <si>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</si>
  <si>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</si>
  <si>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</si>
  <si>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</si>
  <si>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</si>
  <si>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</si>
  <si>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</si>
  <si>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</si>
  <si>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</si>
  <si>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</si>
  <si>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</si>
  <si>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</si>
  <si>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</si>
  <si>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</si>
  <si>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</si>
  <si>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</si>
  <si>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</si>
  <si>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</si>
  <si>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</si>
  <si>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</si>
  <si>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</si>
  <si>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</si>
  <si>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</si>
  <si>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</si>
  <si>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</si>
  <si>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</si>
  <si>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</si>
  <si>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</si>
  <si>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</si>
  <si>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</si>
  <si>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</si>
  <si>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</si>
  <si>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</si>
  <si>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</si>
  <si>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</si>
  <si>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</si>
  <si>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</si>
  <si>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</si>
  <si>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</si>
  <si>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</si>
  <si>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</si>
  <si>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</si>
  <si>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</si>
  <si>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</si>
  <si>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</si>
  <si>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</si>
  <si>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</si>
  <si>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</si>
  <si>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</si>
  <si>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</si>
  <si>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</si>
  <si>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</si>
  <si>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</si>
  <si>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</si>
  <si>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</si>
  <si>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</si>
  <si>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</si>
  <si>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</si>
  <si>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</si>
  <si>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</si>
  <si>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</si>
  <si>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</si>
  <si>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</si>
  <si>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</si>
  <si>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</si>
  <si>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</si>
  <si>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</si>
  <si>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</si>
  <si>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</si>
  <si>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</si>
  <si>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</si>
  <si>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</si>
  <si>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</si>
  <si>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</si>
  <si>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</si>
  <si>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</si>
  <si>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</si>
  <si>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</si>
  <si>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</si>
  <si>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</si>
  <si>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</si>
  <si>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</si>
  <si>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</si>
  <si>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</si>
  <si>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</si>
  <si>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</si>
  <si>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</si>
  <si>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</si>
  <si>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</si>
  <si>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</si>
  <si>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</si>
  <si>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</si>
  <si>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</si>
  <si>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</si>
  <si>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</si>
  <si>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</si>
  <si>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</si>
  <si>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</si>
  <si>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</si>
  <si>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</si>
  <si>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</si>
  <si>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</si>
  <si>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</si>
  <si>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</si>
  <si>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</si>
  <si>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</si>
  <si>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</si>
  <si>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</si>
  <si>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</si>
  <si>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</si>
  <si>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</si>
  <si>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</si>
  <si>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</si>
  <si>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</si>
  <si>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</si>
  <si>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</si>
  <si>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</si>
  <si>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</si>
  <si>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</si>
  <si>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</si>
  <si>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</si>
  <si>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</si>
  <si>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</si>
  <si>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</si>
  <si>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</si>
  <si>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</si>
  <si>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</si>
  <si>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</si>
  <si>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</si>
  <si>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</si>
  <si>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</si>
  <si>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</si>
  <si>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</si>
  <si>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</si>
  <si>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</si>
  <si>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</si>
  <si>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</si>
  <si>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</si>
  <si>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</si>
  <si>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</si>
  <si>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</si>
  <si>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</si>
  <si>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</si>
  <si>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</si>
  <si>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</si>
  <si>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</si>
  <si>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</si>
  <si>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</si>
  <si>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</si>
  <si>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</si>
  <si>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</si>
  <si>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</si>
  <si>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</si>
  <si>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</si>
  <si>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</si>
  <si>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</si>
  <si>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</si>
  <si>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</si>
  <si>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</si>
  <si>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</si>
  <si>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</si>
  <si>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</si>
  <si>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</si>
  <si>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</si>
  <si>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</si>
  <si>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</si>
  <si>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</si>
  <si>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</si>
  <si>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</si>
  <si>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</si>
  <si>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</si>
  <si>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</si>
  <si>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</si>
  <si>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</si>
  <si>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</si>
  <si>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</si>
  <si>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</si>
  <si>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</si>
  <si>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</si>
  <si>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</si>
  <si>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</si>
  <si>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</si>
  <si>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</si>
  <si>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</si>
  <si>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</si>
  <si>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</si>
  <si>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</si>
  <si>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</si>
  <si>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</si>
  <si>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</si>
  <si>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</si>
  <si>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</si>
  <si>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</si>
  <si>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</si>
  <si>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</si>
  <si>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</si>
  <si>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</si>
  <si>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</si>
  <si>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</si>
  <si>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</si>
  <si>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</si>
  <si>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</si>
  <si>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</si>
  <si>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</si>
  <si>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</si>
  <si>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</si>
  <si>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</si>
  <si>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</si>
  <si>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</si>
  <si>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</si>
  <si>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</si>
  <si>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</si>
  <si>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</si>
  <si>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</si>
  <si>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</si>
  <si>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</si>
  <si>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</si>
  <si>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</si>
  <si>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</si>
  <si>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</si>
  <si>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</si>
  <si>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</si>
  <si>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</si>
  <si>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</si>
  <si>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</si>
  <si>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</si>
  <si>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</si>
  <si>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</si>
  <si>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</si>
  <si>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</si>
  <si>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</si>
  <si>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</si>
  <si>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</si>
  <si>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</si>
  <si>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</si>
  <si>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</si>
  <si>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</si>
  <si>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</si>
  <si>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</si>
  <si>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</si>
  <si>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</si>
  <si>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</si>
  <si>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</si>
  <si>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</si>
  <si>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</si>
  <si>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</si>
  <si>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</si>
  <si>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</si>
  <si>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</si>
  <si>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</si>
  <si>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</si>
  <si>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</si>
  <si>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</si>
  <si>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</si>
  <si>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</si>
  <si>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</si>
  <si>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</si>
  <si>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</si>
  <si>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</si>
  <si>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</si>
  <si>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</si>
  <si>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</si>
  <si>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</si>
  <si>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</si>
  <si>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</si>
  <si>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</si>
  <si>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</si>
  <si>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</si>
  <si>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</si>
  <si>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</si>
  <si>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</si>
  <si>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</si>
  <si>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</si>
  <si>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</si>
  <si>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</si>
  <si>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</si>
  <si>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</si>
  <si>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</si>
  <si>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</si>
  <si>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</si>
  <si>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</si>
  <si>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</si>
  <si>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</si>
  <si>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</si>
  <si>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</si>
  <si>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</si>
  <si>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</si>
  <si>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</si>
  <si>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</si>
  <si>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</si>
  <si>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</si>
  <si>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</si>
  <si>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</si>
  <si>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</si>
  <si>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</si>
  <si>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</si>
  <si>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</si>
  <si>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</si>
  <si>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</si>
  <si>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</si>
  <si>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</si>
  <si>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</si>
  <si>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</si>
  <si>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</si>
  <si>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</si>
  <si>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</si>
  <si>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</si>
  <si>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</si>
  <si>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</si>
  <si>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</si>
  <si>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</si>
  <si>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</si>
  <si>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</si>
  <si>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</si>
  <si>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</si>
  <si>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</si>
  <si>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</si>
  <si>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</si>
  <si>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</si>
  <si>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</si>
  <si>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</si>
  <si>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</si>
  <si>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</si>
  <si>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</si>
  <si>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</si>
  <si>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</si>
  <si>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</si>
  <si>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</si>
  <si>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</si>
  <si>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</si>
  <si>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</si>
  <si>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</si>
  <si>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</si>
  <si>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</si>
  <si>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</si>
  <si>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</si>
  <si>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</si>
  <si>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</si>
  <si>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</si>
  <si>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</si>
  <si>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</si>
  <si>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</si>
  <si>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</si>
  <si>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</si>
  <si>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</si>
  <si>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</si>
  <si>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</si>
  <si>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</si>
  <si>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</si>
  <si>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</si>
  <si>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</si>
  <si>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</si>
  <si>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</si>
  <si>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</si>
  <si>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</si>
  <si>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</si>
  <si>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</si>
  <si>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</si>
  <si>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</si>
  <si>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</si>
  <si>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</si>
  <si>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</si>
  <si>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</si>
  <si>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</si>
  <si>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</si>
  <si>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</si>
  <si>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</si>
  <si>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</si>
  <si>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</si>
  <si>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</si>
  <si>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</si>
  <si>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</si>
  <si>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</si>
  <si>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</si>
  <si>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</si>
  <si>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</si>
  <si>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</si>
  <si>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</si>
  <si>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</si>
  <si>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</si>
  <si>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</si>
  <si>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</si>
  <si>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</si>
  <si>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</si>
  <si>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</si>
  <si>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</si>
  <si>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</si>
  <si>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</si>
  <si>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</si>
  <si>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</si>
  <si>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</si>
  <si>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</si>
  <si>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</si>
  <si>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</si>
  <si>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</si>
  <si>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</si>
  <si>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</si>
  <si>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</si>
  <si>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</si>
  <si>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</si>
  <si>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</si>
  <si>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</si>
  <si>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</si>
  <si>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</si>
  <si>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</si>
  <si>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</si>
  <si>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</si>
  <si>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</si>
  <si>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</si>
  <si>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</si>
  <si>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</si>
  <si>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</si>
  <si>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</si>
  <si>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</si>
  <si>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</si>
  <si>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</si>
  <si>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</si>
  <si>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</si>
  <si>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</si>
  <si>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</si>
  <si>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</si>
  <si>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</si>
  <si>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</si>
  <si>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</si>
  <si>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</si>
  <si>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</si>
  <si>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</si>
  <si>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</si>
  <si>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</si>
  <si>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</si>
  <si>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</si>
  <si>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</si>
  <si>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</si>
  <si>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</si>
  <si>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</si>
  <si>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</si>
  <si>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</si>
  <si>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</si>
  <si>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</si>
  <si>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</si>
  <si>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</si>
  <si>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</si>
  <si>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</si>
  <si>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</si>
  <si>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</si>
  <si>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</si>
  <si>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</si>
  <si>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</si>
  <si>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</si>
  <si>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</si>
  <si>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</si>
  <si>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</si>
  <si>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</si>
  <si>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</si>
  <si>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</si>
  <si>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</si>
  <si>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</si>
  <si>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</si>
  <si>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</si>
  <si>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</si>
  <si>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</si>
  <si>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</si>
  <si>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</si>
  <si>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</si>
  <si>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</si>
  <si>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</si>
  <si>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</si>
  <si>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</si>
  <si>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</si>
  <si>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</si>
  <si>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</si>
  <si>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</si>
  <si>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</si>
  <si>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</si>
  <si>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</si>
  <si>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</si>
  <si>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</si>
  <si>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</si>
  <si>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</si>
  <si>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</si>
  <si>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</si>
  <si>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</si>
  <si>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</si>
  <si>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</si>
  <si>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</si>
  <si>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</si>
  <si>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</si>
  <si>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</si>
  <si>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</si>
  <si>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</si>
  <si>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</si>
  <si>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</si>
  <si>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</si>
  <si>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</si>
  <si>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</si>
  <si>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</si>
  <si>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</si>
  <si>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</si>
  <si>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</si>
  <si>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</si>
  <si>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</si>
  <si>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23:30</t>
  </si>
  <si>
    <t>Правый</t>
  </si>
  <si>
    <t>150 ml</t>
  </si>
  <si>
    <t xml:space="preserve">1) Контроль места пункции, повязка на 6 ч. </t>
  </si>
  <si>
    <t>12:06</t>
  </si>
  <si>
    <t>Щеголев С.В.</t>
  </si>
  <si>
    <t>проходим, контуры ровные.</t>
  </si>
  <si>
    <t>проходим, контуры ровные. Антеградный кровотокTIMI III.</t>
  </si>
  <si>
    <t>гипоплазирован, неровности контуров проксимального сегмента. Антеградный кровотокTIMI III.</t>
  </si>
  <si>
    <r>
      <rPr>
        <sz val="10"/>
        <color theme="1"/>
        <rFont val="Arial Narrow"/>
        <family val="2"/>
        <charset val="204"/>
      </rPr>
      <t>пролонгированный субтотальный стеноз проксимального сегмента, на границе проксимального и среднего сегментов определяется тотальная окклюзия. TTG1, Антеградный кровоток по ПНА и ДВ TIMI 0. Коллатери из бассейна ПКА с ретроградным слабым контрастирвоанием дистального сегмента ПНА.  А/</t>
    </r>
    <r>
      <rPr>
        <i/>
        <sz val="10"/>
        <color theme="1"/>
        <rFont val="Arial Narrow"/>
        <family val="2"/>
        <charset val="204"/>
      </rPr>
      <t xml:space="preserve">Оценка бассейна ПНА после ЧКВ: функциональная окклюзия дистального сегмента ПНА, апикальный сегмент контрастируется. </t>
    </r>
  </si>
  <si>
    <t xml:space="preserve">Совместно с д/кардиологом: с учетом клинических данных, ЭКГ и КАГ рекомендована реканализация бассейна ПНА. </t>
  </si>
  <si>
    <t xml:space="preserve">Устье свтола ЛКА  катетеризировано проводниковым катетером Launcher EBU 3.5 6Fr. Коронарный проводник Sion проведен через зону оккюзии в дистальный сегмента ПНА.  БК Колибри 2.0-15 выполнена ангиопастика, по ПНА получен слабый антеградный кровоток до верхушки ЛЖ, антеградный кровотокк по ДВ - TIMI III. В проксимальный сегмент ПНА имплантирован DES Resolute Integrity 3.0-30, давлением 12 атм.,  На контрольных съёмках стент раскрыт удовлетворительно, признаков краевых диссекций, тромбоза, экстравазации контрастного вещества не выявлено, кровоток по ДВ, СВ2, апикальному сегменту - TIMI III. Ангиографический результат оптимальный. Пациент в стабильном состоянии транспортируется в ПРИТ для дальнейшего наблюдения и лечения. </t>
  </si>
  <si>
    <t>20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</si>
</sst>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i/>
      <sz val="10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71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I16" sqref="I16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45708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0.69444444444444453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0.70138888888888884</v>
      </c>
      <c r="C10" s="54"/>
      <c r="D10" s="94" t="s">
        <v>173</v>
      </c>
      <c r="E10" s="92"/>
      <c r="F10" s="92"/>
      <c r="G10" s="23" t="s">
        <v>164</v>
      </c>
      <c r="H10" s="25"/>
    </row>
    <row r="11" spans="1:8" ht="17.25" thickTop="1" thickBot="1">
      <c r="A11" s="88" t="s">
        <v>192</v>
      </c>
      <c r="B11" s="202" t="s">
        <v>537</v>
      </c>
      <c r="C11" s="8"/>
      <c r="D11" s="94" t="s">
        <v>170</v>
      </c>
      <c r="E11" s="92"/>
      <c r="F11" s="92"/>
      <c r="G11" s="23" t="s">
        <v>250</v>
      </c>
      <c r="H11" s="25"/>
    </row>
    <row r="12" spans="1:8" ht="16.5" thickTop="1">
      <c r="A12" s="80" t="s">
        <v>8</v>
      </c>
      <c r="B12" s="81">
        <v>24428</v>
      </c>
      <c r="C12" s="11"/>
      <c r="D12" s="94" t="s">
        <v>302</v>
      </c>
      <c r="E12" s="92"/>
      <c r="F12" s="92"/>
      <c r="G12" s="23" t="s">
        <v>178</v>
      </c>
      <c r="H12" s="25"/>
    </row>
    <row r="13" spans="1:8" ht="15.75">
      <c r="A13" s="14" t="s">
        <v>10</v>
      </c>
      <c r="B13" s="29">
        <f>DATEDIF(B12,B8,"y")</f>
        <v>58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4852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536</v>
      </c>
    </row>
    <row r="16" spans="1:8" ht="15.6" customHeight="1">
      <c r="A16" s="14" t="s">
        <v>106</v>
      </c>
      <c r="B16" s="18" t="s">
        <v>310</v>
      </c>
      <c r="C16"/>
      <c r="D16" s="35"/>
      <c r="E16" s="35"/>
      <c r="F16" s="35"/>
      <c r="G16" s="165" t="s">
        <v>399</v>
      </c>
      <c r="H16" s="163">
        <v>5510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10.468999999999999</v>
      </c>
    </row>
    <row r="18" spans="1:8" ht="14.45" customHeight="1">
      <c r="A18" s="56" t="s">
        <v>188</v>
      </c>
      <c r="B18" s="86" t="s">
        <v>533</v>
      </c>
      <c r="C18"/>
      <c r="D18" s="27" t="s">
        <v>210</v>
      </c>
      <c r="E18" s="27"/>
      <c r="F18" s="27"/>
      <c r="G18" s="84" t="s">
        <v>189</v>
      </c>
      <c r="H18" s="85" t="s">
        <v>525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538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56" t="s">
        <v>541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539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540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542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527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A25" sqref="A25:H37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398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B8"/>
      <c r="C8" s="244" t="s">
        <v>221</v>
      </c>
      <c r="D8" s="244"/>
      <c r="E8" s="244"/>
      <c r="F8" s="189">
        <v>1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45708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0.70138888888888884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0.75</v>
      </c>
      <c r="C14" s="11"/>
      <c r="D14" s="94" t="s">
        <v>173</v>
      </c>
      <c r="E14" s="92"/>
      <c r="F14" s="92"/>
      <c r="G14" s="79" t="str">
        <f>КАГ!G10</f>
        <v>Севринова О.В.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4.861111111111116E-2</v>
      </c>
      <c r="C15"/>
      <c r="D15" s="94" t="s">
        <v>170</v>
      </c>
      <c r="E15" s="92"/>
      <c r="F15" s="92"/>
      <c r="G15" s="79" t="str">
        <f>КАГ!G11</f>
        <v>Герасимов М.М.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Щеголев С.В.</v>
      </c>
      <c r="C16" s="199">
        <f>LEN(КАГ!B11)</f>
        <v>12</v>
      </c>
      <c r="D16" s="94" t="s">
        <v>302</v>
      </c>
      <c r="E16" s="92"/>
      <c r="F16" s="92"/>
      <c r="G16" s="79" t="str">
        <f>КАГ!G12</f>
        <v>Галамага Н.Е.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24428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58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4852</v>
      </c>
      <c r="C19" s="68"/>
      <c r="D19" s="68"/>
      <c r="E19" s="68"/>
      <c r="F19" s="68"/>
      <c r="G19" s="164" t="s">
        <v>397</v>
      </c>
      <c r="H19" s="179" t="s">
        <v>532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4510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386</v>
      </c>
      <c r="H21" s="167">
        <f>КАГ!H17</f>
        <v>10.468999999999999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>
        <v>0.73402777777777783</v>
      </c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543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----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544</v>
      </c>
      <c r="C40" s="119"/>
      <c r="D40" s="249" t="s">
        <v>535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534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524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ровные.
Бассейн ПНА:   пролонгированный субтотальный стеноз проксимального сегмента, на границе проксимального и среднего сегментов определяется тотальная окклюзия. TTG1, Антеградный кровоток по ПНА и ДВ TIMI 0. Коллатери из бассейна ПКА с ретроградным слабым контрастирвоанием дистального сегмента ПНА.  А/Оценка бассейна ПНА после ЧКВ: функциональная окклюзия дистального сегмента ПНА, апикальный сегмент контрастируется. 
Бассейн  ОА:   проходим, контуры ровные. Антеградный кровотокTIMI III.
Бассейн ПКА:   гипоплазирован, неровности контуров проксимального сегмента. Антеградный кровотокTIMI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3" sqref="B23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45708</v>
      </c>
      <c r="C2" s="151" t="str">
        <f>IF(ЧКВ!B21=Вмешательства!F13,Вмешательства!F22,Вмешательства!F20)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Щеголев С.В.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24428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33" t="str">
        <f>ЧКВ!A6</f>
        <v xml:space="preserve">Транслюминальная баллонная ангиопластика коронарных артерий. </v>
      </c>
      <c r="C6" s="130" t="s">
        <v>10</v>
      </c>
      <c r="D6" s="102">
        <f>DATEDIF(D5,D10,"y")</f>
        <v>58</v>
      </c>
    </row>
    <row r="7" spans="1:4">
      <c r="A7" s="37"/>
      <c r="B7"/>
      <c r="C7" s="100" t="s">
        <v>12</v>
      </c>
      <c r="D7" s="102">
        <f>КАГ!$B$14</f>
        <v>4852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45708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324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314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373</v>
      </c>
      <c r="C16" s="134" t="s">
        <v>404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3" t="s">
        <v>322</v>
      </c>
      <c r="C17" s="134" t="s">
        <v>457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86" zoomScaleNormal="100" workbookViewId="0">
      <selection activeCell="AM9" sqref="AM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Sion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>Sion Black</v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>Sion Blue</v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Euphora</v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NC Accuforce</v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Euphora</v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Sapphire</v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Sprinter Legend</v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Колибри</v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530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>Artimes</v>
      </c>
      <c r="X13" s="114" t="str">
        <f>IFERROR(INDEX(Расходка[Наименование расходного материала],MATCH(Расходка[[#This Row],[№]],Поиск_расходки[Индекс7],0)),"")</f>
        <v>Artimes</v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531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Apollo</v>
      </c>
      <c r="X14" s="114" t="str">
        <f>IFERROR(INDEX(Расходка[Наименование расходного материала],MATCH(Расходка[[#This Row],[№]],Поиск_расходки[Индекс7],0)),"")</f>
        <v>Apollo</v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Nitrex 260</v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RadiFocus</v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BasixCOMPAK</v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BasixTOUCH</v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Dolphin</v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Lepu Medical</v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Demax</v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Oscor 7F</v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Fielder</v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Fielder XT-A</v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Fielder XT-R</v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Intuition</v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Rinato</v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1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Sion</v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2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Sion Black</v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3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Sion Blue</v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Thunder</v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Winn 200T</v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528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>Shunmei 0,6</v>
      </c>
      <c r="X54" s="114" t="str">
        <f>IFERROR(INDEX(Расходка[Наименование расходного материала],MATCH(Расходка[[#This Row],[№]],Поиск_расходки[Индекс7],0)),"")</f>
        <v>Shunmei 0,6</v>
      </c>
      <c r="Y54" s="114" t="str">
        <f>IFERROR(INDEX(Расходка[Наименование расходного материала],MATCH(Расходка[[#This Row],[№]],Поиск_расходки[Индекс8],0)),"")</f>
        <v>Shunmei 0,6</v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529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Shunmei 0,7</v>
      </c>
      <c r="X55" s="114" t="str">
        <f>IFERROR(INDEX(Расходка[Наименование расходного материала],MATCH(Расходка[[#This Row],[№]],Поиск_расходки[Индекс7],0)),"")</f>
        <v>Shunmei 0,7</v>
      </c>
      <c r="Y55" s="114" t="str">
        <f>IFERROR(INDEX(Расходка[Наименование расходного материала],MATCH(Расходка[[#This Row],[№]],Поиск_расходки[Индекс8],0)),"")</f>
        <v>Shunmei 0,7</v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BMS, Integtity</v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DES, Calipso</v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DES, Metafor</v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DES, NanoMed</v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1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356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384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>DES, Firehawk</v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516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66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>Meril Evermine50™</v>
      </c>
      <c r="X67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323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67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>Guidezilla™ II 6F</v>
      </c>
      <c r="X68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342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68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>Telescope ™ II 6F</v>
      </c>
      <c r="X69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69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>Launcher 6F AL 1</v>
      </c>
      <c r="X70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350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70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>Launcher 6F AL 2</v>
      </c>
      <c r="X71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1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71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>Launcher 6F EBU 3.5</v>
      </c>
      <c r="X72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72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>Launcher 6F EBU 4.0</v>
      </c>
      <c r="X73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73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>Launcher 6F JL 3.5</v>
      </c>
      <c r="X74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327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74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>Launcher 6F JL 4.0</v>
      </c>
      <c r="X75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333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75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>Launcher 6F JL 4.5</v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76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>Launcher 6F JR 3.5</v>
      </c>
      <c r="X77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77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>Launcher 6F JR 4.0</v>
      </c>
      <c r="X78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78</v>
      </c>
      <c r="K79" s="196">
        <f>IF(ISNUMBER(SEARCH('Карта учёта'!$B$19,Расходка[[#This Row],[Наименование расходного материала]])),MAX($K$1:K78)+1,0)</f>
        <v>78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>Launcher 7F JL 3.5</v>
      </c>
      <c r="X79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79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9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9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338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79</v>
      </c>
      <c r="K80" s="196">
        <f>IF(ISNUMBER(SEARCH('Карта учёта'!$B$19,Расходка[[#This Row],[Наименование расходного материала]])),MAX($K$1:K79)+1,0)</f>
        <v>79</v>
      </c>
      <c r="L80" s="196">
        <f>IF(ISNUMBER(SEARCH('Карта учёта'!$B$20,Расходка[[#This Row],[Наименование расходного материала]])),MAX($L$1:L79)+1,0)</f>
        <v>79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>Launcher 7F JL 4.0</v>
      </c>
      <c r="X80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80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80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301</v>
      </c>
      <c r="C81" s="1" t="s">
        <v>330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80</v>
      </c>
      <c r="K81" s="196">
        <f>IF(ISNUMBER(SEARCH('Карта учёта'!$B$19,Расходка[[#This Row],[Наименование расходного материала]])),MAX($K$1:K80)+1,0)</f>
        <v>80</v>
      </c>
      <c r="L81" s="196">
        <f>IF(ISNUMBER(SEARCH('Карта учёта'!$B$20,Расходка[[#This Row],[Наименование расходного материала]])),MAX($L$1:L80)+1,0)</f>
        <v>80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>Angio-Seal™ VIP</v>
      </c>
      <c r="X81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81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81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1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470</v>
      </c>
    </row>
    <row r="82" spans="1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2025-02-20T15:16:16Z</cp:lastPrinted>
  <dcterms:created xsi:type="dcterms:W3CDTF">2015-06-05T18:19:34Z</dcterms:created>
  <dcterms:modified xsi:type="dcterms:W3CDTF">2025-02-20T15:16:26Z</dcterms:modified>
</cp:coreProperties>
</file>