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" l="1"/>
  <c r="B13" i="9" l="1"/>
  <c r="A6" i="1" l="1"/>
  <c r="A4" i="1"/>
  <c r="A59" i="1" l="1"/>
  <c r="A56" i="1" l="1"/>
  <c r="A55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64" i="1" l="1"/>
  <c r="U46" i="1"/>
  <c r="U2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W2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V77" i="1"/>
  <c r="V62" i="1"/>
  <c r="V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55" i="1"/>
  <c r="V74" i="1"/>
  <c r="V47" i="1"/>
  <c r="V70" i="1"/>
  <c r="V65" i="1"/>
  <c r="V42" i="1"/>
  <c r="V39" i="1"/>
  <c r="V73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" i="1" l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67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L68" i="1"/>
  <c r="M62" i="1"/>
  <c r="Y2" i="1"/>
  <c r="T68" i="1" l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43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27" i="1" l="1"/>
  <c r="Y39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<sst xmlns="http://schemas.openxmlformats.org/spreadsheetml/2006/main" count="897" uniqueCount="543">
  <si>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</si>
  <si>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</si>
  <si>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</si>
  <si>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</si>
  <si>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</si>
  <si>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</si>
  <si>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</si>
  <si>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</si>
  <si>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</si>
  <si>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</si>
  <si>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</si>
  <si>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</si>
  <si>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</si>
  <si>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</si>
  <si>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</si>
  <si>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</si>
  <si>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</si>
  <si>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</si>
  <si>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</si>
  <si>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</si>
  <si>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</si>
  <si>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</si>
  <si>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</si>
  <si>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</si>
  <si>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</si>
  <si>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</si>
  <si>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</si>
  <si>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</si>
  <si>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</si>
  <si>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</si>
  <si>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</si>
  <si>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</si>
  <si>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</si>
  <si>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</si>
  <si>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</si>
  <si>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</si>
  <si>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</si>
  <si>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</si>
  <si>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</si>
  <si>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</si>
  <si>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</si>
  <si>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</si>
  <si>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</si>
  <si>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</si>
  <si>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</si>
  <si>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</si>
  <si>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</si>
  <si>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</si>
  <si>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</si>
  <si>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</si>
  <si>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</si>
  <si>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</si>
  <si>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</si>
  <si>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</si>
  <si>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</si>
  <si>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</si>
  <si>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</si>
  <si>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</si>
  <si>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</si>
  <si>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</si>
  <si>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</si>
  <si>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</si>
  <si>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</si>
  <si>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</si>
  <si>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</si>
  <si>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</si>
  <si>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</si>
  <si>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</si>
  <si>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</si>
  <si>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</si>
  <si>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</si>
  <si>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</si>
  <si>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</si>
  <si>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</si>
  <si>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</si>
  <si>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</si>
  <si>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</si>
  <si>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</si>
  <si>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</si>
  <si>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</si>
  <si>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</si>
  <si>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</si>
  <si>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</si>
  <si>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</si>
  <si>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</si>
  <si>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</si>
  <si>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</si>
  <si>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</si>
  <si>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</si>
  <si>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</si>
  <si>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</si>
  <si>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</si>
  <si>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</si>
  <si>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</si>
  <si>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</si>
  <si>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</si>
  <si>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</si>
  <si>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</si>
  <si>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</si>
  <si>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</si>
  <si>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</si>
  <si>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</si>
  <si>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</si>
  <si>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</si>
  <si>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</si>
  <si>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</si>
  <si>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</si>
  <si>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</si>
  <si>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</si>
  <si>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</si>
  <si>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</si>
  <si>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</si>
  <si>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</si>
  <si>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</si>
  <si>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</si>
  <si>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</si>
  <si>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</si>
  <si>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</si>
  <si>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</si>
  <si>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</si>
  <si>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</si>
  <si>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</si>
  <si>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</si>
  <si>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</si>
  <si>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</si>
  <si>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</si>
  <si>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</si>
  <si>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</si>
  <si>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</si>
  <si>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</si>
  <si>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</si>
  <si>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</si>
  <si>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</si>
  <si>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</si>
  <si>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</si>
  <si>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</si>
  <si>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</si>
  <si>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</si>
  <si>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</si>
  <si>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</si>
  <si>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</si>
  <si>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</si>
  <si>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</si>
  <si>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</si>
  <si>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</si>
  <si>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</si>
  <si>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</si>
  <si>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</si>
  <si>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</si>
  <si>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</si>
  <si>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</si>
  <si>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</si>
  <si>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</si>
  <si>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</si>
  <si>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</si>
  <si>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</si>
  <si>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</si>
  <si>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</si>
  <si>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</si>
  <si>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</si>
  <si>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</si>
  <si>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</si>
  <si>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</si>
  <si>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</si>
  <si>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</si>
  <si>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</si>
  <si>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</si>
  <si>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</si>
  <si>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</si>
  <si>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</si>
  <si>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</si>
  <si>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</si>
  <si>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</si>
  <si>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</si>
  <si>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</si>
  <si>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</si>
  <si>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</si>
  <si>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</si>
  <si>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</si>
  <si>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</si>
  <si>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</si>
  <si>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</si>
  <si>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</si>
  <si>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</si>
  <si>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</si>
  <si>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</si>
  <si>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</si>
  <si>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</si>
  <si>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</si>
  <si>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</si>
  <si>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</si>
  <si>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</si>
  <si>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</si>
  <si>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</si>
  <si>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</si>
  <si>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</si>
  <si>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</si>
  <si>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</si>
  <si>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</si>
  <si>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</si>
  <si>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</si>
  <si>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</si>
  <si>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</si>
  <si>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</si>
  <si>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</si>
  <si>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</si>
  <si>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</si>
  <si>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</si>
  <si>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</si>
  <si>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</si>
  <si>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</si>
  <si>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</si>
  <si>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</si>
  <si>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</si>
  <si>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</si>
  <si>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</si>
  <si>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</si>
  <si>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</si>
  <si>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</si>
  <si>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</si>
  <si>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</si>
  <si>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</si>
  <si>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</si>
  <si>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</si>
  <si>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</si>
  <si>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</si>
  <si>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</si>
  <si>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</si>
  <si>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</si>
  <si>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</si>
  <si>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</si>
  <si>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</si>
  <si>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</si>
  <si>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</si>
  <si>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</si>
  <si>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</si>
  <si>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</si>
  <si>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</si>
  <si>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</si>
  <si>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</si>
  <si>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</si>
  <si>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</si>
  <si>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</si>
  <si>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</si>
  <si>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</si>
  <si>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</si>
  <si>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</si>
  <si>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</si>
  <si>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</si>
  <si>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</si>
  <si>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</si>
  <si>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</si>
  <si>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</si>
  <si>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</si>
  <si>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</si>
  <si>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</si>
  <si>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</si>
  <si>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</si>
  <si>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</si>
  <si>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</si>
  <si>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</si>
  <si>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</si>
  <si>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</si>
  <si>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</si>
  <si>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</si>
  <si>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</si>
  <si>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</si>
  <si>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</si>
  <si>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</si>
  <si>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</si>
  <si>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</si>
  <si>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</si>
  <si>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</si>
  <si>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</si>
  <si>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</si>
  <si>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</si>
  <si>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</si>
  <si>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</si>
  <si>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</si>
  <si>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</si>
  <si>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</si>
  <si>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</si>
  <si>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</si>
  <si>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</si>
  <si>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</si>
  <si>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</si>
  <si>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</si>
  <si>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</si>
  <si>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</si>
  <si>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</si>
  <si>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</si>
  <si>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</si>
  <si>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</si>
  <si>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</si>
  <si>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</si>
  <si>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</si>
  <si>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</si>
  <si>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</si>
  <si>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</si>
  <si>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</si>
  <si>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</si>
  <si>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</si>
  <si>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</si>
  <si>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</si>
  <si>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</si>
  <si>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</si>
  <si>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</si>
  <si>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</si>
  <si>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</si>
  <si>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</si>
  <si>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</si>
  <si>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</si>
  <si>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</si>
  <si>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</si>
  <si>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</si>
  <si>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</si>
  <si>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</si>
  <si>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</si>
  <si>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</si>
  <si>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</si>
  <si>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</si>
  <si>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</si>
  <si>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</si>
  <si>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</si>
  <si>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</si>
  <si>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</si>
  <si>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</si>
  <si>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</si>
  <si>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</si>
  <si>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</si>
  <si>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</si>
  <si>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</si>
  <si>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</si>
  <si>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</si>
  <si>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</si>
  <si>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</si>
  <si>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</si>
  <si>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</si>
  <si>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</si>
  <si>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</si>
  <si>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</si>
  <si>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</si>
  <si>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</si>
  <si>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</si>
  <si>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</si>
  <si>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</si>
  <si>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</si>
  <si>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</si>
  <si>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</si>
  <si>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</si>
  <si>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</si>
  <si>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</si>
  <si>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</si>
  <si>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</si>
  <si>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</si>
  <si>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</si>
  <si>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</si>
  <si>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</si>
  <si>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</si>
  <si>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</si>
  <si>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</si>
  <si>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</si>
  <si>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</si>
  <si>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</si>
  <si>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</si>
  <si>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</si>
  <si>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</si>
  <si>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</si>
  <si>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</si>
  <si>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</si>
  <si>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</si>
  <si>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</si>
  <si>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</si>
  <si>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</si>
  <si>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</si>
  <si>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</si>
  <si>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</si>
  <si>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</si>
  <si>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</si>
  <si>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</si>
  <si>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</si>
  <si>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</si>
  <si>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</si>
  <si>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</si>
  <si>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</si>
  <si>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</si>
  <si>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</si>
  <si>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</si>
  <si>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</si>
  <si>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</si>
  <si>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</si>
  <si>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</si>
  <si>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</si>
  <si>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</si>
  <si>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</si>
  <si>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</si>
  <si>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</si>
  <si>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</si>
  <si>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</si>
  <si>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</si>
  <si>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</si>
  <si>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</si>
  <si>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</si>
  <si>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</si>
  <si>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</si>
  <si>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</si>
  <si>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</si>
  <si>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</si>
  <si>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</si>
  <si>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</si>
  <si>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</si>
  <si>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</si>
  <si>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</si>
  <si>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</si>
  <si>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</si>
  <si>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</si>
  <si>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</si>
  <si>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</si>
  <si>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</si>
  <si>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</si>
  <si>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</si>
  <si>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</si>
  <si>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</si>
  <si>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</si>
  <si>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</si>
  <si>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</si>
  <si>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</si>
  <si>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</si>
  <si>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</si>
  <si>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</si>
  <si>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</si>
  <si>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</si>
  <si>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</si>
  <si>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</si>
  <si>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</si>
  <si>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</si>
  <si>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</si>
  <si>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</si>
  <si>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</si>
  <si>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</si>
  <si>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</si>
  <si>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</si>
  <si>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</si>
  <si>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</si>
  <si>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</si>
  <si>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</si>
  <si>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</si>
  <si>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</si>
  <si>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</si>
  <si>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</si>
  <si>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</si>
  <si>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</si>
  <si>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</si>
  <si>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</si>
  <si>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</si>
  <si>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</si>
  <si>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</si>
  <si>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</si>
  <si>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</si>
  <si>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</si>
  <si>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</si>
  <si>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</si>
  <si>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</si>
  <si>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</si>
  <si>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</si>
  <si>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</si>
  <si>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</si>
  <si>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</si>
  <si>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</si>
  <si>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</si>
  <si>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</si>
  <si>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</si>
  <si>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</si>
  <si>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</si>
  <si>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</si>
  <si>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</si>
  <si>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</si>
  <si>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</si>
  <si>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</si>
  <si>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</si>
  <si>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</si>
  <si>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</si>
  <si>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</si>
  <si>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</si>
  <si>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</si>
  <si>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</si>
  <si>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</si>
  <si>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</si>
  <si>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</si>
  <si>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</si>
  <si>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</si>
  <si>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</si>
  <si>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</si>
  <si>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</si>
  <si>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</si>
  <si>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</si>
  <si>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</si>
  <si>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</si>
  <si>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</si>
  <si>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</si>
  <si>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</si>
  <si>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</si>
  <si>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</si>
  <si>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</si>
  <si>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</si>
  <si>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</si>
  <si>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</si>
  <si>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</si>
  <si>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</si>
  <si>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</si>
  <si>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</si>
  <si>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</si>
  <si>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</si>
  <si>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</si>
  <si>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</si>
  <si>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</si>
  <si>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</si>
  <si>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</si>
  <si>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</si>
  <si>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</si>
  <si>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</si>
  <si>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</si>
  <si>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</si>
  <si>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</si>
  <si>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</si>
  <si>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</si>
  <si>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</si>
  <si>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</si>
  <si>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Artimes</t>
  </si>
  <si>
    <t>NC Apollo</t>
  </si>
  <si>
    <t>Волженцева Ю.В.</t>
  </si>
  <si>
    <t>50 ml</t>
  </si>
  <si>
    <t>150 ml</t>
  </si>
  <si>
    <t>Совместно с д/кардиологом: с учетом клинических данных, ЭКГ и КАГ рекомендовано ЧКВ ПКА.</t>
  </si>
  <si>
    <t>DES, Evermine</t>
  </si>
  <si>
    <t>Ветчинников В.Г.</t>
  </si>
  <si>
    <t>12:36</t>
  </si>
  <si>
    <t xml:space="preserve">Сбалансированный </t>
  </si>
  <si>
    <t>без значимых стенозов</t>
  </si>
  <si>
    <t>стеноз проксимального сегмента  30%, стеноз дистального сегмента 50%; кровоток TIMI III</t>
  </si>
  <si>
    <t xml:space="preserve">диффузные стенотические изменения на всем протяжении 30%; ВТК 1: устьевой стеноз 60%, стенозы проксимальной трети 60%; ВТК 2: стенозы проксимаьной трети до 50%; ВТК 3: стеноз проксимальной трети 50%;  кровоток TIMI III. </t>
  </si>
  <si>
    <t>субокклюзия  проксимального сегмента, с пристеночным флотирующим тромбом, TTG2, Rentrop 0; стенозы среднего сегмента 30%, стенозы дистального сегмента и ЗМЖВ до 50%; кровоток TIMI II.</t>
  </si>
  <si>
    <t xml:space="preserve">Устье ПКА катетеризировано проводниковым катетером Launcher JR 3,5 6Fr. Коронарный проводник Shunmei 0,6 заведен в дистальный сегмент ПКА. Выполнена предилатация зоны субокклюзии БК Колибри 2,0 х 15 мм, давлением до 8 атм. Тромбаспирация катетером Export Advance, получены фрагменты тромба.  В зону остаточного стеноза проксимального сегмента позиционирован и имплантирован DES Evermine 3,5 х 24 мм, давлением 12 атм. После имплантации стента отмечается дистальная эмболия ПЖВ (d&lt;2mm). 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ПКА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</si>
</sst>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[$-F400]h:mm:ss\ AM/PM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168" fontId="0" fillId="0" borderId="13" xfId="0" applyNumberFormat="1" applyBorder="1"/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6" zoomScaleNormal="100" zoomScaleSheetLayoutView="100" zoomScalePageLayoutView="90" workbookViewId="0">
      <selection activeCell="G12" sqref="G12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3" t="s">
        <v>213</v>
      </c>
      <c r="B6" s="224"/>
      <c r="C6" s="224"/>
      <c r="D6" s="224"/>
      <c r="E6" s="224"/>
      <c r="F6" s="224"/>
      <c r="G6" s="224"/>
      <c r="H6" s="225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45728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3.4722222222222224E-2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4.1666666666666664E-2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1" t="s">
        <v>535</v>
      </c>
      <c r="C11" s="8"/>
      <c r="D11" s="94" t="s">
        <v>170</v>
      </c>
      <c r="E11" s="92"/>
      <c r="F11" s="92"/>
      <c r="G11" s="23" t="s">
        <v>503</v>
      </c>
      <c r="H11" s="25"/>
    </row>
    <row r="12" spans="1:8" ht="16.5" thickTop="1">
      <c r="A12" s="80" t="s">
        <v>8</v>
      </c>
      <c r="B12" s="81">
        <v>20117</v>
      </c>
      <c r="C12" s="11"/>
      <c r="D12" s="94" t="s">
        <v>301</v>
      </c>
      <c r="E12" s="92"/>
      <c r="F12" s="92"/>
      <c r="G12" s="23" t="s">
        <v>530</v>
      </c>
      <c r="H12" s="25"/>
    </row>
    <row r="13" spans="1:8" ht="15.75">
      <c r="A13" s="14" t="s">
        <v>10</v>
      </c>
      <c r="B13" s="29">
        <f>DATEDIF(B12,B8,"y")</f>
        <v>70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6761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396</v>
      </c>
      <c r="H15" s="168" t="s">
        <v>536</v>
      </c>
    </row>
    <row r="16" spans="1:8" ht="15.6" customHeight="1">
      <c r="A16" s="14" t="s">
        <v>106</v>
      </c>
      <c r="B16" s="18" t="s">
        <v>309</v>
      </c>
      <c r="C16"/>
      <c r="D16" s="35"/>
      <c r="E16" s="35"/>
      <c r="F16" s="35"/>
      <c r="G16" s="165" t="s">
        <v>398</v>
      </c>
      <c r="H16" s="163">
        <v>3830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385</v>
      </c>
      <c r="H17" s="167">
        <f>H16*0.0019</f>
        <v>7.2770000000000001</v>
      </c>
    </row>
    <row r="18" spans="1:8" ht="14.45" customHeight="1">
      <c r="A18" s="56" t="s">
        <v>188</v>
      </c>
      <c r="B18" s="86" t="s">
        <v>537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6" t="s">
        <v>538</v>
      </c>
      <c r="C20" s="227"/>
      <c r="D20" s="227"/>
      <c r="E20" s="227"/>
      <c r="F20" s="227"/>
      <c r="G20" s="227"/>
      <c r="H20" s="228"/>
    </row>
    <row r="21" spans="1:8">
      <c r="A21" s="57"/>
      <c r="B21" s="229"/>
      <c r="C21" s="229"/>
      <c r="D21" s="229"/>
      <c r="E21" s="229"/>
      <c r="F21" s="229"/>
      <c r="G21" s="229"/>
      <c r="H21" s="230"/>
    </row>
    <row r="22" spans="1:8" ht="15.6" customHeight="1">
      <c r="A22" s="58" t="s">
        <v>270</v>
      </c>
      <c r="B22" s="231" t="s">
        <v>539</v>
      </c>
      <c r="C22" s="231"/>
      <c r="D22" s="231"/>
      <c r="E22" s="231"/>
      <c r="F22" s="231"/>
      <c r="G22" s="231"/>
      <c r="H22" s="232"/>
    </row>
    <row r="23" spans="1:8" ht="14.45" customHeight="1">
      <c r="A23" s="37"/>
      <c r="B23" s="226"/>
      <c r="C23" s="226"/>
      <c r="D23" s="226"/>
      <c r="E23" s="226"/>
      <c r="F23" s="226"/>
      <c r="G23" s="226"/>
      <c r="H23" s="233"/>
    </row>
    <row r="24" spans="1:8" ht="14.45" customHeight="1">
      <c r="A24" s="59"/>
      <c r="B24" s="226"/>
      <c r="C24" s="226"/>
      <c r="D24" s="226"/>
      <c r="E24" s="226"/>
      <c r="F24" s="226"/>
      <c r="G24" s="226"/>
      <c r="H24" s="233"/>
    </row>
    <row r="25" spans="1:8" ht="14.45" customHeight="1">
      <c r="A25" s="37"/>
      <c r="B25" s="226"/>
      <c r="C25" s="226"/>
      <c r="D25" s="226"/>
      <c r="E25" s="226"/>
      <c r="F25" s="226"/>
      <c r="G25" s="226"/>
      <c r="H25" s="233"/>
    </row>
    <row r="26" spans="1:8" ht="14.45" customHeight="1">
      <c r="A26" s="39"/>
      <c r="B26" s="234"/>
      <c r="C26" s="234"/>
      <c r="D26" s="234"/>
      <c r="E26" s="234"/>
      <c r="F26" s="234"/>
      <c r="G26" s="234"/>
      <c r="H26" s="235"/>
    </row>
    <row r="27" spans="1:8" ht="14.45" customHeight="1">
      <c r="A27" s="58" t="s">
        <v>271</v>
      </c>
      <c r="B27" s="231" t="s">
        <v>540</v>
      </c>
      <c r="C27" s="231"/>
      <c r="D27" s="231"/>
      <c r="E27" s="231"/>
      <c r="F27" s="231"/>
      <c r="G27" s="231"/>
      <c r="H27" s="232"/>
    </row>
    <row r="28" spans="1:8" ht="15.6" customHeight="1">
      <c r="A28" s="37"/>
      <c r="B28" s="226"/>
      <c r="C28" s="226"/>
      <c r="D28" s="226"/>
      <c r="E28" s="226"/>
      <c r="F28" s="226"/>
      <c r="G28" s="226"/>
      <c r="H28" s="233"/>
    </row>
    <row r="29" spans="1:8" ht="14.45" customHeight="1">
      <c r="A29" s="37"/>
      <c r="B29" s="226"/>
      <c r="C29" s="226"/>
      <c r="D29" s="226"/>
      <c r="E29" s="226"/>
      <c r="F29" s="226"/>
      <c r="G29" s="226"/>
      <c r="H29" s="233"/>
    </row>
    <row r="30" spans="1:8" ht="14.45" customHeight="1">
      <c r="A30" s="31"/>
      <c r="B30" s="226"/>
      <c r="C30" s="226"/>
      <c r="D30" s="226"/>
      <c r="E30" s="226"/>
      <c r="F30" s="226"/>
      <c r="G30" s="226"/>
      <c r="H30" s="233"/>
    </row>
    <row r="31" spans="1:8" ht="14.45" customHeight="1">
      <c r="A31" s="32"/>
      <c r="B31" s="234"/>
      <c r="C31" s="234"/>
      <c r="D31" s="234"/>
      <c r="E31" s="234"/>
      <c r="F31" s="234"/>
      <c r="G31" s="234"/>
      <c r="H31" s="235"/>
    </row>
    <row r="32" spans="1:8" ht="14.45" customHeight="1">
      <c r="A32" s="58" t="s">
        <v>272</v>
      </c>
      <c r="B32" s="231" t="s">
        <v>541</v>
      </c>
      <c r="C32" s="231"/>
      <c r="D32" s="231"/>
      <c r="E32" s="231"/>
      <c r="F32" s="231"/>
      <c r="G32" s="231"/>
      <c r="H32" s="232"/>
    </row>
    <row r="33" spans="1:8" ht="14.45" customHeight="1">
      <c r="A33" s="37"/>
      <c r="B33" s="226"/>
      <c r="C33" s="226"/>
      <c r="D33" s="226"/>
      <c r="E33" s="226"/>
      <c r="F33" s="226"/>
      <c r="G33" s="226"/>
      <c r="H33" s="233"/>
    </row>
    <row r="34" spans="1:8" ht="15.6" customHeight="1">
      <c r="A34" s="37"/>
      <c r="B34" s="226"/>
      <c r="C34" s="226"/>
      <c r="D34" s="226"/>
      <c r="E34" s="226"/>
      <c r="F34" s="226"/>
      <c r="G34" s="226"/>
      <c r="H34" s="233"/>
    </row>
    <row r="35" spans="1:8" ht="14.45" customHeight="1">
      <c r="A35" s="37"/>
      <c r="B35" s="226"/>
      <c r="C35" s="226"/>
      <c r="D35" s="226"/>
      <c r="E35" s="226"/>
      <c r="F35" s="226"/>
      <c r="G35" s="226"/>
      <c r="H35" s="233"/>
    </row>
    <row r="36" spans="1:8" ht="15.6" customHeight="1">
      <c r="A36" s="37"/>
      <c r="B36" s="226"/>
      <c r="C36" s="226"/>
      <c r="D36" s="226"/>
      <c r="E36" s="226"/>
      <c r="F36" s="226"/>
      <c r="G36" s="226"/>
      <c r="H36" s="233"/>
    </row>
    <row r="37" spans="1:8" ht="14.45" customHeight="1">
      <c r="A37" s="37"/>
      <c r="B37"/>
      <c r="C37"/>
      <c r="D37" s="219" t="str">
        <f>IF($A$6=Вмешательства!$D$3,Вмешательства!$F$18,"")</f>
        <v/>
      </c>
      <c r="E37" s="219"/>
      <c r="F37" s="118"/>
      <c r="G37" s="118"/>
      <c r="H37" s="122"/>
    </row>
    <row r="38" spans="1:8" ht="14.45" customHeight="1">
      <c r="A38" s="37"/>
      <c r="B38"/>
      <c r="C38" s="123"/>
      <c r="D38" s="220"/>
      <c r="E38" s="221"/>
      <c r="F38" s="221"/>
      <c r="G38" s="221"/>
      <c r="H38" s="222"/>
    </row>
    <row r="39" spans="1:8" ht="14.45" customHeight="1">
      <c r="A39" s="34"/>
      <c r="B39" s="118"/>
      <c r="C39" s="123"/>
      <c r="D39" s="221"/>
      <c r="E39" s="221"/>
      <c r="F39" s="221"/>
      <c r="G39" s="221"/>
      <c r="H39" s="222"/>
    </row>
    <row r="40" spans="1:8" ht="14.45" customHeight="1">
      <c r="A40" s="34"/>
      <c r="B40" s="118"/>
      <c r="C40" s="123"/>
      <c r="D40" s="221"/>
      <c r="E40" s="221"/>
      <c r="F40" s="221"/>
      <c r="G40" s="221"/>
      <c r="H40" s="222"/>
    </row>
    <row r="41" spans="1:8" ht="14.45" customHeight="1">
      <c r="A41" s="34"/>
      <c r="B41" s="118"/>
      <c r="C41" s="123"/>
      <c r="D41" s="221"/>
      <c r="E41" s="221"/>
      <c r="F41" s="221"/>
      <c r="G41" s="221"/>
      <c r="H41" s="222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6" t="s">
        <v>533</v>
      </c>
      <c r="E43" s="217"/>
      <c r="F43" s="217"/>
      <c r="G43" s="217"/>
      <c r="H43" s="218"/>
    </row>
    <row r="44" spans="1:8" ht="14.45" customHeight="1">
      <c r="A44" s="34"/>
      <c r="B44" s="118"/>
      <c r="C44" s="125"/>
      <c r="D44" s="217"/>
      <c r="E44" s="217"/>
      <c r="F44" s="217"/>
      <c r="G44" s="217"/>
      <c r="H44" s="218"/>
    </row>
    <row r="45" spans="1:8" ht="14.45" customHeight="1">
      <c r="A45" s="34"/>
      <c r="B45" s="118"/>
      <c r="C45" s="125"/>
      <c r="D45" s="217"/>
      <c r="E45" s="217"/>
      <c r="F45" s="217"/>
      <c r="G45" s="217"/>
      <c r="H45" s="218"/>
    </row>
    <row r="46" spans="1:8">
      <c r="A46" s="34"/>
      <c r="B46" s="118"/>
      <c r="C46" s="125"/>
      <c r="D46" s="217"/>
      <c r="E46" s="217"/>
      <c r="F46" s="217"/>
      <c r="G46" s="217"/>
      <c r="H46" s="218"/>
    </row>
    <row r="47" spans="1:8">
      <c r="A47" s="37"/>
      <c r="B47"/>
      <c r="C47" s="125"/>
      <c r="D47" s="217"/>
      <c r="E47" s="217"/>
      <c r="F47" s="217"/>
      <c r="G47" s="217"/>
      <c r="H47" s="218"/>
    </row>
    <row r="48" spans="1:8">
      <c r="A48" s="37"/>
      <c r="B48"/>
      <c r="C48" s="125"/>
      <c r="D48" s="217"/>
      <c r="E48" s="217"/>
      <c r="F48" s="217"/>
      <c r="G48" s="217"/>
      <c r="H48" s="218"/>
    </row>
    <row r="49" spans="1:13">
      <c r="A49" s="37"/>
      <c r="B49" s="203"/>
      <c r="C49" s="204"/>
      <c r="D49" s="217"/>
      <c r="E49" s="217"/>
      <c r="F49" s="217"/>
      <c r="G49" s="217"/>
      <c r="H49" s="218"/>
    </row>
    <row r="50" spans="1:13">
      <c r="A50" s="37"/>
      <c r="B50"/>
      <c r="C50"/>
      <c r="D50" s="217"/>
      <c r="E50" s="217"/>
      <c r="F50" s="217"/>
      <c r="G50" s="217"/>
      <c r="H50" s="218"/>
      <c r="M50" t="s">
        <v>211</v>
      </c>
    </row>
    <row r="51" spans="1:13">
      <c r="A51" s="61" t="s">
        <v>204</v>
      </c>
      <c r="B51" s="62" t="s">
        <v>531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21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6" t="s">
        <v>208</v>
      </c>
      <c r="B6" s="247"/>
      <c r="C6" s="247"/>
      <c r="D6" s="247"/>
      <c r="E6" s="247"/>
      <c r="F6" s="247"/>
      <c r="G6" s="247"/>
      <c r="H6" s="248"/>
    </row>
    <row r="7" spans="1:8" ht="21.6" customHeight="1">
      <c r="A7" s="246"/>
      <c r="B7" s="247"/>
      <c r="C7" s="247"/>
      <c r="D7" s="247"/>
      <c r="E7" s="247"/>
      <c r="F7" s="247"/>
      <c r="G7" s="247"/>
      <c r="H7" s="248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5" t="s">
        <v>216</v>
      </c>
      <c r="D8" s="245"/>
      <c r="E8" s="245"/>
      <c r="F8" s="188">
        <v>1</v>
      </c>
      <c r="G8" s="117" t="s">
        <v>307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5"/>
      <c r="D9" s="245"/>
      <c r="E9" s="245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9"/>
      <c r="D10" s="249"/>
      <c r="E10" s="249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45728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4.1666666666666664E-2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8.3333333333333329E-2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384</v>
      </c>
      <c r="B15" s="186">
        <f>IF(B14&lt;B13,B14+1,B14)-B13</f>
        <v>4.1666666666666664E-2</v>
      </c>
      <c r="C15"/>
      <c r="D15" s="94" t="s">
        <v>170</v>
      </c>
      <c r="E15" s="92"/>
      <c r="F15" s="92"/>
      <c r="G15" s="79" t="str">
        <f>КАГ!G11</f>
        <v>Соболева Ю.А.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Ветчинников В.Г.</v>
      </c>
      <c r="C16" s="198">
        <f>LEN(КАГ!B11)</f>
        <v>16</v>
      </c>
      <c r="D16" s="94" t="s">
        <v>301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20117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70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6761</v>
      </c>
      <c r="C19" s="68"/>
      <c r="D19" s="68"/>
      <c r="E19" s="68"/>
      <c r="F19" s="68"/>
      <c r="G19" s="164" t="s">
        <v>396</v>
      </c>
      <c r="H19" s="179" t="str">
        <f>КАГ!H15</f>
        <v>12:36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398</v>
      </c>
      <c r="H20" s="180">
        <f>КАГ!H16</f>
        <v>3830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385</v>
      </c>
      <c r="H21" s="167">
        <f>КАГ!H17</f>
        <v>7.2770000000000001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/>
    </row>
    <row r="23" spans="1:8" ht="14.45" customHeight="1">
      <c r="A23" s="64" t="s">
        <v>388</v>
      </c>
      <c r="B23" s="171" t="s">
        <v>387</v>
      </c>
      <c r="C23" s="161"/>
      <c r="D23" s="161"/>
      <c r="E23" s="161"/>
      <c r="F23" s="161"/>
      <c r="G23"/>
      <c r="H23" s="214"/>
    </row>
    <row r="24" spans="1:8" ht="14.45" customHeight="1">
      <c r="A24" s="181" t="s">
        <v>386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542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392</v>
      </c>
      <c r="B38" s="174"/>
      <c r="C38" s="175"/>
      <c r="D38" s="175"/>
      <c r="E38" s="184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389</v>
      </c>
      <c r="B39" s="69" t="s">
        <v>391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390</v>
      </c>
      <c r="B40" s="177" t="s">
        <v>531</v>
      </c>
      <c r="C40" s="119"/>
      <c r="D40" s="256" t="s">
        <v>526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6" t="s">
        <v>368</v>
      </c>
      <c r="B52" s="237"/>
      <c r="C52" s="237"/>
      <c r="D52" s="237"/>
      <c r="E52" s="237"/>
      <c r="F52" s="238"/>
      <c r="G52"/>
      <c r="H52" s="38"/>
    </row>
    <row r="53" spans="1:8" ht="15" customHeight="1">
      <c r="A53" s="239"/>
      <c r="B53" s="240"/>
      <c r="C53" s="240"/>
      <c r="D53" s="240"/>
      <c r="E53" s="240"/>
      <c r="F53" s="241"/>
      <c r="G53" s="73" t="str">
        <f>IF(ISBLANK(H13),"",H13)</f>
        <v/>
      </c>
      <c r="H53" s="63"/>
    </row>
    <row r="54" spans="1:8">
      <c r="A54" s="242"/>
      <c r="B54" s="243"/>
      <c r="C54" s="243"/>
      <c r="D54" s="243"/>
      <c r="E54" s="243"/>
      <c r="F54" s="244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без значимых стенозов
Бассейн ПНА:   стеноз проксимального сегмента  30%, стеноз дистального сегмента 50%; кровоток TIMI III
Бассейн  ОА:   диффузные стенотические изменения на всем протяжении 30%; ВТК 1: устьевой стеноз 60%, стенозы проксимальной трети 60%; ВТК 2: стенозы проксимаьной трети до 50%; ВТК 3: стеноз проксимальной трети 50%;  кровоток TIMI III. 
Бассейн ПКА:   субокклюзия  проксимального сегмента, с пристеночным флотирующим тромбом, TTG2, Rentrop 0; стенозы среднего сегмента 30%, стенозы дистального сегмента и ЗМЖВ до 50%; кровоток TIMI 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18" sqref="D18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45728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Ветчинников В.Г.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20117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70</v>
      </c>
    </row>
    <row r="7" spans="1:4">
      <c r="A7" s="37"/>
      <c r="B7"/>
      <c r="C7" s="100" t="s">
        <v>12</v>
      </c>
      <c r="D7" s="102">
        <f>КАГ!$B$14</f>
        <v>6761</v>
      </c>
    </row>
    <row r="8" spans="1:4">
      <c r="A8" s="192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45728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304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327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516</v>
      </c>
      <c r="C15" s="134">
        <v>0.6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3" t="s">
        <v>534</v>
      </c>
      <c r="C16" s="134" t="s">
        <v>464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367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372</v>
      </c>
      <c r="C18" s="134" t="s">
        <v>403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215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374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513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 B18:B19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482</v>
      </c>
      <c r="G3" s="3" t="s">
        <v>483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309</v>
      </c>
      <c r="G4" s="3" t="s">
        <v>483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397</v>
      </c>
      <c r="F5" t="s">
        <v>131</v>
      </c>
      <c r="G5" s="3" t="s">
        <v>483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482</v>
      </c>
      <c r="G13" s="3" t="s">
        <v>484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309</v>
      </c>
      <c r="G14" s="3" t="s">
        <v>484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392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393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485</v>
      </c>
      <c r="V17" t="s">
        <v>394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500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" sqref="C7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497</v>
      </c>
      <c r="AN1" s="2" t="s">
        <v>491</v>
      </c>
      <c r="AO1" t="s">
        <v>354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Колибри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307</v>
      </c>
      <c r="AO2" s="207" t="s">
        <v>493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486</v>
      </c>
      <c r="AO3" t="s">
        <v>494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528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401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499</v>
      </c>
      <c r="AO4" t="s">
        <v>496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402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495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529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403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498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492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405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406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407</v>
      </c>
      <c r="AI10" t="s">
        <v>353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408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409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395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410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489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411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412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413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414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415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416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417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502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418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419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504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420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506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421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422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319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423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424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425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487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426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427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509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428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510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429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488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430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403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318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490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314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431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432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433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357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434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407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375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435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369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436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437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438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439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359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440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344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441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507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442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443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444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1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</v>
      </c>
      <c r="Y54" s="114" t="str">
        <f>IFERROR(INDEX(Расходка[Наименование расходного материала],MATCH(Расходка[[#This Row],[№]],Поиск_расходки[Индекс8],0)),"")</f>
        <v>Shunmei</v>
      </c>
      <c r="Z54" s="114" t="str">
        <f>IFERROR(INDEX(Расходка[Наименование расходного материала],MATCH(Расходка[[#This Row],[№]],Поиск_расходки[Индекс9],0)),"")</f>
        <v>Shunmei</v>
      </c>
      <c r="AA54" s="114" t="str">
        <f>IFERROR(INDEX(Расходка[Наименование расходного материала],MATCH(Расходка[[#This Row],[№]],Поиск_расходки[Индекс10],0)),"")</f>
        <v>Shunmei</v>
      </c>
      <c r="AB54" s="114" t="str">
        <f>IFERROR(INDEX(Расходка[Наименование расходного материала],MATCH(Расходка[[#This Row],[№]],Поиск_расходки[Индекс11],0)),"")</f>
        <v>Shunmei</v>
      </c>
      <c r="AC54" s="114" t="str">
        <f>IFERROR(INDEX(Расходка[Наименование расходного материала],MATCH(Расходка[[#This Row],[№]],Поиск_расходки[Индекс12],0)),"")</f>
        <v>Shunmei</v>
      </c>
      <c r="AD54" s="114" t="str">
        <f>IFERROR(INDEX(Расходка[Наименование расходного материала],MATCH(Расходка[[#This Row],[№]],Поиск_расходки[Индекс13],0)),"")</f>
        <v>Shunmei</v>
      </c>
      <c r="AF54" s="4" t="s">
        <v>6</v>
      </c>
      <c r="AG54" s="4" t="s">
        <v>445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446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447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BMS, Integtity</v>
      </c>
      <c r="Y57" s="114" t="str">
        <f>IFERROR(INDEX(Расходка[Наименование расходного материала],MATCH(Расходка[[#This Row],[№]],Поиск_расходки[Индекс8],0)),"")</f>
        <v>BMS, Integtity</v>
      </c>
      <c r="Z57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7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448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6" t="s">
        <v>343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DES, Calipso</v>
      </c>
      <c r="Y58" s="114" t="str">
        <f>IFERROR(INDEX(Расходка[Наименование расходного материала],MATCH(Расходка[[#This Row],[№]],Поиск_расходки[Индекс8],0)),"")</f>
        <v>DES, Calipso</v>
      </c>
      <c r="Z58" s="114" t="str">
        <f>IFERROR(INDEX(Расходка[Наименование расходного материала],MATCH(Расходка[[#This Row],[№]],Поиск_расходки[Индекс9],0)),"")</f>
        <v>DES, Calipso</v>
      </c>
      <c r="AA58" s="114" t="str">
        <f>IFERROR(INDEX(Расходка[Наименование расходного материала],MATCH(Расходка[[#This Row],[№]],Поиск_расходки[Индекс10],0)),"")</f>
        <v>DES, Calipso</v>
      </c>
      <c r="AB58" s="114" t="str">
        <f>IFERROR(INDEX(Расходка[Наименование расходного материала],MATCH(Расходка[[#This Row],[№]],Поиск_расходки[Индекс11],0)),"")</f>
        <v>DES, Calipso</v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449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3" t="s">
        <v>527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Metafor</v>
      </c>
      <c r="Y59" s="114" t="str">
        <f>IFERROR(INDEX(Расходка[Наименование расходного материала],MATCH(Расходка[[#This Row],[№]],Поиск_расходки[Индекс8],0)),"")</f>
        <v>DES, Metafor</v>
      </c>
      <c r="Z59" s="114" t="str">
        <f>IFERROR(INDEX(Расходка[Наименование расходного материала],MATCH(Расходка[[#This Row],[№]],Поиск_расходки[Индекс9],0)),"")</f>
        <v>DES, Metafor</v>
      </c>
      <c r="AA59" s="114" t="str">
        <f>IFERROR(INDEX(Расходка[Наименование расходного материала],MATCH(Расходка[[#This Row],[№]],Поиск_расходки[Индекс10],0)),"")</f>
        <v>DES, Metafor</v>
      </c>
      <c r="AB59" s="114" t="str">
        <f>IFERROR(INDEX(Расходка[Наименование расходного материала],MATCH(Расходка[[#This Row],[№]],Поиск_расходки[Индекс11],0)),"")</f>
        <v>DES, Metafor</v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450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NanoMed</v>
      </c>
      <c r="Y60" s="114" t="str">
        <f>IFERROR(INDEX(Расходка[Наименование расходного материала],MATCH(Расходка[[#This Row],[№]],Поиск_расходки[Индекс8],0)),"")</f>
        <v>DES, NanoMed</v>
      </c>
      <c r="Z60" s="114" t="str">
        <f>IFERROR(INDEX(Расходка[Наименование расходного материала],MATCH(Расходка[[#This Row],[№]],Поиск_расходки[Индекс9],0)),"")</f>
        <v>DES, NanoMed</v>
      </c>
      <c r="AA60" s="114" t="str">
        <f>IFERROR(INDEX(Расходка[Наименование расходного материала],MATCH(Расходка[[#This Row],[№]],Поиск_расходки[Индекс10],0)),"")</f>
        <v>DES, NanoMed</v>
      </c>
      <c r="AB60" s="114" t="str">
        <f>IFERROR(INDEX(Расходка[Наименование расходного материала],MATCH(Расходка[[#This Row],[№]],Поиск_расходки[Индекс11],0)),"")</f>
        <v>DES, NanoMed</v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451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412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2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2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2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452</v>
      </c>
    </row>
    <row r="63" spans="1:33">
      <c r="A63">
        <f>ROW(Расходка[[#This Row],[Тип расходного материала ]])-1</f>
        <v>62</v>
      </c>
      <c r="B63" t="s">
        <v>6</v>
      </c>
      <c r="C63" s="160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Firehawk</v>
      </c>
      <c r="Y63" s="114" t="str">
        <f>IFERROR(INDEX(Расходка[Наименование расходного материала],MATCH(Расходка[[#This Row],[№]],Поиск_расходки[Индекс8],0)),"")</f>
        <v>DES, Firehawk</v>
      </c>
      <c r="Z63" s="114" t="str">
        <f>IFERROR(INDEX(Расходка[Наименование расходного материала],MATCH(Расходка[[#This Row],[№]],Поиск_расходки[Индекс9],0)),"")</f>
        <v>DES, Firehawk</v>
      </c>
      <c r="AA63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453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382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4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4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4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454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5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5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5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5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455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6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6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6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6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456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Guidezilla™ II 6F</v>
      </c>
      <c r="Y67" s="196" t="str">
        <f>IFERROR(INDEX(Расходка[Наименование расходного материала],MATCH(Расходка[[#This Row],[№]],Поиск_расходки[Индекс8],0)),"")</f>
        <v>Guidezilla™ II 6F</v>
      </c>
      <c r="Z67" s="196" t="str">
        <f>IFERROR(INDEX(Расходка[Наименование расходного материала],MATCH(Расходка[[#This Row],[№]],Поиск_расходки[Индекс9],0)),"")</f>
        <v>Guidezilla™ II 6F</v>
      </c>
      <c r="AA67" s="196" t="str">
        <f>IFERROR(INDEX(Расходка[Наименование расходного материала],MATCH(Расходка[[#This Row],[№]],Поиск_расходки[Индекс10],0)),"")</f>
        <v>Guidezilla™ II 6F</v>
      </c>
      <c r="AB67" s="196" t="str">
        <f>IFERROR(INDEX(Расходка[Наименование расходного материала],MATCH(Расходка[[#This Row],[№]],Поиск_расходки[Индекс11],0)),"")</f>
        <v>Guidezilla™ II 6F</v>
      </c>
      <c r="AC67" s="196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6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457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341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Telescope ™ II 6F</v>
      </c>
      <c r="Y68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8" s="196" t="str">
        <f>IFERROR(INDEX(Расходка[Наименование расходного материала],MATCH(Расходка[[#This Row],[№]],Поиск_расходки[Индекс9],0)),"")</f>
        <v>Telescope ™ II 6F</v>
      </c>
      <c r="AA68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8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8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458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348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AL 1</v>
      </c>
      <c r="Y69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69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459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70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70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460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323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415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461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416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462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5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5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463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1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6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6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6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464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7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7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7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7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465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77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8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8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8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8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8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466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337</v>
      </c>
      <c r="AF79" s="4" t="s">
        <v>6</v>
      </c>
      <c r="AG79" s="4" t="s">
        <v>467</v>
      </c>
    </row>
    <row r="80" spans="1:33">
      <c r="A80">
        <f>ROW(Расходка[[#This Row],[Тип расходного материала ]])-1</f>
        <v>79</v>
      </c>
      <c r="B80" t="s">
        <v>300</v>
      </c>
      <c r="C80" s="1" t="s">
        <v>329</v>
      </c>
      <c r="AF80" s="4" t="s">
        <v>6</v>
      </c>
      <c r="AG80" s="4" t="s">
        <v>468</v>
      </c>
    </row>
    <row r="81" spans="32:33">
      <c r="AF81" s="4" t="s">
        <v>6</v>
      </c>
      <c r="AG81" s="4" t="s">
        <v>469</v>
      </c>
    </row>
    <row r="82" spans="32:33">
      <c r="AF82" s="4" t="s">
        <v>6</v>
      </c>
      <c r="AG82" s="4" t="s">
        <v>470</v>
      </c>
    </row>
    <row r="83" spans="32:33">
      <c r="AF83" s="4" t="s">
        <v>6</v>
      </c>
      <c r="AG83" s="4" t="s">
        <v>471</v>
      </c>
    </row>
    <row r="84" spans="32:33">
      <c r="AF84" s="4" t="s">
        <v>6</v>
      </c>
      <c r="AG84" s="4" t="s">
        <v>422</v>
      </c>
    </row>
    <row r="85" spans="32:33">
      <c r="AF85" s="4" t="s">
        <v>6</v>
      </c>
      <c r="AG85" s="4" t="s">
        <v>423</v>
      </c>
    </row>
    <row r="86" spans="32:33">
      <c r="AF86" s="4" t="s">
        <v>6</v>
      </c>
      <c r="AG86" s="4" t="s">
        <v>472</v>
      </c>
    </row>
    <row r="87" spans="32:33">
      <c r="AF87" s="4" t="s">
        <v>6</v>
      </c>
      <c r="AG87" s="4" t="s">
        <v>473</v>
      </c>
    </row>
    <row r="88" spans="32:33">
      <c r="AF88" s="4" t="s">
        <v>6</v>
      </c>
      <c r="AG88" s="4" t="s">
        <v>474</v>
      </c>
    </row>
    <row r="89" spans="32:33">
      <c r="AF89" s="4" t="s">
        <v>6</v>
      </c>
      <c r="AG89" s="4" t="s">
        <v>475</v>
      </c>
    </row>
    <row r="90" spans="32:33">
      <c r="AF90" s="4" t="s">
        <v>6</v>
      </c>
      <c r="AG90" s="4" t="s">
        <v>476</v>
      </c>
    </row>
    <row r="91" spans="32:33">
      <c r="AF91" s="4" t="s">
        <v>6</v>
      </c>
      <c r="AG91" s="4" t="s">
        <v>477</v>
      </c>
    </row>
    <row r="92" spans="32:33">
      <c r="AF92" s="4" t="s">
        <v>6</v>
      </c>
      <c r="AG92" s="4" t="s">
        <v>478</v>
      </c>
    </row>
    <row r="93" spans="32:33">
      <c r="AF93" s="4" t="s">
        <v>6</v>
      </c>
      <c r="AG93" s="4" t="s">
        <v>479</v>
      </c>
    </row>
    <row r="94" spans="32:33">
      <c r="AF94" s="4" t="s">
        <v>6</v>
      </c>
      <c r="AG94" s="4" t="s">
        <v>426</v>
      </c>
    </row>
    <row r="95" spans="32:33">
      <c r="AF95" s="4" t="s">
        <v>6</v>
      </c>
      <c r="AG95" s="4" t="s">
        <v>427</v>
      </c>
    </row>
    <row r="96" spans="32:33">
      <c r="AF96" s="4" t="s">
        <v>6</v>
      </c>
      <c r="AG96" s="4" t="s">
        <v>480</v>
      </c>
    </row>
    <row r="97" spans="32:33">
      <c r="AF97" s="4" t="s">
        <v>6</v>
      </c>
      <c r="AG97" s="4" t="s">
        <v>481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8" sqref="B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512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269</v>
      </c>
    </row>
    <row r="33" spans="1:2">
      <c r="A33" t="s">
        <v>170</v>
      </c>
      <c r="B33" t="s">
        <v>350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361</v>
      </c>
    </row>
    <row r="39" spans="1:2">
      <c r="A39" t="s">
        <v>170</v>
      </c>
      <c r="B39" t="s">
        <v>503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301</v>
      </c>
      <c r="B45" t="s">
        <v>260</v>
      </c>
    </row>
    <row r="46" spans="1:2">
      <c r="A46" t="s">
        <v>301</v>
      </c>
      <c r="B46" t="s">
        <v>261</v>
      </c>
    </row>
    <row r="47" spans="1:2">
      <c r="A47" t="s">
        <v>301</v>
      </c>
      <c r="B47" t="s">
        <v>530</v>
      </c>
    </row>
    <row r="48" spans="1:2">
      <c r="A48" t="s">
        <v>301</v>
      </c>
      <c r="B48" t="s">
        <v>522</v>
      </c>
    </row>
    <row r="49" spans="1:2">
      <c r="A49" t="s">
        <v>301</v>
      </c>
      <c r="B49" t="s">
        <v>178</v>
      </c>
    </row>
    <row r="50" spans="1:2">
      <c r="A50" t="s">
        <v>301</v>
      </c>
      <c r="B50" t="s">
        <v>258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177</v>
      </c>
    </row>
    <row r="53" spans="1:2">
      <c r="A53" t="s">
        <v>301</v>
      </c>
      <c r="B53" t="s">
        <v>501</v>
      </c>
    </row>
    <row r="54" spans="1:2">
      <c r="A54" t="s">
        <v>301</v>
      </c>
      <c r="B54" t="s">
        <v>259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362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274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339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364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273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379</v>
      </c>
    </row>
    <row r="2" spans="1:1">
      <c r="A2" t="s">
        <v>376</v>
      </c>
    </row>
    <row r="3" spans="1:1">
      <c r="A3" t="s">
        <v>380</v>
      </c>
    </row>
    <row r="4" spans="1:1">
      <c r="A4" t="s">
        <v>381</v>
      </c>
    </row>
    <row r="5" spans="1:1">
      <c r="A5" t="s">
        <v>377</v>
      </c>
    </row>
    <row r="6" spans="1:1">
      <c r="A6" t="s">
        <v>378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2025-03-11T23:34:41Z</cp:lastPrinted>
  <dcterms:created xsi:type="dcterms:W3CDTF">2015-06-05T18:19:34Z</dcterms:created>
  <dcterms:modified xsi:type="dcterms:W3CDTF">2025-03-12T04:37:35Z</dcterms:modified>
</cp:coreProperties>
</file>