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8" i="1" l="1"/>
  <c r="A14" i="1" l="1"/>
  <c r="A13" i="1" l="1"/>
  <c r="E83" i="1" l="1"/>
  <c r="E84" i="1"/>
  <c r="E85" i="1"/>
  <c r="E86" i="1"/>
  <c r="F83" i="1"/>
  <c r="F84" i="1"/>
  <c r="F85" i="1"/>
  <c r="F86" i="1"/>
  <c r="G83" i="1"/>
  <c r="G84" i="1"/>
  <c r="G85" i="1"/>
  <c r="G86" i="1"/>
  <c r="H83" i="1"/>
  <c r="H84" i="1"/>
  <c r="H85" i="1"/>
  <c r="H86" i="1"/>
  <c r="I83" i="1"/>
  <c r="I84" i="1"/>
  <c r="I85" i="1"/>
  <c r="I86" i="1"/>
  <c r="J83" i="1"/>
  <c r="J84" i="1"/>
  <c r="J85" i="1"/>
  <c r="J86" i="1"/>
  <c r="K83" i="1"/>
  <c r="K84" i="1"/>
  <c r="K85" i="1"/>
  <c r="K86" i="1"/>
  <c r="L83" i="1"/>
  <c r="L84" i="1"/>
  <c r="L85" i="1"/>
  <c r="L86" i="1"/>
  <c r="M83" i="1"/>
  <c r="M84" i="1"/>
  <c r="M85" i="1"/>
  <c r="M86" i="1"/>
  <c r="N83" i="1"/>
  <c r="N84" i="1"/>
  <c r="N85" i="1"/>
  <c r="N86" i="1"/>
  <c r="O83" i="1"/>
  <c r="O84" i="1"/>
  <c r="O85" i="1"/>
  <c r="O86" i="1"/>
  <c r="P83" i="1"/>
  <c r="P84" i="1"/>
  <c r="P85" i="1"/>
  <c r="P86" i="1"/>
  <c r="Q83" i="1"/>
  <c r="Q84" i="1"/>
  <c r="Q85" i="1"/>
  <c r="Q86" i="1"/>
  <c r="R83" i="1"/>
  <c r="R84" i="1"/>
  <c r="R85" i="1"/>
  <c r="R86" i="1"/>
  <c r="S83" i="1"/>
  <c r="S84" i="1"/>
  <c r="S85" i="1"/>
  <c r="S86" i="1"/>
  <c r="T83" i="1"/>
  <c r="T84" i="1"/>
  <c r="T85" i="1"/>
  <c r="T86" i="1"/>
  <c r="U83" i="1"/>
  <c r="U84" i="1"/>
  <c r="U85" i="1"/>
  <c r="U86" i="1"/>
  <c r="V83" i="1"/>
  <c r="V84" i="1"/>
  <c r="V85" i="1"/>
  <c r="V86" i="1"/>
  <c r="W83" i="1"/>
  <c r="W84" i="1"/>
  <c r="W85" i="1"/>
  <c r="W86" i="1"/>
  <c r="X83" i="1"/>
  <c r="X84" i="1"/>
  <c r="X85" i="1"/>
  <c r="X86" i="1"/>
  <c r="Y83" i="1"/>
  <c r="Y84" i="1"/>
  <c r="Y85" i="1"/>
  <c r="Y86" i="1"/>
  <c r="Z83" i="1"/>
  <c r="Z84" i="1"/>
  <c r="Z85" i="1"/>
  <c r="Z86" i="1"/>
  <c r="AA83" i="1"/>
  <c r="AA84" i="1"/>
  <c r="AA85" i="1"/>
  <c r="AA86" i="1"/>
  <c r="AB83" i="1"/>
  <c r="AB84" i="1"/>
  <c r="AB85" i="1"/>
  <c r="AB86" i="1"/>
  <c r="AC83" i="1"/>
  <c r="AC84" i="1"/>
  <c r="AC85" i="1"/>
  <c r="AC86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1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9" i="1"/>
  <c r="A60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2" i="1"/>
  <c r="A1" i="11" l="1"/>
  <c r="A3" i="11"/>
  <c r="A18" i="3" l="1"/>
  <c r="C15" i="5" l="1"/>
  <c r="B15" i="9" l="1"/>
  <c r="C16" i="9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J7" i="1"/>
  <c r="G8" i="1"/>
  <c r="N9" i="1"/>
  <c r="I7" i="1"/>
  <c r="F7" i="1"/>
  <c r="M7" i="1"/>
  <c r="H8" i="1"/>
  <c r="L9" i="1"/>
  <c r="K8" i="1"/>
  <c r="E10" i="1" l="1"/>
  <c r="E11" i="1" s="1"/>
  <c r="E12" i="1" s="1"/>
  <c r="E13" i="1" s="1"/>
  <c r="E14" i="1" s="1"/>
  <c r="E15" i="1" s="1"/>
  <c r="O9" i="1"/>
  <c r="O10" i="1" s="1"/>
  <c r="P9" i="1"/>
  <c r="Q8" i="1"/>
  <c r="J8" i="1"/>
  <c r="M8" i="1"/>
  <c r="N10" i="1"/>
  <c r="I8" i="1"/>
  <c r="G9" i="1"/>
  <c r="H9" i="1"/>
  <c r="F8" i="1"/>
  <c r="K9" i="1"/>
  <c r="L10" i="1"/>
  <c r="Q9" i="1" l="1"/>
  <c r="Q10" i="1" s="1"/>
  <c r="Q11" i="1" s="1"/>
  <c r="Q12" i="1" s="1"/>
  <c r="Q13" i="1" s="1"/>
  <c r="O11" i="1"/>
  <c r="O12" i="1" s="1"/>
  <c r="O13" i="1" s="1"/>
  <c r="O14" i="1" s="1"/>
  <c r="O15" i="1" s="1"/>
  <c r="P10" i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P12" i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81" i="1" l="1"/>
  <c r="R82" i="1"/>
  <c r="R79" i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AD71" i="1" l="1"/>
  <c r="O69" i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Q82" i="1" l="1"/>
  <c r="AD82" i="1" s="1"/>
  <c r="AB67" i="1"/>
  <c r="O79" i="1"/>
  <c r="O80" i="1" s="1"/>
  <c r="O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O82" i="1" l="1"/>
  <c r="AB82" i="1" s="1"/>
  <c r="AD81" i="1"/>
  <c r="AB79" i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AB81" i="1" l="1"/>
  <c r="F81" i="1"/>
  <c r="F82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81" i="1" l="1"/>
  <c r="S82" i="1"/>
  <c r="S66" i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J81" i="1"/>
  <c r="W2" i="1"/>
  <c r="I78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J82" i="1" l="1"/>
  <c r="W77" i="1" s="1"/>
  <c r="H82" i="1"/>
  <c r="U52" i="1" s="1"/>
  <c r="W64" i="1"/>
  <c r="W57" i="1"/>
  <c r="W54" i="1"/>
  <c r="W79" i="1"/>
  <c r="W51" i="1"/>
  <c r="U3" i="1"/>
  <c r="U34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W65" i="1" l="1"/>
  <c r="W8" i="1"/>
  <c r="W7" i="1"/>
  <c r="W4" i="1"/>
  <c r="W5" i="1"/>
  <c r="W6" i="1"/>
  <c r="W9" i="1"/>
  <c r="W3" i="1"/>
  <c r="W82" i="1"/>
  <c r="W78" i="1"/>
  <c r="W45" i="1"/>
  <c r="W46" i="1"/>
  <c r="W73" i="1"/>
  <c r="W61" i="1"/>
  <c r="W41" i="1"/>
  <c r="W66" i="1"/>
  <c r="W50" i="1"/>
  <c r="W31" i="1"/>
  <c r="W37" i="1"/>
  <c r="W15" i="1"/>
  <c r="W13" i="1"/>
  <c r="W11" i="1"/>
  <c r="W25" i="1"/>
  <c r="W32" i="1"/>
  <c r="W28" i="1"/>
  <c r="W35" i="1"/>
  <c r="W16" i="1"/>
  <c r="W53" i="1"/>
  <c r="W75" i="1"/>
  <c r="W14" i="1"/>
  <c r="W27" i="1"/>
  <c r="W18" i="1"/>
  <c r="W33" i="1"/>
  <c r="W26" i="1"/>
  <c r="W42" i="1"/>
  <c r="W19" i="1"/>
  <c r="W74" i="1"/>
  <c r="W60" i="1"/>
  <c r="W67" i="1"/>
  <c r="W76" i="1"/>
  <c r="W68" i="1"/>
  <c r="W40" i="1"/>
  <c r="W43" i="1"/>
  <c r="W71" i="1"/>
  <c r="W48" i="1"/>
  <c r="W17" i="1"/>
  <c r="W21" i="1"/>
  <c r="W38" i="1"/>
  <c r="W29" i="1"/>
  <c r="W63" i="1"/>
  <c r="W69" i="1"/>
  <c r="W12" i="1"/>
  <c r="W30" i="1"/>
  <c r="W22" i="1"/>
  <c r="W36" i="1"/>
  <c r="W20" i="1"/>
  <c r="W24" i="1"/>
  <c r="W23" i="1"/>
  <c r="W58" i="1"/>
  <c r="W39" i="1"/>
  <c r="W59" i="1"/>
  <c r="W70" i="1"/>
  <c r="W55" i="1"/>
  <c r="W56" i="1"/>
  <c r="W62" i="1"/>
  <c r="W52" i="1"/>
  <c r="W72" i="1"/>
  <c r="W44" i="1"/>
  <c r="W47" i="1"/>
  <c r="W49" i="1"/>
  <c r="W10" i="1"/>
  <c r="W34" i="1"/>
  <c r="U8" i="1"/>
  <c r="U29" i="1"/>
  <c r="U57" i="1"/>
  <c r="U73" i="1"/>
  <c r="U76" i="1"/>
  <c r="U80" i="1"/>
  <c r="U50" i="1"/>
  <c r="U67" i="1"/>
  <c r="U35" i="1"/>
  <c r="U13" i="1"/>
  <c r="U81" i="1"/>
  <c r="U47" i="1"/>
  <c r="U40" i="1"/>
  <c r="U64" i="1"/>
  <c r="U78" i="1"/>
  <c r="U62" i="1"/>
  <c r="U25" i="1"/>
  <c r="U48" i="1"/>
  <c r="U31" i="1"/>
  <c r="U17" i="1"/>
  <c r="U7" i="1"/>
  <c r="U27" i="1"/>
  <c r="U23" i="1"/>
  <c r="U54" i="1"/>
  <c r="U70" i="1"/>
  <c r="U20" i="1"/>
  <c r="U71" i="1"/>
  <c r="U24" i="1"/>
  <c r="U19" i="1"/>
  <c r="U43" i="1"/>
  <c r="U5" i="1"/>
  <c r="U45" i="1"/>
  <c r="U39" i="1"/>
  <c r="U72" i="1"/>
  <c r="U75" i="1"/>
  <c r="U42" i="1"/>
  <c r="U44" i="1"/>
  <c r="U33" i="1"/>
  <c r="U10" i="1"/>
  <c r="U11" i="1"/>
  <c r="U77" i="1"/>
  <c r="U32" i="1"/>
  <c r="U26" i="1"/>
  <c r="U28" i="1"/>
  <c r="U41" i="1"/>
  <c r="U9" i="1"/>
  <c r="U65" i="1"/>
  <c r="U30" i="1"/>
  <c r="U6" i="1"/>
  <c r="U56" i="1"/>
  <c r="U59" i="1"/>
  <c r="U66" i="1"/>
  <c r="U61" i="1"/>
  <c r="U49" i="1"/>
  <c r="U60" i="1"/>
  <c r="U82" i="1"/>
  <c r="U51" i="1"/>
  <c r="U55" i="1"/>
  <c r="U69" i="1"/>
  <c r="U63" i="1"/>
  <c r="U79" i="1"/>
  <c r="U16" i="1"/>
  <c r="U36" i="1"/>
  <c r="U12" i="1"/>
  <c r="U22" i="1"/>
  <c r="U21" i="1"/>
  <c r="U38" i="1"/>
  <c r="U18" i="1"/>
  <c r="U15" i="1"/>
  <c r="U37" i="1"/>
  <c r="U14" i="1"/>
  <c r="U4" i="1"/>
  <c r="U74" i="1"/>
  <c r="U53" i="1"/>
  <c r="U58" i="1"/>
  <c r="U68" i="1"/>
  <c r="U46" i="1"/>
  <c r="W81" i="1"/>
  <c r="I80" i="1"/>
  <c r="I81" i="1" s="1"/>
  <c r="I82" i="1" s="1"/>
  <c r="V82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P43" i="1"/>
  <c r="G76" i="1"/>
  <c r="G77" i="1" s="1"/>
  <c r="N74" i="1"/>
  <c r="L68" i="1"/>
  <c r="M62" i="1"/>
  <c r="Y2" i="1"/>
  <c r="K82" i="1" l="1"/>
  <c r="X82" i="1" s="1"/>
  <c r="X80" i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X81" i="1" l="1"/>
  <c r="G79" i="1"/>
  <c r="P45" i="1"/>
  <c r="N76" i="1"/>
  <c r="L70" i="1"/>
  <c r="M67" i="1"/>
  <c r="G80" i="1" l="1"/>
  <c r="G81" i="1" s="1"/>
  <c r="P46" i="1"/>
  <c r="N77" i="1"/>
  <c r="L71" i="1"/>
  <c r="L72" i="1" s="1"/>
  <c r="L73" i="1" s="1"/>
  <c r="M68" i="1"/>
  <c r="G82" i="1" l="1"/>
  <c r="T56" i="1" s="1"/>
  <c r="T40" i="1"/>
  <c r="T9" i="1"/>
  <c r="T6" i="1"/>
  <c r="T39" i="1"/>
  <c r="T44" i="1"/>
  <c r="T58" i="1"/>
  <c r="T4" i="1"/>
  <c r="T17" i="1"/>
  <c r="T15" i="1"/>
  <c r="T33" i="1"/>
  <c r="T51" i="1"/>
  <c r="T20" i="1"/>
  <c r="T5" i="1"/>
  <c r="T46" i="1"/>
  <c r="T66" i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T8" i="1" l="1"/>
  <c r="T82" i="1"/>
  <c r="T28" i="1"/>
  <c r="T60" i="1"/>
  <c r="T27" i="1"/>
  <c r="T23" i="1"/>
  <c r="T37" i="1"/>
  <c r="T59" i="1"/>
  <c r="T54" i="1"/>
  <c r="T53" i="1"/>
  <c r="T11" i="1"/>
  <c r="T62" i="1"/>
  <c r="T70" i="1"/>
  <c r="T14" i="1"/>
  <c r="T26" i="1"/>
  <c r="T22" i="1"/>
  <c r="T19" i="1"/>
  <c r="T69" i="1"/>
  <c r="T25" i="1"/>
  <c r="T52" i="1"/>
  <c r="T10" i="1"/>
  <c r="T72" i="1"/>
  <c r="T42" i="1"/>
  <c r="T55" i="1"/>
  <c r="T38" i="1"/>
  <c r="T41" i="1"/>
  <c r="T21" i="1"/>
  <c r="T29" i="1"/>
  <c r="T18" i="1"/>
  <c r="T45" i="1"/>
  <c r="T12" i="1"/>
  <c r="T13" i="1"/>
  <c r="T71" i="1"/>
  <c r="AA59" i="1"/>
  <c r="N79" i="1"/>
  <c r="N80" i="1" s="1"/>
  <c r="N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81" i="1" l="1"/>
  <c r="N82" i="1"/>
  <c r="AA82" i="1" s="1"/>
  <c r="AA79" i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P52" i="1"/>
  <c r="M74" i="1"/>
  <c r="M75" i="1" s="1"/>
  <c r="Y81" i="1" l="1"/>
  <c r="L82" i="1"/>
  <c r="Y82" i="1" s="1"/>
  <c r="Y67" i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1" i="1" l="1"/>
  <c r="M82" i="1"/>
  <c r="Z82" i="1" s="1"/>
  <c r="Z80" i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P82" i="1" l="1"/>
  <c r="AC82" i="1" s="1"/>
  <c r="AC70" i="1"/>
  <c r="AC72" i="1"/>
  <c r="AC75" i="1"/>
  <c r="AC68" i="1"/>
  <c r="AC79" i="1"/>
  <c r="AC80" i="1"/>
  <c r="AC76" i="1"/>
  <c r="AC78" i="1"/>
  <c r="AC74" i="1"/>
  <c r="AC81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<sst xmlns="http://schemas.openxmlformats.org/spreadsheetml/2006/main" count="896" uniqueCount="544">
  <si>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</si>
  <si>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</si>
  <si>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</si>
  <si>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</si>
  <si>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</si>
  <si>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</si>
  <si>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</si>
  <si>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</si>
  <si>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</si>
  <si>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</si>
  <si>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</si>
  <si>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</si>
  <si>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</si>
  <si>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</si>
  <si>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</si>
  <si>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</si>
  <si>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</si>
  <si>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</si>
  <si>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</si>
  <si>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</si>
  <si>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</si>
  <si>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</si>
  <si>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</si>
  <si>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</si>
  <si>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</si>
  <si>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</si>
  <si>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</si>
  <si>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</si>
  <si>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</si>
  <si>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</si>
  <si>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</si>
  <si>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</si>
  <si>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</si>
  <si>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</si>
  <si>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</si>
  <si>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</si>
  <si>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</si>
  <si>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</si>
  <si>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</si>
  <si>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</si>
  <si>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</si>
  <si>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</si>
  <si>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</si>
  <si>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</si>
  <si>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</si>
  <si>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</si>
  <si>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</si>
  <si>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</si>
  <si>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</si>
  <si>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</si>
  <si>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</si>
  <si>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</si>
  <si>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</si>
  <si>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</si>
  <si>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</si>
  <si>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</si>
  <si>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</si>
  <si>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</si>
  <si>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</si>
  <si>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</si>
  <si>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</si>
  <si>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</si>
  <si>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</si>
  <si>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</si>
  <si>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</si>
  <si>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</si>
  <si>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</si>
  <si>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</si>
  <si>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</si>
  <si>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</si>
  <si>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</si>
  <si>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</si>
  <si>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</si>
  <si>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</si>
  <si>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</si>
  <si>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</si>
  <si>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</si>
  <si>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</si>
  <si>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</si>
  <si>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</si>
  <si>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</si>
  <si>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</si>
  <si>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</si>
  <si>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</si>
  <si>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</si>
  <si>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</si>
  <si>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</si>
  <si>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</si>
  <si>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</si>
  <si>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</si>
  <si>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</si>
  <si>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</si>
  <si>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</si>
  <si>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</si>
  <si>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</si>
  <si>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</si>
  <si>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</si>
  <si>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</si>
  <si>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</si>
  <si>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</si>
  <si>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</si>
  <si>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</si>
  <si>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</si>
  <si>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</si>
  <si>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</si>
  <si>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</si>
  <si>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</si>
  <si>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</si>
  <si>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</si>
  <si>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</si>
  <si>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</si>
  <si>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</si>
  <si>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</si>
  <si>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</si>
  <si>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</si>
  <si>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</si>
  <si>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</si>
  <si>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</si>
  <si>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</si>
  <si>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</si>
  <si>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</si>
  <si>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</si>
  <si>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</si>
  <si>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</si>
  <si>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</si>
  <si>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</si>
  <si>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</si>
  <si>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</si>
  <si>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</si>
  <si>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</si>
  <si>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</si>
  <si>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</si>
  <si>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</si>
  <si>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</si>
  <si>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</si>
  <si>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</si>
  <si>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</si>
  <si>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</si>
  <si>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</si>
  <si>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</si>
  <si>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</si>
  <si>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</si>
  <si>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</si>
  <si>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</si>
  <si>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</si>
  <si>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</si>
  <si>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</si>
  <si>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</si>
  <si>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</si>
  <si>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</si>
  <si>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</si>
  <si>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</si>
  <si>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</si>
  <si>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</si>
  <si>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</si>
  <si>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</si>
  <si>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</si>
  <si>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</si>
  <si>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</si>
  <si>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</si>
  <si>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</si>
  <si>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</si>
  <si>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</si>
  <si>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</si>
  <si>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</si>
  <si>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</si>
  <si>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</si>
  <si>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</si>
  <si>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</si>
  <si>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</si>
  <si>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</si>
  <si>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</si>
  <si>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</si>
  <si>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</si>
  <si>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</si>
  <si>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</si>
  <si>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</si>
  <si>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</si>
  <si>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</si>
  <si>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</si>
  <si>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</si>
  <si>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</si>
  <si>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</si>
  <si>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</si>
  <si>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</si>
  <si>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</si>
  <si>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</si>
  <si>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</si>
  <si>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</si>
  <si>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</si>
  <si>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</si>
  <si>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</si>
  <si>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</si>
  <si>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</si>
  <si>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</si>
  <si>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</si>
  <si>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</si>
  <si>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</si>
  <si>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</si>
  <si>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</si>
  <si>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</si>
  <si>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</si>
  <si>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</si>
  <si>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</si>
  <si>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</si>
  <si>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</si>
  <si>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</si>
  <si>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</si>
  <si>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</si>
  <si>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</si>
  <si>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</si>
  <si>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</si>
  <si>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</si>
  <si>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</si>
  <si>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</si>
  <si>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</si>
  <si>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</si>
  <si>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</si>
  <si>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</si>
  <si>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</si>
  <si>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</si>
  <si>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</si>
  <si>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</si>
  <si>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</si>
  <si>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</si>
  <si>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</si>
  <si>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</si>
  <si>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</si>
  <si>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</si>
  <si>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</si>
  <si>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</si>
  <si>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</si>
  <si>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</si>
  <si>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</si>
  <si>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</si>
  <si>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</si>
  <si>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</si>
  <si>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</si>
  <si>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</si>
  <si>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</si>
  <si>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</si>
  <si>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</si>
  <si>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</si>
  <si>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</si>
  <si>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</si>
  <si>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</si>
  <si>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</si>
  <si>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</si>
  <si>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</si>
  <si>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</si>
  <si>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</si>
  <si>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</si>
  <si>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</si>
  <si>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</si>
  <si>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</si>
  <si>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</si>
  <si>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</si>
  <si>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</si>
  <si>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</si>
  <si>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</si>
  <si>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</si>
  <si>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</si>
  <si>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</si>
  <si>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</si>
  <si>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</si>
  <si>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</si>
  <si>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</si>
  <si>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</si>
  <si>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</si>
  <si>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</si>
  <si>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</si>
  <si>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</si>
  <si>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</si>
  <si>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</si>
  <si>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</si>
  <si>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</si>
  <si>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</si>
  <si>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</si>
  <si>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</si>
  <si>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</si>
  <si>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</si>
  <si>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</si>
  <si>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</si>
  <si>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</si>
  <si>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</si>
  <si>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</si>
  <si>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</si>
  <si>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</si>
  <si>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</si>
  <si>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</si>
  <si>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</si>
  <si>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</si>
  <si>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</si>
  <si>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</si>
  <si>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</si>
  <si>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</si>
  <si>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</si>
  <si>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</si>
  <si>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</si>
  <si>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</si>
  <si>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</si>
  <si>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</si>
  <si>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</si>
  <si>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</si>
  <si>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</si>
  <si>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</si>
  <si>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</si>
  <si>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</si>
  <si>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</si>
  <si>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</si>
  <si>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</si>
  <si>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</si>
  <si>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</si>
  <si>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</si>
  <si>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</si>
  <si>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</si>
  <si>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</si>
  <si>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</si>
  <si>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</si>
  <si>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</si>
  <si>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</si>
  <si>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</si>
  <si>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</si>
  <si>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</si>
  <si>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</si>
  <si>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</si>
  <si>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</si>
  <si>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</si>
  <si>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</si>
  <si>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</si>
  <si>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</si>
  <si>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</si>
  <si>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</si>
  <si>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</si>
  <si>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</si>
  <si>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</si>
  <si>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</si>
  <si>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</si>
  <si>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</si>
  <si>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</si>
  <si>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</si>
  <si>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</si>
  <si>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</si>
  <si>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</si>
  <si>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</si>
  <si>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</si>
  <si>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</si>
  <si>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</si>
  <si>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</si>
  <si>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</si>
  <si>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</si>
  <si>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</si>
  <si>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</si>
  <si>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</si>
  <si>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</si>
  <si>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</si>
  <si>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</si>
  <si>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</si>
  <si>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</si>
  <si>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</si>
  <si>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</si>
  <si>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</si>
  <si>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</si>
  <si>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</si>
  <si>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</si>
  <si>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</si>
  <si>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</si>
  <si>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</si>
  <si>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</si>
  <si>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</si>
  <si>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</si>
  <si>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</si>
  <si>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</si>
  <si>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</si>
  <si>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</si>
  <si>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</si>
  <si>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</si>
  <si>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</si>
  <si>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</si>
  <si>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</si>
  <si>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</si>
  <si>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</si>
  <si>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</si>
  <si>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</si>
  <si>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</si>
  <si>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</si>
  <si>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</si>
  <si>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</si>
  <si>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</si>
  <si>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</si>
  <si>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</si>
  <si>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</si>
  <si>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</si>
  <si>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</si>
  <si>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</si>
  <si>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</si>
  <si>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</si>
  <si>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</si>
  <si>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</si>
  <si>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</si>
  <si>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</si>
  <si>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</si>
  <si>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</si>
  <si>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</si>
  <si>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</si>
  <si>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</si>
  <si>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</si>
  <si>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</si>
  <si>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</si>
  <si>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</si>
  <si>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</si>
  <si>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</si>
  <si>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</si>
  <si>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</si>
  <si>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</si>
  <si>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</si>
  <si>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</si>
  <si>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</si>
  <si>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</si>
  <si>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</si>
  <si>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</si>
  <si>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</si>
  <si>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</si>
  <si>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</si>
  <si>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</si>
  <si>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</si>
  <si>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</si>
  <si>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</si>
  <si>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</si>
  <si>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</si>
  <si>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</si>
  <si>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</si>
  <si>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</si>
  <si>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</si>
  <si>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</si>
  <si>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</si>
  <si>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</si>
  <si>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</si>
  <si>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</si>
  <si>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</si>
  <si>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</si>
  <si>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</si>
  <si>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</si>
  <si>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</si>
  <si>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</si>
  <si>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</si>
  <si>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</si>
  <si>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</si>
  <si>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</si>
  <si>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</si>
  <si>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</si>
  <si>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</si>
  <si>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</si>
  <si>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</si>
  <si>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</si>
  <si>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</si>
  <si>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</si>
  <si>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</si>
  <si>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</si>
  <si>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</si>
  <si>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</si>
  <si>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</si>
  <si>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</si>
  <si>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</si>
  <si>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</si>
  <si>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</si>
  <si>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</si>
  <si>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</si>
  <si>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</si>
  <si>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</si>
  <si>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</si>
  <si>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</si>
  <si>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</si>
  <si>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</si>
  <si>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</si>
  <si>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</si>
  <si>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</si>
  <si>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</si>
  <si>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</si>
  <si>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</si>
  <si>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</si>
  <si>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</si>
  <si>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</si>
  <si>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</si>
  <si>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</si>
  <si>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</si>
  <si>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</si>
  <si>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</si>
  <si>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</si>
  <si>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</si>
  <si>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</si>
  <si>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</si>
  <si>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</si>
  <si>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</si>
  <si>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</si>
  <si>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</si>
  <si>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</si>
  <si>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</si>
  <si>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</si>
  <si>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</si>
  <si>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</si>
  <si>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</si>
  <si>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</si>
  <si>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</si>
  <si>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</si>
  <si>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</si>
  <si>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</si>
  <si>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</si>
  <si>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</si>
  <si>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</si>
  <si>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</si>
  <si>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</si>
  <si>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</si>
  <si>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</si>
  <si>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</si>
  <si>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</si>
  <si>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</si>
  <si>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</si>
  <si>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</si>
  <si>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</si>
  <si>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</si>
  <si>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</si>
  <si>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</si>
  <si>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</si>
  <si>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</si>
  <si>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</si>
  <si>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</si>
  <si>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</si>
  <si>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</si>
  <si>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</si>
  <si>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</si>
  <si>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</si>
  <si>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>150 ml</t>
  </si>
  <si>
    <t>проходим, контуры ровные</t>
  </si>
  <si>
    <t>Волженцева Ю.В.</t>
  </si>
  <si>
    <t>BMU II</t>
  </si>
  <si>
    <t xml:space="preserve">1) Контроль места пункции, повязка на 6 ч. </t>
  </si>
  <si>
    <t xml:space="preserve">Устье ствола ЛКА катетеризировано проводниковым катетером Launcher EBU 3.0 6Fr. Коронарный проводник shunmei 0.7 проведен  в дистальный сегмент ПНА. Аспирационным катетером Medtronic Export Advance выполнена аспирация тромботических масс. В зону проксимального сегмента с частичным покурытием среднего сегмента  имплантирован DES Resolute Integrity 3.5-26, давлением 14 атм. Предприняты попытки проведения коронарного проводника BMU II  в ДВ, попытки без успешны. На контрольных съёмках стент раскрыт удовлетворительно, признаков краевых диссекций, тромбоза, экстравазации контрастного вещества не выявлено, кровоток по ПНА TIMI III, кровоток по ДВ - TIMI II, резидуальный стеноз устья ДВ 80%. Ангиографический результат субоптимальный. Пациентка в стабильном состоянии транспортируется в ПРИТ для дальнейшего наблюдения и лечения. </t>
  </si>
  <si>
    <t>Правый</t>
  </si>
  <si>
    <t>Колосов А.М.</t>
  </si>
  <si>
    <t xml:space="preserve">артерия крупная, стеноз среднего сегмента до 50%. Антеградный кровоток  TIMI III. </t>
  </si>
  <si>
    <t>проходим, контуры ровные. Антеградный кровоток  TIMI III.</t>
  </si>
  <si>
    <t>1) Контроль места пункции. 2) Совместно с деж.кардиологом, а так же с вр. прит Изюмовым Е.И. принято решение в пользу консервативной стратегии.</t>
  </si>
  <si>
    <t>05:36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</si>
</sst>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2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I23" sqref="I23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45722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0.67361111111111116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0.70833333333333337</v>
      </c>
      <c r="C10" s="54"/>
      <c r="D10" s="94" t="s">
        <v>173</v>
      </c>
      <c r="E10" s="92"/>
      <c r="F10" s="92"/>
      <c r="G10" s="23" t="s">
        <v>275</v>
      </c>
      <c r="H10" s="25"/>
    </row>
    <row r="11" spans="1:8" ht="17.25" thickTop="1" thickBot="1">
      <c r="A11" s="88" t="s">
        <v>192</v>
      </c>
      <c r="B11" s="202" t="s">
        <v>539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30442</v>
      </c>
      <c r="C12" s="11"/>
      <c r="D12" s="94" t="s">
        <v>302</v>
      </c>
      <c r="E12" s="92"/>
      <c r="F12" s="92"/>
      <c r="G12" s="23" t="s">
        <v>534</v>
      </c>
      <c r="H12" s="25"/>
    </row>
    <row r="13" spans="1:8" ht="15.75">
      <c r="A13" s="14" t="s">
        <v>10</v>
      </c>
      <c r="B13" s="29">
        <f>DATEDIF(B12,B8,"y")</f>
        <v>41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6218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543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3410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6.4790000000000001</v>
      </c>
    </row>
    <row r="18" spans="1:8" ht="14.45" customHeight="1">
      <c r="A18" s="56" t="s">
        <v>188</v>
      </c>
      <c r="B18" s="86" t="s">
        <v>538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533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540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541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540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542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6" zoomScaleNormal="100" zoomScaleSheetLayoutView="100" zoomScalePageLayoutView="90" workbookViewId="0">
      <selection activeCell="A6" sqref="A6:H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/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4" t="s">
        <v>221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45722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0.70833333333333337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0.50347222222222221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0.79513888888888895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Колосов А.М.</v>
      </c>
      <c r="C16" s="199">
        <f>LEN(КАГ!B11)</f>
        <v>12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30442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6218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6.4790000000000001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537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526</v>
      </c>
      <c r="C40" s="119"/>
      <c r="D40" s="249" t="s">
        <v>536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проходим, контуры ровные
Бассейн ПНА:   артерия крупная, стеноз среднего сегмента до 50%. Антеградный кровоток  TIMI III. 
Бассейн  ОА:   проходим, контуры ровные. Антеградный кровоток  TIMI III.
Бассейн ПКА:   артерия крупная, стеноз среднего сегмента до 50%. Антеградный кровоток 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12" sqref="F1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45722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Колосов А.М.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30442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41</v>
      </c>
    </row>
    <row r="7" spans="1:4">
      <c r="A7" s="37"/>
      <c r="B7"/>
      <c r="C7" s="100" t="s">
        <v>12</v>
      </c>
      <c r="D7" s="102">
        <f>КАГ!$B$14</f>
        <v>6218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45722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52" t="s">
        <v>324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53"/>
      <c r="C14" s="134"/>
      <c r="D14" s="139"/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53"/>
      <c r="C15" s="134"/>
      <c r="D15" s="139"/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53"/>
      <c r="C16" s="134"/>
      <c r="D16" s="139"/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53"/>
      <c r="C17" s="134"/>
      <c r="D17" s="139"/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6" zoomScaleNormal="100" workbookViewId="0">
      <selection activeCell="C56" sqref="C56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1</v>
      </c>
      <c r="G2" s="115">
        <f>IF(ISNUMBER(SEARCH('Карта учёта'!$B$15,Расходка[[#This Row],[Наименование расходного материала]])),MAX($G$1:G1)+1,0)</f>
        <v>1</v>
      </c>
      <c r="H2" s="115">
        <f>IF(ISNUMBER(SEARCH('Карта учёта'!$B$16,Расходка[[#This Row],[Наименование расходного материала]])),MAX($H$1:H1)+1,0)</f>
        <v>1</v>
      </c>
      <c r="I2" s="115">
        <f>IF(ISNUMBER(SEARCH('Карта учёта'!$B$17,Расходка[[#This Row],[Наименование расходного материала]])),MAX($I$1:I1)+1,0)</f>
        <v>1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Launcher 6F EBU 3.5</v>
      </c>
      <c r="S2" s="114" t="str">
        <f>IFERROR(INDEX(Расходка[Наименование расходного материала],MATCH(Расходка[[#This Row],[№]],Поиск_расходки[Индекс2],0)),"")</f>
        <v>Hunter® 6F</v>
      </c>
      <c r="T2" s="114" t="str">
        <f>IFERROR(INDEX(Расходка[Наименование расходного материала],MATCH(Расходка[[#This Row],[№]],Поиск_расходки[Индекс3],0)),"")</f>
        <v>Hunter® 6F</v>
      </c>
      <c r="U2" s="114" t="str">
        <f>IFERROR(INDEX(Расходка[Наименование расходного материала],MATCH(Расходка[[#This Row],[№]],Поиск_расходки[Индекс4],0)),"")</f>
        <v>Hunter® 6F</v>
      </c>
      <c r="V2" s="114" t="str">
        <f>IFERROR(INDEX(Расходка[Наименование расходного материала],MATCH(Расходка[[#This Row],[№]],Поиск_расходки[Индекс5],0)),"")</f>
        <v>Hunter® 6F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2</v>
      </c>
      <c r="G3" s="115">
        <f>IF(ISNUMBER(SEARCH('Карта учёта'!$B$15,Расходка[[#This Row],[Наименование расходного материала]])),MAX($G$1:G2)+1,0)</f>
        <v>2</v>
      </c>
      <c r="H3" s="115">
        <f>IF(ISNUMBER(SEARCH('Карта учёта'!$B$16,Расходка[[#This Row],[Наименование расходного материала]])),MAX($H$1:H2)+1,0)</f>
        <v>2</v>
      </c>
      <c r="I3" s="115">
        <f>IF(ISNUMBER(SEARCH('Карта учёта'!$B$17,Расходка[[#This Row],[Наименование расходного материала]])),MAX($I$1:I2)+1,0)</f>
        <v>2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 xml:space="preserve">Medtronic Export Advance </v>
      </c>
      <c r="T3" s="114" t="str">
        <f>IFERROR(INDEX(Расходка[Наименование расходного материала],MATCH(Расходка[[#This Row],[№]],Поиск_расходки[Индекс3],0)),"")</f>
        <v xml:space="preserve">Medtronic Export Advance </v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3</v>
      </c>
      <c r="G4" s="115">
        <f>IF(ISNUMBER(SEARCH('Карта учёта'!$B$15,Расходка[[#This Row],[Наименование расходного материала]])),MAX($G$1:G3)+1,0)</f>
        <v>3</v>
      </c>
      <c r="H4" s="115">
        <f>IF(ISNUMBER(SEARCH('Карта учёта'!$B$16,Расходка[[#This Row],[Наименование расходного материала]])),MAX($H$1:H3)+1,0)</f>
        <v>3</v>
      </c>
      <c r="I4" s="115">
        <f>IF(ISNUMBER(SEARCH('Карта учёта'!$B$17,Расходка[[#This Row],[Наименование расходного материала]])),MAX($I$1:I3)+1,0)</f>
        <v>3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Euphora</v>
      </c>
      <c r="T4" s="114" t="str">
        <f>IFERROR(INDEX(Расходка[Наименование расходного материала],MATCH(Расходка[[#This Row],[№]],Поиск_расходки[Индекс3],0)),"")</f>
        <v>Euphora</v>
      </c>
      <c r="U4" s="114" t="str">
        <f>IFERROR(INDEX(Расходка[Наименование расходного материала],MATCH(Расходка[[#This Row],[№]],Поиск_расходки[Индекс4],0)),"")</f>
        <v>Euphora</v>
      </c>
      <c r="V4" s="114" t="str">
        <f>IFERROR(INDEX(Расходка[Наименование расходного материала],MATCH(Расходка[[#This Row],[№]],Поиск_расходки[Индекс5],0)),"")</f>
        <v>Euphora</v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4</v>
      </c>
      <c r="G5" s="115">
        <f>IF(ISNUMBER(SEARCH('Карта учёта'!$B$15,Расходка[[#This Row],[Наименование расходного материала]])),MAX($G$1:G4)+1,0)</f>
        <v>4</v>
      </c>
      <c r="H5" s="115">
        <f>IF(ISNUMBER(SEARCH('Карта учёта'!$B$16,Расходка[[#This Row],[Наименование расходного материала]])),MAX($H$1:H4)+1,0)</f>
        <v>4</v>
      </c>
      <c r="I5" s="115">
        <f>IF(ISNUMBER(SEARCH('Карта учёта'!$B$17,Расходка[[#This Row],[Наименование расходного материала]])),MAX($I$1:I4)+1,0)</f>
        <v>4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>NC Accuforce</v>
      </c>
      <c r="T5" s="114" t="str">
        <f>IFERROR(INDEX(Расходка[Наименование расходного материала],MATCH(Расходка[[#This Row],[№]],Поиск_расходки[Индекс3],0)),"")</f>
        <v>NC Accuforce</v>
      </c>
      <c r="U5" s="114" t="str">
        <f>IFERROR(INDEX(Расходка[Наименование расходного материала],MATCH(Расходка[[#This Row],[№]],Поиск_расходки[Индекс4],0)),"")</f>
        <v>NC Accuforce</v>
      </c>
      <c r="V5" s="114" t="str">
        <f>IFERROR(INDEX(Расходка[Наименование расходного материала],MATCH(Расходка[[#This Row],[№]],Поиск_расходки[Индекс5],0)),"")</f>
        <v>NC Accuforce</v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5</v>
      </c>
      <c r="G6" s="115">
        <f>IF(ISNUMBER(SEARCH('Карта учёта'!$B$15,Расходка[[#This Row],[Наименование расходного материала]])),MAX($G$1:G5)+1,0)</f>
        <v>5</v>
      </c>
      <c r="H6" s="115">
        <f>IF(ISNUMBER(SEARCH('Карта учёта'!$B$16,Расходка[[#This Row],[Наименование расходного материала]])),MAX($H$1:H5)+1,0)</f>
        <v>5</v>
      </c>
      <c r="I6" s="115">
        <f>IF(ISNUMBER(SEARCH('Карта учёта'!$B$17,Расходка[[#This Row],[Наименование расходного материала]])),MAX($I$1:I5)+1,0)</f>
        <v>5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>NC Euphora</v>
      </c>
      <c r="T6" s="114" t="str">
        <f>IFERROR(INDEX(Расходка[Наименование расходного материала],MATCH(Расходка[[#This Row],[№]],Поиск_расходки[Индекс3],0)),"")</f>
        <v>NC Euphora</v>
      </c>
      <c r="U6" s="114" t="str">
        <f>IFERROR(INDEX(Расходка[Наименование расходного материала],MATCH(Расходка[[#This Row],[№]],Поиск_расходки[Индекс4],0)),"")</f>
        <v>NC Euphora</v>
      </c>
      <c r="V6" s="114" t="str">
        <f>IFERROR(INDEX(Расходка[Наименование расходного материала],MATCH(Расходка[[#This Row],[№]],Поиск_расходки[Индекс5],0)),"")</f>
        <v>NC Euphora</v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6</v>
      </c>
      <c r="G7" s="115">
        <f>IF(ISNUMBER(SEARCH('Карта учёта'!$B$15,Расходка[[#This Row],[Наименование расходного материала]])),MAX($G$1:G6)+1,0)</f>
        <v>6</v>
      </c>
      <c r="H7" s="115">
        <f>IF(ISNUMBER(SEARCH('Карта учёта'!$B$16,Расходка[[#This Row],[Наименование расходного материала]])),MAX($H$1:H6)+1,0)</f>
        <v>6</v>
      </c>
      <c r="I7" s="115">
        <f>IF(ISNUMBER(SEARCH('Карта учёта'!$B$17,Расходка[[#This Row],[Наименование расходного материала]])),MAX($I$1:I6)+1,0)</f>
        <v>6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>Sapphire</v>
      </c>
      <c r="T7" s="114" t="str">
        <f>IFERROR(INDEX(Расходка[Наименование расходного материала],MATCH(Расходка[[#This Row],[№]],Поиск_расходки[Индекс3],0)),"")</f>
        <v>Sapphire</v>
      </c>
      <c r="U7" s="114" t="str">
        <f>IFERROR(INDEX(Расходка[Наименование расходного материала],MATCH(Расходка[[#This Row],[№]],Поиск_расходки[Индекс4],0)),"")</f>
        <v>Sapphire</v>
      </c>
      <c r="V7" s="114" t="str">
        <f>IFERROR(INDEX(Расходка[Наименование расходного материала],MATCH(Расходка[[#This Row],[№]],Поиск_расходки[Индекс5],0)),"")</f>
        <v>Sapphire</v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7</v>
      </c>
      <c r="G8" s="115">
        <f>IF(ISNUMBER(SEARCH('Карта учёта'!$B$15,Расходка[[#This Row],[Наименование расходного материала]])),MAX($G$1:G7)+1,0)</f>
        <v>7</v>
      </c>
      <c r="H8" s="115">
        <f>IF(ISNUMBER(SEARCH('Карта учёта'!$B$16,Расходка[[#This Row],[Наименование расходного материала]])),MAX($H$1:H7)+1,0)</f>
        <v>7</v>
      </c>
      <c r="I8" s="115">
        <f>IF(ISNUMBER(SEARCH('Карта учёта'!$B$17,Расходка[[#This Row],[Наименование расходного материала]])),MAX($I$1:I7)+1,0)</f>
        <v>7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>Sprinter Legend</v>
      </c>
      <c r="T8" s="114" t="str">
        <f>IFERROR(INDEX(Расходка[Наименование расходного материала],MATCH(Расходка[[#This Row],[№]],Поиск_расходки[Индекс3],0)),"")</f>
        <v>Sprinter Legend</v>
      </c>
      <c r="U8" s="114" t="str">
        <f>IFERROR(INDEX(Расходка[Наименование расходного материала],MATCH(Расходка[[#This Row],[№]],Поиск_расходки[Индекс4],0)),"")</f>
        <v>Sprinter Legend</v>
      </c>
      <c r="V8" s="114" t="str">
        <f>IFERROR(INDEX(Расходка[Наименование расходного материала],MATCH(Расходка[[#This Row],[№]],Поиск_расходки[Индекс5],0)),"")</f>
        <v>Sprinter Legend</v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8</v>
      </c>
      <c r="G9" s="115">
        <f>IF(ISNUMBER(SEARCH('Карта учёта'!$B$15,Расходка[[#This Row],[Наименование расходного материала]])),MAX($G$1:G8)+1,0)</f>
        <v>8</v>
      </c>
      <c r="H9" s="115">
        <f>IF(ISNUMBER(SEARCH('Карта учёта'!$B$16,Расходка[[#This Row],[Наименование расходного материала]])),MAX($H$1:H8)+1,0)</f>
        <v>8</v>
      </c>
      <c r="I9" s="115">
        <f>IF(ISNUMBER(SEARCH('Карта учёта'!$B$17,Расходка[[#This Row],[Наименование расходного материала]])),MAX($I$1:I8)+1,0)</f>
        <v>8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>SubMarine Rapido, Invatec</v>
      </c>
      <c r="T9" s="114" t="str">
        <f>IFERROR(INDEX(Расходка[Наименование расходного материала],MATCH(Расходка[[#This Row],[№]],Поиск_расходки[Индекс3],0)),"")</f>
        <v>SubMarine Rapido, Invatec</v>
      </c>
      <c r="U9" s="114" t="str">
        <f>IFERROR(INDEX(Расходка[Наименование расходного материала],MATCH(Расходка[[#This Row],[№]],Поиск_расходки[Индекс4],0)),"")</f>
        <v>SubMarine Rapido, Invatec</v>
      </c>
      <c r="V9" s="114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9</v>
      </c>
      <c r="G10" s="115">
        <f>IF(ISNUMBER(SEARCH('Карта учёта'!$B$15,Расходка[[#This Row],[Наименование расходного материала]])),MAX($G$1:G9)+1,0)</f>
        <v>9</v>
      </c>
      <c r="H10" s="115">
        <f>IF(ISNUMBER(SEARCH('Карта учёта'!$B$16,Расходка[[#This Row],[Наименование расходного материала]])),MAX($H$1:H9)+1,0)</f>
        <v>9</v>
      </c>
      <c r="I10" s="115">
        <f>IF(ISNUMBER(SEARCH('Карта учёта'!$B$17,Расходка[[#This Row],[Наименование расходного материала]])),MAX($I$1:I9)+1,0)</f>
        <v>9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>Колибри</v>
      </c>
      <c r="T10" s="114" t="str">
        <f>IFERROR(INDEX(Расходка[Наименование расходного материала],MATCH(Расходка[[#This Row],[№]],Поиск_расходки[Индекс3],0)),"")</f>
        <v>Колибри</v>
      </c>
      <c r="U10" s="114" t="str">
        <f>IFERROR(INDEX(Расходка[Наименование расходного материала],MATCH(Расходка[[#This Row],[№]],Поиск_расходки[Индекс4],0)),"")</f>
        <v>Колибри</v>
      </c>
      <c r="V10" s="114" t="str">
        <f>IFERROR(INDEX(Расходка[Наименование расходного материала],MATCH(Расходка[[#This Row],[№]],Поиск_расходки[Индекс5],0)),"")</f>
        <v>Колибри</v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10</v>
      </c>
      <c r="G11" s="115">
        <f>IF(ISNUMBER(SEARCH('Карта учёта'!$B$15,Расходка[[#This Row],[Наименование расходного материала]])),MAX($G$1:G10)+1,0)</f>
        <v>10</v>
      </c>
      <c r="H11" s="115">
        <f>IF(ISNUMBER(SEARCH('Карта учёта'!$B$16,Расходка[[#This Row],[Наименование расходного материала]])),MAX($H$1:H10)+1,0)</f>
        <v>10</v>
      </c>
      <c r="I11" s="115">
        <f>IF(ISNUMBER(SEARCH('Карта учёта'!$B$17,Расходка[[#This Row],[Наименование расходного материала]])),MAX($I$1:I10)+1,0)</f>
        <v>10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 xml:space="preserve">NC Колибри </v>
      </c>
      <c r="T11" s="114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11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11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11</v>
      </c>
      <c r="G12" s="115">
        <f>IF(ISNUMBER(SEARCH('Карта учёта'!$B$15,Расходка[[#This Row],[Наименование расходного материала]])),MAX($G$1:G11)+1,0)</f>
        <v>11</v>
      </c>
      <c r="H12" s="115">
        <f>IF(ISNUMBER(SEARCH('Карта учёта'!$B$16,Расходка[[#This Row],[Наименование расходного материала]])),MAX($H$1:H11)+1,0)</f>
        <v>11</v>
      </c>
      <c r="I12" s="115">
        <f>IF(ISNUMBER(SEARCH('Карта учёта'!$B$17,Расходка[[#This Row],[Наименование расходного материала]])),MAX($I$1:I11)+1,0)</f>
        <v>11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>NC АКСИОМА</v>
      </c>
      <c r="T12" s="114" t="str">
        <f>IFERROR(INDEX(Расходка[Наименование расходного материала],MATCH(Расходка[[#This Row],[№]],Поиск_расходки[Индекс3],0)),"")</f>
        <v>NC АКСИОМА</v>
      </c>
      <c r="U12" s="114" t="str">
        <f>IFERROR(INDEX(Расходка[Наименование расходного материала],MATCH(Расходка[[#This Row],[№]],Поиск_расходки[Индекс4],0)),"")</f>
        <v>NC АКСИОМА</v>
      </c>
      <c r="V1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12</v>
      </c>
      <c r="G13" s="115">
        <f>IF(ISNUMBER(SEARCH('Карта учёта'!$B$15,Расходка[[#This Row],[Наименование расходного материала]])),MAX($G$1:G12)+1,0)</f>
        <v>12</v>
      </c>
      <c r="H13" s="115">
        <f>IF(ISNUMBER(SEARCH('Карта учёта'!$B$16,Расходка[[#This Row],[Наименование расходного материала]])),MAX($H$1:H12)+1,0)</f>
        <v>12</v>
      </c>
      <c r="I13" s="115">
        <f>IF(ISNUMBER(SEARCH('Карта учёта'!$B$17,Расходка[[#This Row],[Наименование расходного материала]])),MAX($I$1:I12)+1,0)</f>
        <v>12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>Artimes</v>
      </c>
      <c r="T13" s="114" t="str">
        <f>IFERROR(INDEX(Расходка[Наименование расходного материала],MATCH(Расходка[[#This Row],[№]],Поиск_расходки[Индекс3],0)),"")</f>
        <v>Artimes</v>
      </c>
      <c r="U13" s="114" t="str">
        <f>IFERROR(INDEX(Расходка[Наименование расходного материала],MATCH(Расходка[[#This Row],[№]],Поиск_расходки[Индекс4],0)),"")</f>
        <v>Artimes</v>
      </c>
      <c r="V13" s="114" t="str">
        <f>IFERROR(INDEX(Расходка[Наименование расходного материала],MATCH(Расходка[[#This Row],[№]],Поиск_расходки[Индекс5],0)),"")</f>
        <v>Artimes</v>
      </c>
      <c r="W13" s="114" t="str">
        <f>IFERROR(INDEX(Расходка[Наименование расходного материала],MATCH(Расходка[[#This Row],[№]],Поиск_расходки[Индекс6],0)),"")</f>
        <v>Artimes</v>
      </c>
      <c r="X13" s="114" t="str">
        <f>IFERROR(INDEX(Расходка[Наименование расходного материала],MATCH(Расходка[[#This Row],[№]],Поиск_расходки[Индекс7],0)),"")</f>
        <v>Artimes</v>
      </c>
      <c r="Y13" s="114" t="str">
        <f>IFERROR(INDEX(Расходка[Наименование расходного материала],MATCH(Расходка[[#This Row],[№]],Поиск_расходки[Индекс8],0)),"")</f>
        <v>Artimes</v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13</v>
      </c>
      <c r="G14" s="115">
        <f>IF(ISNUMBER(SEARCH('Карта учёта'!$B$15,Расходка[[#This Row],[Наименование расходного материала]])),MAX($G$1:G13)+1,0)</f>
        <v>13</v>
      </c>
      <c r="H14" s="115">
        <f>IF(ISNUMBER(SEARCH('Карта учёта'!$B$16,Расходка[[#This Row],[Наименование расходного материала]])),MAX($H$1:H13)+1,0)</f>
        <v>13</v>
      </c>
      <c r="I14" s="115">
        <f>IF(ISNUMBER(SEARCH('Карта учёта'!$B$17,Расходка[[#This Row],[Наименование расходного материала]])),MAX($I$1:I13)+1,0)</f>
        <v>13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>Apollo</v>
      </c>
      <c r="T14" s="114" t="str">
        <f>IFERROR(INDEX(Расходка[Наименование расходного материала],MATCH(Расходка[[#This Row],[№]],Поиск_расходки[Индекс3],0)),"")</f>
        <v>Apollo</v>
      </c>
      <c r="U14" s="114" t="str">
        <f>IFERROR(INDEX(Расходка[Наименование расходного материала],MATCH(Расходка[[#This Row],[№]],Поиск_расходки[Индекс4],0)),"")</f>
        <v>Apollo</v>
      </c>
      <c r="V14" s="114" t="str">
        <f>IFERROR(INDEX(Расходка[Наименование расходного материала],MATCH(Расходка[[#This Row],[№]],Поиск_расходки[Индекс5],0)),"")</f>
        <v>Apollo</v>
      </c>
      <c r="W14" s="114" t="str">
        <f>IFERROR(INDEX(Расходка[Наименование расходного материала],MATCH(Расходка[[#This Row],[№]],Поиск_расходки[Индекс6],0)),"")</f>
        <v>Apollo</v>
      </c>
      <c r="X14" s="114" t="str">
        <f>IFERROR(INDEX(Расходка[Наименование расходного материала],MATCH(Расходка[[#This Row],[№]],Поиск_расходки[Индекс7],0)),"")</f>
        <v>Apollo</v>
      </c>
      <c r="Y14" s="114" t="str">
        <f>IFERROR(INDEX(Расходка[Наименование расходного материала],MATCH(Расходка[[#This Row],[№]],Поиск_расходки[Индекс8],0)),"")</f>
        <v>Apollo</v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14</v>
      </c>
      <c r="G15" s="115">
        <f>IF(ISNUMBER(SEARCH('Карта учёта'!$B$15,Расходка[[#This Row],[Наименование расходного материала]])),MAX($G$1:G14)+1,0)</f>
        <v>14</v>
      </c>
      <c r="H15" s="115">
        <f>IF(ISNUMBER(SEARCH('Карта учёта'!$B$16,Расходка[[#This Row],[Наименование расходного материала]])),MAX($H$1:H14)+1,0)</f>
        <v>14</v>
      </c>
      <c r="I15" s="115">
        <f>IF(ISNUMBER(SEARCH('Карта учёта'!$B$17,Расходка[[#This Row],[Наименование расходного материала]])),MAX($I$1:I14)+1,0)</f>
        <v>14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>Nitrex 260</v>
      </c>
      <c r="T15" s="114" t="str">
        <f>IFERROR(INDEX(Расходка[Наименование расходного материала],MATCH(Расходка[[#This Row],[№]],Поиск_расходки[Индекс3],0)),"")</f>
        <v>Nitrex 260</v>
      </c>
      <c r="U15" s="114" t="str">
        <f>IFERROR(INDEX(Расходка[Наименование расходного материала],MATCH(Расходка[[#This Row],[№]],Поиск_расходки[Индекс4],0)),"")</f>
        <v>Nitrex 260</v>
      </c>
      <c r="V15" s="114" t="str">
        <f>IFERROR(INDEX(Расходка[Наименование расходного материала],MATCH(Расходка[[#This Row],[№]],Поиск_расходки[Индекс5],0)),"")</f>
        <v>Nitrex 260</v>
      </c>
      <c r="W15" s="114" t="str">
        <f>IFERROR(INDEX(Расходка[Наименование расходного материала],MATCH(Расходка[[#This Row],[№]],Поиск_расходки[Индекс6],0)),"")</f>
        <v>Nitrex 260</v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15</v>
      </c>
      <c r="G16" s="115">
        <f>IF(ISNUMBER(SEARCH('Карта учёта'!$B$15,Расходка[[#This Row],[Наименование расходного материала]])),MAX($G$1:G15)+1,0)</f>
        <v>15</v>
      </c>
      <c r="H16" s="115">
        <f>IF(ISNUMBER(SEARCH('Карта учёта'!$B$16,Расходка[[#This Row],[Наименование расходного материала]])),MAX($H$1:H15)+1,0)</f>
        <v>15</v>
      </c>
      <c r="I16" s="115">
        <f>IF(ISNUMBER(SEARCH('Карта учёта'!$B$17,Расходка[[#This Row],[Наименование расходного материала]])),MAX($I$1:I15)+1,0)</f>
        <v>15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>RadiFocus</v>
      </c>
      <c r="T16" s="114" t="str">
        <f>IFERROR(INDEX(Расходка[Наименование расходного материала],MATCH(Расходка[[#This Row],[№]],Поиск_расходки[Индекс3],0)),"")</f>
        <v>RadiFocus</v>
      </c>
      <c r="U16" s="114" t="str">
        <f>IFERROR(INDEX(Расходка[Наименование расходного материала],MATCH(Расходка[[#This Row],[№]],Поиск_расходки[Индекс4],0)),"")</f>
        <v>RadiFocus</v>
      </c>
      <c r="V16" s="114" t="str">
        <f>IFERROR(INDEX(Расходка[Наименование расходного материала],MATCH(Расходка[[#This Row],[№]],Поиск_расходки[Индекс5],0)),"")</f>
        <v>RadiFocus</v>
      </c>
      <c r="W16" s="114" t="str">
        <f>IFERROR(INDEX(Расходка[Наименование расходного материала],MATCH(Расходка[[#This Row],[№]],Поиск_расходки[Индекс6],0)),"")</f>
        <v>RadiFocus</v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16</v>
      </c>
      <c r="G17" s="115">
        <f>IF(ISNUMBER(SEARCH('Карта учёта'!$B$15,Расходка[[#This Row],[Наименование расходного материала]])),MAX($G$1:G16)+1,0)</f>
        <v>16</v>
      </c>
      <c r="H17" s="115">
        <f>IF(ISNUMBER(SEARCH('Карта учёта'!$B$16,Расходка[[#This Row],[Наименование расходного материала]])),MAX($H$1:H16)+1,0)</f>
        <v>16</v>
      </c>
      <c r="I17" s="115">
        <f>IF(ISNUMBER(SEARCH('Карта учёта'!$B$17,Расходка[[#This Row],[Наименование расходного материала]])),MAX($I$1:I16)+1,0)</f>
        <v>16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>BasixCOMPAK</v>
      </c>
      <c r="T17" s="114" t="str">
        <f>IFERROR(INDEX(Расходка[Наименование расходного материала],MATCH(Расходка[[#This Row],[№]],Поиск_расходки[Индекс3],0)),"")</f>
        <v>BasixCOMPAK</v>
      </c>
      <c r="U17" s="114" t="str">
        <f>IFERROR(INDEX(Расходка[Наименование расходного материала],MATCH(Расходка[[#This Row],[№]],Поиск_расходки[Индекс4],0)),"")</f>
        <v>BasixCOMPAK</v>
      </c>
      <c r="V17" s="114" t="str">
        <f>IFERROR(INDEX(Расходка[Наименование расходного материала],MATCH(Расходка[[#This Row],[№]],Поиск_расходки[Индекс5],0)),"")</f>
        <v>BasixCOMPAK</v>
      </c>
      <c r="W17" s="114" t="str">
        <f>IFERROR(INDEX(Расходка[Наименование расходного материала],MATCH(Расходка[[#This Row],[№]],Поиск_расходки[Индекс6],0)),"")</f>
        <v>BasixCOMPAK</v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17</v>
      </c>
      <c r="G18" s="115">
        <f>IF(ISNUMBER(SEARCH('Карта учёта'!$B$15,Расходка[[#This Row],[Наименование расходного материала]])),MAX($G$1:G17)+1,0)</f>
        <v>17</v>
      </c>
      <c r="H18" s="115">
        <f>IF(ISNUMBER(SEARCH('Карта учёта'!$B$16,Расходка[[#This Row],[Наименование расходного материала]])),MAX($H$1:H17)+1,0)</f>
        <v>17</v>
      </c>
      <c r="I18" s="115">
        <f>IF(ISNUMBER(SEARCH('Карта учёта'!$B$17,Расходка[[#This Row],[Наименование расходного материала]])),MAX($I$1:I17)+1,0)</f>
        <v>17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>BasixTOUCH</v>
      </c>
      <c r="T18" s="114" t="str">
        <f>IFERROR(INDEX(Расходка[Наименование расходного материала],MATCH(Расходка[[#This Row],[№]],Поиск_расходки[Индекс3],0)),"")</f>
        <v>BasixTOUCH</v>
      </c>
      <c r="U18" s="114" t="str">
        <f>IFERROR(INDEX(Расходка[Наименование расходного материала],MATCH(Расходка[[#This Row],[№]],Поиск_расходки[Индекс4],0)),"")</f>
        <v>BasixTOUCH</v>
      </c>
      <c r="V18" s="114" t="str">
        <f>IFERROR(INDEX(Расходка[Наименование расходного материала],MATCH(Расходка[[#This Row],[№]],Поиск_расходки[Индекс5],0)),"")</f>
        <v>BasixTOUCH</v>
      </c>
      <c r="W18" s="114" t="str">
        <f>IFERROR(INDEX(Расходка[Наименование расходного материала],MATCH(Расходка[[#This Row],[№]],Поиск_расходки[Индекс6],0)),"")</f>
        <v>BasixTOUCH</v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18</v>
      </c>
      <c r="G19" s="115">
        <f>IF(ISNUMBER(SEARCH('Карта учёта'!$B$15,Расходка[[#This Row],[Наименование расходного материала]])),MAX($G$1:G18)+1,0)</f>
        <v>18</v>
      </c>
      <c r="H19" s="115">
        <f>IF(ISNUMBER(SEARCH('Карта учёта'!$B$16,Расходка[[#This Row],[Наименование расходного материала]])),MAX($H$1:H18)+1,0)</f>
        <v>18</v>
      </c>
      <c r="I19" s="115">
        <f>IF(ISNUMBER(SEARCH('Карта учёта'!$B$17,Расходка[[#This Row],[Наименование расходного материала]])),MAX($I$1:I18)+1,0)</f>
        <v>18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>Dolphin</v>
      </c>
      <c r="T19" s="114" t="str">
        <f>IFERROR(INDEX(Расходка[Наименование расходного материала],MATCH(Расходка[[#This Row],[№]],Поиск_расходки[Индекс3],0)),"")</f>
        <v>Dolphin</v>
      </c>
      <c r="U19" s="114" t="str">
        <f>IFERROR(INDEX(Расходка[Наименование расходного материала],MATCH(Расходка[[#This Row],[№]],Поиск_расходки[Индекс4],0)),"")</f>
        <v>Dolphin</v>
      </c>
      <c r="V19" s="114" t="str">
        <f>IFERROR(INDEX(Расходка[Наименование расходного материала],MATCH(Расходка[[#This Row],[№]],Поиск_расходки[Индекс5],0)),"")</f>
        <v>Dolphin</v>
      </c>
      <c r="W19" s="114" t="str">
        <f>IFERROR(INDEX(Расходка[Наименование расходного материала],MATCH(Расходка[[#This Row],[№]],Поиск_расходки[Индекс6],0)),"")</f>
        <v>Dolphin</v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19</v>
      </c>
      <c r="G20" s="115">
        <f>IF(ISNUMBER(SEARCH('Карта учёта'!$B$15,Расходка[[#This Row],[Наименование расходного материала]])),MAX($G$1:G19)+1,0)</f>
        <v>19</v>
      </c>
      <c r="H20" s="115">
        <f>IF(ISNUMBER(SEARCH('Карта учёта'!$B$16,Расходка[[#This Row],[Наименование расходного материала]])),MAX($H$1:H19)+1,0)</f>
        <v>19</v>
      </c>
      <c r="I20" s="115">
        <f>IF(ISNUMBER(SEARCH('Карта учёта'!$B$17,Расходка[[#This Row],[Наименование расходного материала]])),MAX($I$1:I19)+1,0)</f>
        <v>19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>Lepu Medical</v>
      </c>
      <c r="T20" s="114" t="str">
        <f>IFERROR(INDEX(Расходка[Наименование расходного материала],MATCH(Расходка[[#This Row],[№]],Поиск_расходки[Индекс3],0)),"")</f>
        <v>Lepu Medical</v>
      </c>
      <c r="U20" s="114" t="str">
        <f>IFERROR(INDEX(Расходка[Наименование расходного материала],MATCH(Расходка[[#This Row],[№]],Поиск_расходки[Индекс4],0)),"")</f>
        <v>Lepu Medical</v>
      </c>
      <c r="V20" s="114" t="str">
        <f>IFERROR(INDEX(Расходка[Наименование расходного материала],MATCH(Расходка[[#This Row],[№]],Поиск_расходки[Индекс5],0)),"")</f>
        <v>Lepu Medical</v>
      </c>
      <c r="W20" s="114" t="str">
        <f>IFERROR(INDEX(Расходка[Наименование расходного материала],MATCH(Расходка[[#This Row],[№]],Поиск_расходки[Индекс6],0)),"")</f>
        <v>Lepu Medical</v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20</v>
      </c>
      <c r="G21" s="115">
        <f>IF(ISNUMBER(SEARCH('Карта учёта'!$B$15,Расходка[[#This Row],[Наименование расходного материала]])),MAX($G$1:G20)+1,0)</f>
        <v>20</v>
      </c>
      <c r="H21" s="115">
        <f>IF(ISNUMBER(SEARCH('Карта учёта'!$B$16,Расходка[[#This Row],[Наименование расходного материала]])),MAX($H$1:H20)+1,0)</f>
        <v>20</v>
      </c>
      <c r="I21" s="115">
        <f>IF(ISNUMBER(SEARCH('Карта учёта'!$B$17,Расходка[[#This Row],[Наименование расходного материала]])),MAX($I$1:I20)+1,0)</f>
        <v>20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>Perouse Medical FLAMINGO</v>
      </c>
      <c r="T21" s="114" t="str">
        <f>IFERROR(INDEX(Расходка[Наименование расходного материала],MATCH(Расходка[[#This Row],[№]],Поиск_расходки[Индекс3],0)),"")</f>
        <v>Perouse Medical FLAMINGO</v>
      </c>
      <c r="U21" s="114" t="str">
        <f>IFERROR(INDEX(Расходка[Наименование расходного материала],MATCH(Расходка[[#This Row],[№]],Поиск_расходки[Индекс4],0)),"")</f>
        <v>Perouse Medical FLAMINGO</v>
      </c>
      <c r="V21" s="114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21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21</v>
      </c>
      <c r="G22" s="115">
        <f>IF(ISNUMBER(SEARCH('Карта учёта'!$B$15,Расходка[[#This Row],[Наименование расходного материала]])),MAX($G$1:G21)+1,0)</f>
        <v>21</v>
      </c>
      <c r="H22" s="115">
        <f>IF(ISNUMBER(SEARCH('Карта учёта'!$B$16,Расходка[[#This Row],[Наименование расходного материала]])),MAX($H$1:H21)+1,0)</f>
        <v>21</v>
      </c>
      <c r="I22" s="115">
        <f>IF(ISNUMBER(SEARCH('Карта учёта'!$B$17,Расходка[[#This Row],[Наименование расходного материала]])),MAX($I$1:I21)+1,0)</f>
        <v>21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>Demax</v>
      </c>
      <c r="T22" s="114" t="str">
        <f>IFERROR(INDEX(Расходка[Наименование расходного материала],MATCH(Расходка[[#This Row],[№]],Поиск_расходки[Индекс3],0)),"")</f>
        <v>Demax</v>
      </c>
      <c r="U22" s="114" t="str">
        <f>IFERROR(INDEX(Расходка[Наименование расходного материала],MATCH(Расходка[[#This Row],[№]],Поиск_расходки[Индекс4],0)),"")</f>
        <v>Demax</v>
      </c>
      <c r="V22" s="114" t="str">
        <f>IFERROR(INDEX(Расходка[Наименование расходного материала],MATCH(Расходка[[#This Row],[№]],Поиск_расходки[Индекс5],0)),"")</f>
        <v>Demax</v>
      </c>
      <c r="W22" s="114" t="str">
        <f>IFERROR(INDEX(Расходка[Наименование расходного материала],MATCH(Расходка[[#This Row],[№]],Поиск_расходки[Индекс6],0)),"")</f>
        <v>Demax</v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22</v>
      </c>
      <c r="G23" s="115">
        <f>IF(ISNUMBER(SEARCH('Карта учёта'!$B$15,Расходка[[#This Row],[Наименование расходного материала]])),MAX($G$1:G22)+1,0)</f>
        <v>22</v>
      </c>
      <c r="H23" s="115">
        <f>IF(ISNUMBER(SEARCH('Карта учёта'!$B$16,Расходка[[#This Row],[Наименование расходного материала]])),MAX($H$1:H22)+1,0)</f>
        <v>22</v>
      </c>
      <c r="I23" s="115">
        <f>IF(ISNUMBER(SEARCH('Карта учёта'!$B$17,Расходка[[#This Row],[Наименование расходного материала]])),MAX($I$1:I22)+1,0)</f>
        <v>22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>Oscor 7F</v>
      </c>
      <c r="T23" s="114" t="str">
        <f>IFERROR(INDEX(Расходка[Наименование расходного материала],MATCH(Расходка[[#This Row],[№]],Поиск_расходки[Индекс3],0)),"")</f>
        <v>Oscor 7F</v>
      </c>
      <c r="U23" s="114" t="str">
        <f>IFERROR(INDEX(Расходка[Наименование расходного материала],MATCH(Расходка[[#This Row],[№]],Поиск_расходки[Индекс4],0)),"")</f>
        <v>Oscor 7F</v>
      </c>
      <c r="V23" s="114" t="str">
        <f>IFERROR(INDEX(Расходка[Наименование расходного материала],MATCH(Расходка[[#This Row],[№]],Поиск_расходки[Индекс5],0)),"")</f>
        <v>Oscor 7F</v>
      </c>
      <c r="W23" s="114" t="str">
        <f>IFERROR(INDEX(Расходка[Наименование расходного материала],MATCH(Расходка[[#This Row],[№]],Поиск_расходки[Индекс6],0)),"")</f>
        <v>Oscor 7F</v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23</v>
      </c>
      <c r="G24" s="115">
        <f>IF(ISNUMBER(SEARCH('Карта учёта'!$B$15,Расходка[[#This Row],[Наименование расходного материала]])),MAX($G$1:G23)+1,0)</f>
        <v>23</v>
      </c>
      <c r="H24" s="115">
        <f>IF(ISNUMBER(SEARCH('Карта учёта'!$B$16,Расходка[[#This Row],[Наименование расходного материала]])),MAX($H$1:H23)+1,0)</f>
        <v>23</v>
      </c>
      <c r="I24" s="115">
        <f>IF(ISNUMBER(SEARCH('Карта учёта'!$B$17,Расходка[[#This Row],[Наименование расходного материала]])),MAX($I$1:I23)+1,0)</f>
        <v>23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>"МИМ". Тюмень</v>
      </c>
      <c r="T24" s="114" t="str">
        <f>IFERROR(INDEX(Расходка[Наименование расходного материала],MATCH(Расходка[[#This Row],[№]],Поиск_расходки[Индекс3],0)),"")</f>
        <v>"МИМ". Тюмень</v>
      </c>
      <c r="U24" s="114" t="str">
        <f>IFERROR(INDEX(Расходка[Наименование расходного материала],MATCH(Расходка[[#This Row],[№]],Поиск_расходки[Индекс4],0)),"")</f>
        <v>"МИМ". Тюмень</v>
      </c>
      <c r="V24" s="114" t="str">
        <f>IFERROR(INDEX(Расходка[Наименование расходного материала],MATCH(Расходка[[#This Row],[№]],Поиск_расходки[Индекс5],0)),"")</f>
        <v>"МИМ". Тюмень</v>
      </c>
      <c r="W24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24</v>
      </c>
      <c r="G25" s="115">
        <f>IF(ISNUMBER(SEARCH('Карта учёта'!$B$15,Расходка[[#This Row],[Наименование расходного материала]])),MAX($G$1:G24)+1,0)</f>
        <v>24</v>
      </c>
      <c r="H25" s="115">
        <f>IF(ISNUMBER(SEARCH('Карта учёта'!$B$16,Расходка[[#This Row],[Наименование расходного материала]])),MAX($H$1:H24)+1,0)</f>
        <v>24</v>
      </c>
      <c r="I25" s="115">
        <f>IF(ISNUMBER(SEARCH('Карта учёта'!$B$17,Расходка[[#This Row],[Наименование расходного материала]])),MAX($I$1:I24)+1,0)</f>
        <v>24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>Поток CTЗ по ТУ</v>
      </c>
      <c r="T25" s="114" t="str">
        <f>IFERROR(INDEX(Расходка[Наименование расходного материала],MATCH(Расходка[[#This Row],[№]],Поиск_расходки[Индекс3],0)),"")</f>
        <v>Поток CTЗ по ТУ</v>
      </c>
      <c r="U25" s="114" t="str">
        <f>IFERROR(INDEX(Расходка[Наименование расходного материала],MATCH(Расходка[[#This Row],[№]],Поиск_расходки[Индекс4],0)),"")</f>
        <v>Поток CTЗ по ТУ</v>
      </c>
      <c r="V25" s="114" t="str">
        <f>IFERROR(INDEX(Расходка[Наименование расходного материала],MATCH(Расходка[[#This Row],[№]],Поиск_расходки[Индекс5],0)),"")</f>
        <v>Поток CTЗ по ТУ</v>
      </c>
      <c r="W25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25</v>
      </c>
      <c r="G26" s="115">
        <f>IF(ISNUMBER(SEARCH('Карта учёта'!$B$15,Расходка[[#This Row],[Наименование расходного материала]])),MAX($G$1:G25)+1,0)</f>
        <v>25</v>
      </c>
      <c r="H26" s="115">
        <f>IF(ISNUMBER(SEARCH('Карта учёта'!$B$16,Расходка[[#This Row],[Наименование расходного материала]])),MAX($H$1:H25)+1,0)</f>
        <v>25</v>
      </c>
      <c r="I26" s="115">
        <f>IF(ISNUMBER(SEARCH('Карта учёта'!$B$17,Расходка[[#This Row],[Наименование расходного материала]])),MAX($I$1:I25)+1,0)</f>
        <v>25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>Индефлятор</v>
      </c>
      <c r="T26" s="114" t="str">
        <f>IFERROR(INDEX(Расходка[Наименование расходного материала],MATCH(Расходка[[#This Row],[№]],Поиск_расходки[Индекс3],0)),"")</f>
        <v>Индефлятор</v>
      </c>
      <c r="U26" s="114" t="str">
        <f>IFERROR(INDEX(Расходка[Наименование расходного материала],MATCH(Расходка[[#This Row],[№]],Поиск_расходки[Индекс4],0)),"")</f>
        <v>Индефлятор</v>
      </c>
      <c r="V26" s="114" t="str">
        <f>IFERROR(INDEX(Расходка[Наименование расходного материала],MATCH(Расходка[[#This Row],[№]],Поиск_расходки[Индекс5],0)),"")</f>
        <v>Индефлятор</v>
      </c>
      <c r="W26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26</v>
      </c>
      <c r="G27" s="115">
        <f>IF(ISNUMBER(SEARCH('Карта учёта'!$B$15,Расходка[[#This Row],[Наименование расходного материала]])),MAX($G$1:G26)+1,0)</f>
        <v>26</v>
      </c>
      <c r="H27" s="115">
        <f>IF(ISNUMBER(SEARCH('Карта учёта'!$B$16,Расходка[[#This Row],[Наименование расходного материала]])),MAX($H$1:H26)+1,0)</f>
        <v>26</v>
      </c>
      <c r="I27" s="115">
        <f>IF(ISNUMBER(SEARCH('Карта учёта'!$B$17,Расходка[[#This Row],[Наименование расходного материала]])),MAX($I$1:I26)+1,0)</f>
        <v>26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>Cougar LS Hydro-Track®</v>
      </c>
      <c r="T27" s="114" t="str">
        <f>IFERROR(INDEX(Расходка[Наименование расходного материала],MATCH(Расходка[[#This Row],[№]],Поиск_расходки[Индекс3],0)),"")</f>
        <v>Cougar LS Hydro-Track®</v>
      </c>
      <c r="U27" s="114" t="str">
        <f>IFERROR(INDEX(Расходка[Наименование расходного материала],MATCH(Расходка[[#This Row],[№]],Поиск_расходки[Индекс4],0)),"")</f>
        <v>Cougar LS Hydro-Track®</v>
      </c>
      <c r="V27" s="114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7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7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7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27</v>
      </c>
      <c r="G28" s="115">
        <f>IF(ISNUMBER(SEARCH('Карта учёта'!$B$15,Расходка[[#This Row],[Наименование расходного материала]])),MAX($G$1:G27)+1,0)</f>
        <v>27</v>
      </c>
      <c r="H28" s="115">
        <f>IF(ISNUMBER(SEARCH('Карта учёта'!$B$16,Расходка[[#This Row],[Наименование расходного материала]])),MAX($H$1:H27)+1,0)</f>
        <v>27</v>
      </c>
      <c r="I28" s="115">
        <f>IF(ISNUMBER(SEARCH('Карта учёта'!$B$17,Расходка[[#This Row],[Наименование расходного материала]])),MAX($I$1:I27)+1,0)</f>
        <v>27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>Cougar XT Hydro-Track®</v>
      </c>
      <c r="T28" s="114" t="str">
        <f>IFERROR(INDEX(Расходка[Наименование расходного материала],MATCH(Расходка[[#This Row],[№]],Поиск_расходки[Индекс3],0)),"")</f>
        <v>Cougar XT Hydro-Track®</v>
      </c>
      <c r="U28" s="114" t="str">
        <f>IFERROR(INDEX(Расходка[Наименование расходного материала],MATCH(Расходка[[#This Row],[№]],Поиск_расходки[Индекс4],0)),"")</f>
        <v>Cougar XT Hydro-Track®</v>
      </c>
      <c r="V28" s="114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8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8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28</v>
      </c>
      <c r="G29" s="115">
        <f>IF(ISNUMBER(SEARCH('Карта учёта'!$B$15,Расходка[[#This Row],[Наименование расходного материала]])),MAX($G$1:G28)+1,0)</f>
        <v>28</v>
      </c>
      <c r="H29" s="115">
        <f>IF(ISNUMBER(SEARCH('Карта учёта'!$B$16,Расходка[[#This Row],[Наименование расходного материала]])),MAX($H$1:H28)+1,0)</f>
        <v>28</v>
      </c>
      <c r="I29" s="115">
        <f>IF(ISNUMBER(SEARCH('Карта учёта'!$B$17,Расходка[[#This Row],[Наименование расходного материала]])),MAX($I$1:I28)+1,0)</f>
        <v>28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>Fielder</v>
      </c>
      <c r="T29" s="114" t="str">
        <f>IFERROR(INDEX(Расходка[Наименование расходного материала],MATCH(Расходка[[#This Row],[№]],Поиск_расходки[Индекс3],0)),"")</f>
        <v>Fielder</v>
      </c>
      <c r="U29" s="114" t="str">
        <f>IFERROR(INDEX(Расходка[Наименование расходного материала],MATCH(Расходка[[#This Row],[№]],Поиск_расходки[Индекс4],0)),"")</f>
        <v>Fielder</v>
      </c>
      <c r="V29" s="114" t="str">
        <f>IFERROR(INDEX(Расходка[Наименование расходного материала],MATCH(Расходка[[#This Row],[№]],Поиск_расходки[Индекс5],0)),"")</f>
        <v>Fielder</v>
      </c>
      <c r="W29" s="114" t="str">
        <f>IFERROR(INDEX(Расходка[Наименование расходного материала],MATCH(Расходка[[#This Row],[№]],Поиск_расходки[Индекс6],0)),"")</f>
        <v>Fielder</v>
      </c>
      <c r="X29" s="114" t="str">
        <f>IFERROR(INDEX(Расходка[Наименование расходного материала],MATCH(Расходка[[#This Row],[№]],Поиск_расходки[Индекс7],0)),"")</f>
        <v>Fielder</v>
      </c>
      <c r="Y29" s="114" t="str">
        <f>IFERROR(INDEX(Расходка[Наименование расходного материала],MATCH(Расходка[[#This Row],[№]],Поиск_расходки[Индекс8],0)),"")</f>
        <v>Fielder</v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29</v>
      </c>
      <c r="G30" s="115">
        <f>IF(ISNUMBER(SEARCH('Карта учёта'!$B$15,Расходка[[#This Row],[Наименование расходного материала]])),MAX($G$1:G29)+1,0)</f>
        <v>29</v>
      </c>
      <c r="H30" s="115">
        <f>IF(ISNUMBER(SEARCH('Карта учёта'!$B$16,Расходка[[#This Row],[Наименование расходного материала]])),MAX($H$1:H29)+1,0)</f>
        <v>29</v>
      </c>
      <c r="I30" s="115">
        <f>IF(ISNUMBER(SEARCH('Карта учёта'!$B$17,Расходка[[#This Row],[Наименование расходного материала]])),MAX($I$1:I29)+1,0)</f>
        <v>29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>Fielder XT-A</v>
      </c>
      <c r="T30" s="114" t="str">
        <f>IFERROR(INDEX(Расходка[Наименование расходного материала],MATCH(Расходка[[#This Row],[№]],Поиск_расходки[Индекс3],0)),"")</f>
        <v>Fielder XT-A</v>
      </c>
      <c r="U30" s="114" t="str">
        <f>IFERROR(INDEX(Расходка[Наименование расходного материала],MATCH(Расходка[[#This Row],[№]],Поиск_расходки[Индекс4],0)),"")</f>
        <v>Fielder XT-A</v>
      </c>
      <c r="V30" s="114" t="str">
        <f>IFERROR(INDEX(Расходка[Наименование расходного материала],MATCH(Расходка[[#This Row],[№]],Поиск_расходки[Индекс5],0)),"")</f>
        <v>Fielder XT-A</v>
      </c>
      <c r="W30" s="114" t="str">
        <f>IFERROR(INDEX(Расходка[Наименование расходного материала],MATCH(Расходка[[#This Row],[№]],Поиск_расходки[Индекс6],0)),"")</f>
        <v>Fielder XT-A</v>
      </c>
      <c r="X30" s="114" t="str">
        <f>IFERROR(INDEX(Расходка[Наименование расходного материала],MATCH(Расходка[[#This Row],[№]],Поиск_расходки[Индекс7],0)),"")</f>
        <v>Fielder XT-A</v>
      </c>
      <c r="Y30" s="114" t="str">
        <f>IFERROR(INDEX(Расходка[Наименование расходного материала],MATCH(Расходка[[#This Row],[№]],Поиск_расходки[Индекс8],0)),"")</f>
        <v>Fielder XT-A</v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30</v>
      </c>
      <c r="G31" s="115">
        <f>IF(ISNUMBER(SEARCH('Карта учёта'!$B$15,Расходка[[#This Row],[Наименование расходного материала]])),MAX($G$1:G30)+1,0)</f>
        <v>30</v>
      </c>
      <c r="H31" s="115">
        <f>IF(ISNUMBER(SEARCH('Карта учёта'!$B$16,Расходка[[#This Row],[Наименование расходного материала]])),MAX($H$1:H30)+1,0)</f>
        <v>30</v>
      </c>
      <c r="I31" s="115">
        <f>IF(ISNUMBER(SEARCH('Карта учёта'!$B$17,Расходка[[#This Row],[Наименование расходного материала]])),MAX($I$1:I30)+1,0)</f>
        <v>30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>Fielder XT-R</v>
      </c>
      <c r="T31" s="114" t="str">
        <f>IFERROR(INDEX(Расходка[Наименование расходного материала],MATCH(Расходка[[#This Row],[№]],Поиск_расходки[Индекс3],0)),"")</f>
        <v>Fielder XT-R</v>
      </c>
      <c r="U31" s="114" t="str">
        <f>IFERROR(INDEX(Расходка[Наименование расходного материала],MATCH(Расходка[[#This Row],[№]],Поиск_расходки[Индекс4],0)),"")</f>
        <v>Fielder XT-R</v>
      </c>
      <c r="V31" s="114" t="str">
        <f>IFERROR(INDEX(Расходка[Наименование расходного материала],MATCH(Расходка[[#This Row],[№]],Поиск_расходки[Индекс5],0)),"")</f>
        <v>Fielder XT-R</v>
      </c>
      <c r="W31" s="114" t="str">
        <f>IFERROR(INDEX(Расходка[Наименование расходного материала],MATCH(Расходка[[#This Row],[№]],Поиск_расходки[Индекс6],0)),"")</f>
        <v>Fielder XT-R</v>
      </c>
      <c r="X31" s="114" t="str">
        <f>IFERROR(INDEX(Расходка[Наименование расходного материала],MATCH(Расходка[[#This Row],[№]],Поиск_расходки[Индекс7],0)),"")</f>
        <v>Fielder XT-R</v>
      </c>
      <c r="Y31" s="114" t="str">
        <f>IFERROR(INDEX(Расходка[Наименование расходного материала],MATCH(Расходка[[#This Row],[№]],Поиск_расходки[Индекс8],0)),"")</f>
        <v>Fielder XT-R</v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31</v>
      </c>
      <c r="G32" s="115">
        <f>IF(ISNUMBER(SEARCH('Карта учёта'!$B$15,Расходка[[#This Row],[Наименование расходного материала]])),MAX($G$1:G31)+1,0)</f>
        <v>31</v>
      </c>
      <c r="H32" s="115">
        <f>IF(ISNUMBER(SEARCH('Карта учёта'!$B$16,Расходка[[#This Row],[Наименование расходного материала]])),MAX($H$1:H31)+1,0)</f>
        <v>31</v>
      </c>
      <c r="I32" s="115">
        <f>IF(ISNUMBER(SEARCH('Карта учёта'!$B$17,Расходка[[#This Row],[Наименование расходного материала]])),MAX($I$1:I31)+1,0)</f>
        <v>31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>Asahi Gaia First</v>
      </c>
      <c r="T32" s="114" t="str">
        <f>IFERROR(INDEX(Расходка[Наименование расходного материала],MATCH(Расходка[[#This Row],[№]],Поиск_расходки[Индекс3],0)),"")</f>
        <v>Asahi Gaia First</v>
      </c>
      <c r="U32" s="114" t="str">
        <f>IFERROR(INDEX(Расходка[Наименование расходного материала],MATCH(Расходка[[#This Row],[№]],Поиск_расходки[Индекс4],0)),"")</f>
        <v>Asahi Gaia First</v>
      </c>
      <c r="V32" s="114" t="str">
        <f>IFERROR(INDEX(Расходка[Наименование расходного материала],MATCH(Расходка[[#This Row],[№]],Поиск_расходки[Индекс5],0)),"")</f>
        <v>Asahi Gaia First</v>
      </c>
      <c r="W32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2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2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32</v>
      </c>
      <c r="G33" s="115">
        <f>IF(ISNUMBER(SEARCH('Карта учёта'!$B$15,Расходка[[#This Row],[Наименование расходного материала]])),MAX($G$1:G32)+1,0)</f>
        <v>32</v>
      </c>
      <c r="H33" s="115">
        <f>IF(ISNUMBER(SEARCH('Карта учёта'!$B$16,Расходка[[#This Row],[Наименование расходного материала]])),MAX($H$1:H32)+1,0)</f>
        <v>32</v>
      </c>
      <c r="I33" s="115">
        <f>IF(ISNUMBER(SEARCH('Карта учёта'!$B$17,Расходка[[#This Row],[Наименование расходного материала]])),MAX($I$1:I32)+1,0)</f>
        <v>32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>Asahi Gaia Second</v>
      </c>
      <c r="T33" s="114" t="str">
        <f>IFERROR(INDEX(Расходка[Наименование расходного материала],MATCH(Расходка[[#This Row],[№]],Поиск_расходки[Индекс3],0)),"")</f>
        <v>Asahi Gaia Second</v>
      </c>
      <c r="U33" s="114" t="str">
        <f>IFERROR(INDEX(Расходка[Наименование расходного материала],MATCH(Расходка[[#This Row],[№]],Поиск_расходки[Индекс4],0)),"")</f>
        <v>Asahi Gaia Second</v>
      </c>
      <c r="V33" s="114" t="str">
        <f>IFERROR(INDEX(Расходка[Наименование расходного материала],MATCH(Расходка[[#This Row],[№]],Поиск_расходки[Индекс5],0)),"")</f>
        <v>Asahi Gaia Second</v>
      </c>
      <c r="W33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3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3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33</v>
      </c>
      <c r="G34" s="115">
        <f>IF(ISNUMBER(SEARCH('Карта учёта'!$B$15,Расходка[[#This Row],[Наименование расходного материала]])),MAX($G$1:G33)+1,0)</f>
        <v>33</v>
      </c>
      <c r="H34" s="115">
        <f>IF(ISNUMBER(SEARCH('Карта учёта'!$B$16,Расходка[[#This Row],[Наименование расходного материала]])),MAX($H$1:H33)+1,0)</f>
        <v>33</v>
      </c>
      <c r="I34" s="115">
        <f>IF(ISNUMBER(SEARCH('Карта учёта'!$B$17,Расходка[[#This Row],[Наименование расходного материала]])),MAX($I$1:I33)+1,0)</f>
        <v>33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>Asahi Gaia Third</v>
      </c>
      <c r="T34" s="114" t="str">
        <f>IFERROR(INDEX(Расходка[Наименование расходного материала],MATCH(Расходка[[#This Row],[№]],Поиск_расходки[Индекс3],0)),"")</f>
        <v>Asahi Gaia Third</v>
      </c>
      <c r="U34" s="114" t="str">
        <f>IFERROR(INDEX(Расходка[Наименование расходного материала],MATCH(Расходка[[#This Row],[№]],Поиск_расходки[Индекс4],0)),"")</f>
        <v>Asahi Gaia Third</v>
      </c>
      <c r="V34" s="114" t="str">
        <f>IFERROR(INDEX(Расходка[Наименование расходного материала],MATCH(Расходка[[#This Row],[№]],Поиск_расходки[Индекс5],0)),"")</f>
        <v>Asahi Gaia Third</v>
      </c>
      <c r="W34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4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4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34</v>
      </c>
      <c r="G35" s="115">
        <f>IF(ISNUMBER(SEARCH('Карта учёта'!$B$15,Расходка[[#This Row],[Наименование расходного материала]])),MAX($G$1:G34)+1,0)</f>
        <v>34</v>
      </c>
      <c r="H35" s="115">
        <f>IF(ISNUMBER(SEARCH('Карта учёта'!$B$16,Расходка[[#This Row],[Наименование расходного материала]])),MAX($H$1:H34)+1,0)</f>
        <v>34</v>
      </c>
      <c r="I35" s="115">
        <f>IF(ISNUMBER(SEARCH('Карта учёта'!$B$17,Расходка[[#This Row],[Наименование расходного материала]])),MAX($I$1:I34)+1,0)</f>
        <v>34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>Intuition</v>
      </c>
      <c r="T35" s="114" t="str">
        <f>IFERROR(INDEX(Расходка[Наименование расходного материала],MATCH(Расходка[[#This Row],[№]],Поиск_расходки[Индекс3],0)),"")</f>
        <v>Intuition</v>
      </c>
      <c r="U35" s="114" t="str">
        <f>IFERROR(INDEX(Расходка[Наименование расходного материала],MATCH(Расходка[[#This Row],[№]],Поиск_расходки[Индекс4],0)),"")</f>
        <v>Intuition</v>
      </c>
      <c r="V35" s="114" t="str">
        <f>IFERROR(INDEX(Расходка[Наименование расходного материала],MATCH(Расходка[[#This Row],[№]],Поиск_расходки[Индекс5],0)),"")</f>
        <v>Intuition</v>
      </c>
      <c r="W35" s="114" t="str">
        <f>IFERROR(INDEX(Расходка[Наименование расходного материала],MATCH(Расходка[[#This Row],[№]],Поиск_расходки[Индекс6],0)),"")</f>
        <v>Intuition</v>
      </c>
      <c r="X35" s="114" t="str">
        <f>IFERROR(INDEX(Расходка[Наименование расходного материала],MATCH(Расходка[[#This Row],[№]],Поиск_расходки[Индекс7],0)),"")</f>
        <v>Intuition</v>
      </c>
      <c r="Y35" s="114" t="str">
        <f>IFERROR(INDEX(Расходка[Наименование расходного материала],MATCH(Расходка[[#This Row],[№]],Поиск_расходки[Индекс8],0)),"")</f>
        <v>Intuition</v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35</v>
      </c>
      <c r="G36" s="115">
        <f>IF(ISNUMBER(SEARCH('Карта учёта'!$B$15,Расходка[[#This Row],[Наименование расходного материала]])),MAX($G$1:G35)+1,0)</f>
        <v>35</v>
      </c>
      <c r="H36" s="115">
        <f>IF(ISNUMBER(SEARCH('Карта учёта'!$B$16,Расходка[[#This Row],[Наименование расходного материала]])),MAX($H$1:H35)+1,0)</f>
        <v>35</v>
      </c>
      <c r="I36" s="115">
        <f>IF(ISNUMBER(SEARCH('Карта учёта'!$B$17,Расходка[[#This Row],[Наименование расходного материала]])),MAX($I$1:I35)+1,0)</f>
        <v>35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>ProVia 3 Hydro-Track®</v>
      </c>
      <c r="T36" s="114" t="str">
        <f>IFERROR(INDEX(Расходка[Наименование расходного материала],MATCH(Расходка[[#This Row],[№]],Поиск_расходки[Индекс3],0)),"")</f>
        <v>ProVia 3 Hydro-Track®</v>
      </c>
      <c r="U36" s="114" t="str">
        <f>IFERROR(INDEX(Расходка[Наименование расходного материала],MATCH(Расходка[[#This Row],[№]],Поиск_расходки[Индекс4],0)),"")</f>
        <v>ProVia 3 Hydro-Track®</v>
      </c>
      <c r="V36" s="114" t="str">
        <f>IFERROR(INDEX(Расходка[Наименование расходного материала],MATCH(Расходка[[#This Row],[№]],Поиск_расходки[Индекс5],0)),"")</f>
        <v>ProVia 3 Hydro-Track®</v>
      </c>
      <c r="W36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36</v>
      </c>
      <c r="G37" s="115">
        <f>IF(ISNUMBER(SEARCH('Карта учёта'!$B$15,Расходка[[#This Row],[Наименование расходного материала]])),MAX($G$1:G36)+1,0)</f>
        <v>36</v>
      </c>
      <c r="H37" s="115">
        <f>IF(ISNUMBER(SEARCH('Карта учёта'!$B$16,Расходка[[#This Row],[Наименование расходного материала]])),MAX($H$1:H36)+1,0)</f>
        <v>36</v>
      </c>
      <c r="I37" s="115">
        <f>IF(ISNUMBER(SEARCH('Карта учёта'!$B$17,Расходка[[#This Row],[Наименование расходного материала]])),MAX($I$1:I36)+1,0)</f>
        <v>36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>ProVia 6 Hydro-Track®</v>
      </c>
      <c r="T37" s="114" t="str">
        <f>IFERROR(INDEX(Расходка[Наименование расходного материала],MATCH(Расходка[[#This Row],[№]],Поиск_расходки[Индекс3],0)),"")</f>
        <v>ProVia 6 Hydro-Track®</v>
      </c>
      <c r="U37" s="114" t="str">
        <f>IFERROR(INDEX(Расходка[Наименование расходного материала],MATCH(Расходка[[#This Row],[№]],Поиск_расходки[Индекс4],0)),"")</f>
        <v>ProVia 6 Hydro-Track®</v>
      </c>
      <c r="V37" s="114" t="str">
        <f>IFERROR(INDEX(Расходка[Наименование расходного материала],MATCH(Расходка[[#This Row],[№]],Поиск_расходки[Индекс5],0)),"")</f>
        <v>ProVia 6 Hydro-Track®</v>
      </c>
      <c r="W37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7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37</v>
      </c>
      <c r="G38" s="115">
        <f>IF(ISNUMBER(SEARCH('Карта учёта'!$B$15,Расходка[[#This Row],[Наименование расходного материала]])),MAX($G$1:G37)+1,0)</f>
        <v>37</v>
      </c>
      <c r="H38" s="115">
        <f>IF(ISNUMBER(SEARCH('Карта учёта'!$B$16,Расходка[[#This Row],[Наименование расходного материала]])),MAX($H$1:H37)+1,0)</f>
        <v>37</v>
      </c>
      <c r="I38" s="115">
        <f>IF(ISNUMBER(SEARCH('Карта учёта'!$B$17,Расходка[[#This Row],[Наименование расходного материала]])),MAX($I$1:I37)+1,0)</f>
        <v>37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>ProVia 9 Hydro-Track®</v>
      </c>
      <c r="T38" s="114" t="str">
        <f>IFERROR(INDEX(Расходка[Наименование расходного материала],MATCH(Расходка[[#This Row],[№]],Поиск_расходки[Индекс3],0)),"")</f>
        <v>ProVia 9 Hydro-Track®</v>
      </c>
      <c r="U38" s="114" t="str">
        <f>IFERROR(INDEX(Расходка[Наименование расходного материала],MATCH(Расходка[[#This Row],[№]],Поиск_расходки[Индекс4],0)),"")</f>
        <v>ProVia 9 Hydro-Track®</v>
      </c>
      <c r="V38" s="114" t="str">
        <f>IFERROR(INDEX(Расходка[Наименование расходного материала],MATCH(Расходка[[#This Row],[№]],Поиск_расходки[Индекс5],0)),"")</f>
        <v>ProVia 9 Hydro-Track®</v>
      </c>
      <c r="W38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8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38</v>
      </c>
      <c r="G39" s="115">
        <f>IF(ISNUMBER(SEARCH('Карта учёта'!$B$15,Расходка[[#This Row],[Наименование расходного материала]])),MAX($G$1:G38)+1,0)</f>
        <v>38</v>
      </c>
      <c r="H39" s="115">
        <f>IF(ISNUMBER(SEARCH('Карта учёта'!$B$16,Расходка[[#This Row],[Наименование расходного материала]])),MAX($H$1:H38)+1,0)</f>
        <v>38</v>
      </c>
      <c r="I39" s="115">
        <f>IF(ISNUMBER(SEARCH('Карта учёта'!$B$17,Расходка[[#This Row],[Наименование расходного материала]])),MAX($I$1:I38)+1,0)</f>
        <v>38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>Rinato</v>
      </c>
      <c r="T39" s="114" t="str">
        <f>IFERROR(INDEX(Расходка[Наименование расходного материала],MATCH(Расходка[[#This Row],[№]],Поиск_расходки[Индекс3],0)),"")</f>
        <v>Rinato</v>
      </c>
      <c r="U39" s="114" t="str">
        <f>IFERROR(INDEX(Расходка[Наименование расходного материала],MATCH(Расходка[[#This Row],[№]],Поиск_расходки[Индекс4],0)),"")</f>
        <v>Rinato</v>
      </c>
      <c r="V39" s="114" t="str">
        <f>IFERROR(INDEX(Расходка[Наименование расходного материала],MATCH(Расходка[[#This Row],[№]],Поиск_расходки[Индекс5],0)),"")</f>
        <v>Rinato</v>
      </c>
      <c r="W39" s="114" t="str">
        <f>IFERROR(INDEX(Расходка[Наименование расходного материала],MATCH(Расходка[[#This Row],[№]],Поиск_расходки[Индекс6],0)),"")</f>
        <v>Rinato</v>
      </c>
      <c r="X39" s="114" t="str">
        <f>IFERROR(INDEX(Расходка[Наименование расходного материала],MATCH(Расходка[[#This Row],[№]],Поиск_расходки[Индекс7],0)),"")</f>
        <v>Rinato</v>
      </c>
      <c r="Y39" s="114" t="str">
        <f>IFERROR(INDEX(Расходка[Наименование расходного материала],MATCH(Расходка[[#This Row],[№]],Поиск_расходки[Индекс8],0)),"")</f>
        <v>Rinato</v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39</v>
      </c>
      <c r="G40" s="115">
        <f>IF(ISNUMBER(SEARCH('Карта учёта'!$B$15,Расходка[[#This Row],[Наименование расходного материала]])),MAX($G$1:G39)+1,0)</f>
        <v>39</v>
      </c>
      <c r="H40" s="115">
        <f>IF(ISNUMBER(SEARCH('Карта учёта'!$B$16,Расходка[[#This Row],[Наименование расходного материала]])),MAX($H$1:H39)+1,0)</f>
        <v>39</v>
      </c>
      <c r="I40" s="115">
        <f>IF(ISNUMBER(SEARCH('Карта учёта'!$B$17,Расходка[[#This Row],[Наименование расходного материала]])),MAX($I$1:I39)+1,0)</f>
        <v>39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>Runthrough NS (Floppy)</v>
      </c>
      <c r="T40" s="114" t="str">
        <f>IFERROR(INDEX(Расходка[Наименование расходного материала],MATCH(Расходка[[#This Row],[№]],Поиск_расходки[Индекс3],0)),"")</f>
        <v>Runthrough NS (Floppy)</v>
      </c>
      <c r="U40" s="114" t="str">
        <f>IFERROR(INDEX(Расходка[Наименование расходного материала],MATCH(Расходка[[#This Row],[№]],Поиск_расходки[Индекс4],0)),"")</f>
        <v>Runthrough NS (Floppy)</v>
      </c>
      <c r="V40" s="114" t="str">
        <f>IFERROR(INDEX(Расходка[Наименование расходного материала],MATCH(Расходка[[#This Row],[№]],Поиск_расходки[Индекс5],0)),"")</f>
        <v>Runthrough NS (Floppy)</v>
      </c>
      <c r="W40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40</v>
      </c>
      <c r="G41" s="115">
        <f>IF(ISNUMBER(SEARCH('Карта учёта'!$B$15,Расходка[[#This Row],[Наименование расходного материала]])),MAX($G$1:G40)+1,0)</f>
        <v>40</v>
      </c>
      <c r="H41" s="115">
        <f>IF(ISNUMBER(SEARCH('Карта учёта'!$B$16,Расходка[[#This Row],[Наименование расходного материала]])),MAX($H$1:H40)+1,0)</f>
        <v>40</v>
      </c>
      <c r="I41" s="115">
        <f>IF(ISNUMBER(SEARCH('Карта учёта'!$B$17,Расходка[[#This Row],[Наименование расходного материала]])),MAX($I$1:I40)+1,0)</f>
        <v>40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>Runthrough NS Hypercoat</v>
      </c>
      <c r="T41" s="114" t="str">
        <f>IFERROR(INDEX(Расходка[Наименование расходного материала],MATCH(Расходка[[#This Row],[№]],Поиск_расходки[Индекс3],0)),"")</f>
        <v>Runthrough NS Hypercoat</v>
      </c>
      <c r="U41" s="114" t="str">
        <f>IFERROR(INDEX(Расходка[Наименование расходного материала],MATCH(Расходка[[#This Row],[№]],Поиск_расходки[Индекс4],0)),"")</f>
        <v>Runthrough NS Hypercoat</v>
      </c>
      <c r="V41" s="114" t="str">
        <f>IFERROR(INDEX(Расходка[Наименование расходного материала],MATCH(Расходка[[#This Row],[№]],Поиск_расходки[Индекс5],0)),"")</f>
        <v>Runthrough NS Hypercoat</v>
      </c>
      <c r="W41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41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41</v>
      </c>
      <c r="G42" s="115">
        <f>IF(ISNUMBER(SEARCH('Карта учёта'!$B$15,Расходка[[#This Row],[Наименование расходного материала]])),MAX($G$1:G41)+1,0)</f>
        <v>41</v>
      </c>
      <c r="H42" s="115">
        <f>IF(ISNUMBER(SEARCH('Карта учёта'!$B$16,Расходка[[#This Row],[Наименование расходного материала]])),MAX($H$1:H41)+1,0)</f>
        <v>41</v>
      </c>
      <c r="I42" s="115">
        <f>IF(ISNUMBER(SEARCH('Карта учёта'!$B$17,Расходка[[#This Row],[Наименование расходного материала]])),MAX($I$1:I41)+1,0)</f>
        <v>41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>Runthrough NS Intermediate</v>
      </c>
      <c r="T42" s="114" t="str">
        <f>IFERROR(INDEX(Расходка[Наименование расходного материала],MATCH(Расходка[[#This Row],[№]],Поиск_расходки[Индекс3],0)),"")</f>
        <v>Runthrough NS Intermediate</v>
      </c>
      <c r="U42" s="114" t="str">
        <f>IFERROR(INDEX(Расходка[Наименование расходного материала],MATCH(Расходка[[#This Row],[№]],Поиск_расходки[Индекс4],0)),"")</f>
        <v>Runthrough NS Intermediate</v>
      </c>
      <c r="V42" s="114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42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2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42</v>
      </c>
      <c r="G43" s="115">
        <f>IF(ISNUMBER(SEARCH('Карта учёта'!$B$15,Расходка[[#This Row],[Наименование расходного материала]])),MAX($G$1:G42)+1,0)</f>
        <v>42</v>
      </c>
      <c r="H43" s="115">
        <f>IF(ISNUMBER(SEARCH('Карта учёта'!$B$16,Расходка[[#This Row],[Наименование расходного материала]])),MAX($H$1:H42)+1,0)</f>
        <v>42</v>
      </c>
      <c r="I43" s="115">
        <f>IF(ISNUMBER(SEARCH('Карта учёта'!$B$17,Расходка[[#This Row],[Наименование расходного материала]])),MAX($I$1:I42)+1,0)</f>
        <v>42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>Sion</v>
      </c>
      <c r="T43" s="114" t="str">
        <f>IFERROR(INDEX(Расходка[Наименование расходного материала],MATCH(Расходка[[#This Row],[№]],Поиск_расходки[Индекс3],0)),"")</f>
        <v>Sion</v>
      </c>
      <c r="U43" s="114" t="str">
        <f>IFERROR(INDEX(Расходка[Наименование расходного материала],MATCH(Расходка[[#This Row],[№]],Поиск_расходки[Индекс4],0)),"")</f>
        <v>Sion</v>
      </c>
      <c r="V43" s="114" t="str">
        <f>IFERROR(INDEX(Расходка[Наименование расходного материала],MATCH(Расходка[[#This Row],[№]],Поиск_расходки[Индекс5],0)),"")</f>
        <v>Sion</v>
      </c>
      <c r="W43" s="114" t="str">
        <f>IFERROR(INDEX(Расходка[Наименование расходного материала],MATCH(Расходка[[#This Row],[№]],Поиск_расходки[Индекс6],0)),"")</f>
        <v>Sion</v>
      </c>
      <c r="X43" s="114" t="str">
        <f>IFERROR(INDEX(Расходка[Наименование расходного материала],MATCH(Расходка[[#This Row],[№]],Поиск_расходки[Индекс7],0)),"")</f>
        <v>Sion</v>
      </c>
      <c r="Y43" s="114" t="str">
        <f>IFERROR(INDEX(Расходка[Наименование расходного материала],MATCH(Расходка[[#This Row],[№]],Поиск_расходки[Индекс8],0)),"")</f>
        <v>Sion</v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43</v>
      </c>
      <c r="G44" s="115">
        <f>IF(ISNUMBER(SEARCH('Карта учёта'!$B$15,Расходка[[#This Row],[Наименование расходного материала]])),MAX($G$1:G43)+1,0)</f>
        <v>43</v>
      </c>
      <c r="H44" s="115">
        <f>IF(ISNUMBER(SEARCH('Карта учёта'!$B$16,Расходка[[#This Row],[Наименование расходного материала]])),MAX($H$1:H43)+1,0)</f>
        <v>43</v>
      </c>
      <c r="I44" s="115">
        <f>IF(ISNUMBER(SEARCH('Карта учёта'!$B$17,Расходка[[#This Row],[Наименование расходного материала]])),MAX($I$1:I43)+1,0)</f>
        <v>43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>Sion Black</v>
      </c>
      <c r="T44" s="114" t="str">
        <f>IFERROR(INDEX(Расходка[Наименование расходного материала],MATCH(Расходка[[#This Row],[№]],Поиск_расходки[Индекс3],0)),"")</f>
        <v>Sion Black</v>
      </c>
      <c r="U44" s="114" t="str">
        <f>IFERROR(INDEX(Расходка[Наименование расходного материала],MATCH(Расходка[[#This Row],[№]],Поиск_расходки[Индекс4],0)),"")</f>
        <v>Sion Black</v>
      </c>
      <c r="V44" s="114" t="str">
        <f>IFERROR(INDEX(Расходка[Наименование расходного материала],MATCH(Расходка[[#This Row],[№]],Поиск_расходки[Индекс5],0)),"")</f>
        <v>Sion Black</v>
      </c>
      <c r="W44" s="114" t="str">
        <f>IFERROR(INDEX(Расходка[Наименование расходного материала],MATCH(Расходка[[#This Row],[№]],Поиск_расходки[Индекс6],0)),"")</f>
        <v>Sion Black</v>
      </c>
      <c r="X44" s="114" t="str">
        <f>IFERROR(INDEX(Расходка[Наименование расходного материала],MATCH(Расходка[[#This Row],[№]],Поиск_расходки[Индекс7],0)),"")</f>
        <v>Sion Black</v>
      </c>
      <c r="Y44" s="114" t="str">
        <f>IFERROR(INDEX(Расходка[Наименование расходного материала],MATCH(Расходка[[#This Row],[№]],Поиск_расходки[Индекс8],0)),"")</f>
        <v>Sion Black</v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44</v>
      </c>
      <c r="G45" s="115">
        <f>IF(ISNUMBER(SEARCH('Карта учёта'!$B$15,Расходка[[#This Row],[Наименование расходного материала]])),MAX($G$1:G44)+1,0)</f>
        <v>44</v>
      </c>
      <c r="H45" s="115">
        <f>IF(ISNUMBER(SEARCH('Карта учёта'!$B$16,Расходка[[#This Row],[Наименование расходного материала]])),MAX($H$1:H44)+1,0)</f>
        <v>44</v>
      </c>
      <c r="I45" s="115">
        <f>IF(ISNUMBER(SEARCH('Карта учёта'!$B$17,Расходка[[#This Row],[Наименование расходного материала]])),MAX($I$1:I44)+1,0)</f>
        <v>44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>Sion Blue</v>
      </c>
      <c r="T45" s="114" t="str">
        <f>IFERROR(INDEX(Расходка[Наименование расходного материала],MATCH(Расходка[[#This Row],[№]],Поиск_расходки[Индекс3],0)),"")</f>
        <v>Sion Blue</v>
      </c>
      <c r="U45" s="114" t="str">
        <f>IFERROR(INDEX(Расходка[Наименование расходного материала],MATCH(Расходка[[#This Row],[№]],Поиск_расходки[Индекс4],0)),"")</f>
        <v>Sion Blue</v>
      </c>
      <c r="V45" s="114" t="str">
        <f>IFERROR(INDEX(Расходка[Наименование расходного материала],MATCH(Расходка[[#This Row],[№]],Поиск_расходки[Индекс5],0)),"")</f>
        <v>Sion Blue</v>
      </c>
      <c r="W45" s="114" t="str">
        <f>IFERROR(INDEX(Расходка[Наименование расходного материала],MATCH(Расходка[[#This Row],[№]],Поиск_расходки[Индекс6],0)),"")</f>
        <v>Sion Blue</v>
      </c>
      <c r="X45" s="114" t="str">
        <f>IFERROR(INDEX(Расходка[Наименование расходного материала],MATCH(Расходка[[#This Row],[№]],Поиск_расходки[Индекс7],0)),"")</f>
        <v>Sion Blue</v>
      </c>
      <c r="Y45" s="114" t="str">
        <f>IFERROR(INDEX(Расходка[Наименование расходного материала],MATCH(Расходка[[#This Row],[№]],Поиск_расходки[Индекс8],0)),"")</f>
        <v>Sion Blue</v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45</v>
      </c>
      <c r="G46" s="115">
        <f>IF(ISNUMBER(SEARCH('Карта учёта'!$B$15,Расходка[[#This Row],[Наименование расходного материала]])),MAX($G$1:G45)+1,0)</f>
        <v>45</v>
      </c>
      <c r="H46" s="115">
        <f>IF(ISNUMBER(SEARCH('Карта учёта'!$B$16,Расходка[[#This Row],[Наименование расходного материала]])),MAX($H$1:H45)+1,0)</f>
        <v>45</v>
      </c>
      <c r="I46" s="115">
        <f>IF(ISNUMBER(SEARCH('Карта учёта'!$B$17,Расходка[[#This Row],[Наименование расходного материала]])),MAX($I$1:I45)+1,0)</f>
        <v>45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>Thunder</v>
      </c>
      <c r="T46" s="114" t="str">
        <f>IFERROR(INDEX(Расходка[Наименование расходного материала],MATCH(Расходка[[#This Row],[№]],Поиск_расходки[Индекс3],0)),"")</f>
        <v>Thunder</v>
      </c>
      <c r="U46" s="114" t="str">
        <f>IFERROR(INDEX(Расходка[Наименование расходного материала],MATCH(Расходка[[#This Row],[№]],Поиск_расходки[Индекс4],0)),"")</f>
        <v>Thunder</v>
      </c>
      <c r="V46" s="114" t="str">
        <f>IFERROR(INDEX(Расходка[Наименование расходного материала],MATCH(Расходка[[#This Row],[№]],Поиск_расходки[Индекс5],0)),"")</f>
        <v>Thunder</v>
      </c>
      <c r="W46" s="114" t="str">
        <f>IFERROR(INDEX(Расходка[Наименование расходного материала],MATCH(Расходка[[#This Row],[№]],Поиск_расходки[Индекс6],0)),"")</f>
        <v>Thunder</v>
      </c>
      <c r="X46" s="114" t="str">
        <f>IFERROR(INDEX(Расходка[Наименование расходного материала],MATCH(Расходка[[#This Row],[№]],Поиск_расходки[Индекс7],0)),"")</f>
        <v>Thunder</v>
      </c>
      <c r="Y46" s="114" t="str">
        <f>IFERROR(INDEX(Расходка[Наименование расходного материала],MATCH(Расходка[[#This Row],[№]],Поиск_расходки[Индекс8],0)),"")</f>
        <v>Thunder</v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46</v>
      </c>
      <c r="G47" s="115">
        <f>IF(ISNUMBER(SEARCH('Карта учёта'!$B$15,Расходка[[#This Row],[Наименование расходного материала]])),MAX($G$1:G46)+1,0)</f>
        <v>46</v>
      </c>
      <c r="H47" s="115">
        <f>IF(ISNUMBER(SEARCH('Карта учёта'!$B$16,Расходка[[#This Row],[Наименование расходного материала]])),MAX($H$1:H46)+1,0)</f>
        <v>46</v>
      </c>
      <c r="I47" s="115">
        <f>IF(ISNUMBER(SEARCH('Карта учёта'!$B$17,Расходка[[#This Row],[Наименование расходного материала]])),MAX($I$1:I46)+1,0)</f>
        <v>46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>Abbot Whisper MS</v>
      </c>
      <c r="T47" s="114" t="str">
        <f>IFERROR(INDEX(Расходка[Наименование расходного материала],MATCH(Расходка[[#This Row],[№]],Поиск_расходки[Индекс3],0)),"")</f>
        <v>Abbot Whisper MS</v>
      </c>
      <c r="U47" s="114" t="str">
        <f>IFERROR(INDEX(Расходка[Наименование расходного материала],MATCH(Расходка[[#This Row],[№]],Поиск_расходки[Индекс4],0)),"")</f>
        <v>Abbot Whisper MS</v>
      </c>
      <c r="V47" s="114" t="str">
        <f>IFERROR(INDEX(Расходка[Наименование расходного материала],MATCH(Расходка[[#This Row],[№]],Поиск_расходки[Индекс5],0)),"")</f>
        <v>Abbot Whisper MS</v>
      </c>
      <c r="W47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7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7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47</v>
      </c>
      <c r="G48" s="115">
        <f>IF(ISNUMBER(SEARCH('Карта учёта'!$B$15,Расходка[[#This Row],[Наименование расходного материала]])),MAX($G$1:G47)+1,0)</f>
        <v>47</v>
      </c>
      <c r="H48" s="115">
        <f>IF(ISNUMBER(SEARCH('Карта учёта'!$B$16,Расходка[[#This Row],[Наименование расходного материала]])),MAX($H$1:H47)+1,0)</f>
        <v>47</v>
      </c>
      <c r="I48" s="115">
        <f>IF(ISNUMBER(SEARCH('Карта учёта'!$B$17,Расходка[[#This Row],[Наименование расходного материала]])),MAX($I$1:I47)+1,0)</f>
        <v>47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>Abbot Whisper LS</v>
      </c>
      <c r="T48" s="114" t="str">
        <f>IFERROR(INDEX(Расходка[Наименование расходного материала],MATCH(Расходка[[#This Row],[№]],Поиск_расходки[Индекс3],0)),"")</f>
        <v>Abbot Whisper LS</v>
      </c>
      <c r="U48" s="114" t="str">
        <f>IFERROR(INDEX(Расходка[Наименование расходного материала],MATCH(Расходка[[#This Row],[№]],Поиск_расходки[Индекс4],0)),"")</f>
        <v>Abbot Whisper LS</v>
      </c>
      <c r="V48" s="114" t="str">
        <f>IFERROR(INDEX(Расходка[Наименование расходного материала],MATCH(Расходка[[#This Row],[№]],Поиск_расходки[Индекс5],0)),"")</f>
        <v>Abbot Whisper LS</v>
      </c>
      <c r="W48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8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48</v>
      </c>
      <c r="G49" s="115">
        <f>IF(ISNUMBER(SEARCH('Карта учёта'!$B$15,Расходка[[#This Row],[Наименование расходного материала]])),MAX($G$1:G48)+1,0)</f>
        <v>48</v>
      </c>
      <c r="H49" s="115">
        <f>IF(ISNUMBER(SEARCH('Карта учёта'!$B$16,Расходка[[#This Row],[Наименование расходного материала]])),MAX($H$1:H48)+1,0)</f>
        <v>48</v>
      </c>
      <c r="I49" s="115">
        <f>IF(ISNUMBER(SEARCH('Карта учёта'!$B$17,Расходка[[#This Row],[Наименование расходного материала]])),MAX($I$1:I48)+1,0)</f>
        <v>48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>Winn 200T</v>
      </c>
      <c r="T49" s="114" t="str">
        <f>IFERROR(INDEX(Расходка[Наименование расходного материала],MATCH(Расходка[[#This Row],[№]],Поиск_расходки[Индекс3],0)),"")</f>
        <v>Winn 200T</v>
      </c>
      <c r="U49" s="114" t="str">
        <f>IFERROR(INDEX(Расходка[Наименование расходного материала],MATCH(Расходка[[#This Row],[№]],Поиск_расходки[Индекс4],0)),"")</f>
        <v>Winn 200T</v>
      </c>
      <c r="V49" s="114" t="str">
        <f>IFERROR(INDEX(Расходка[Наименование расходного материала],MATCH(Расходка[[#This Row],[№]],Поиск_расходки[Индекс5],0)),"")</f>
        <v>Winn 200T</v>
      </c>
      <c r="W49" s="114" t="str">
        <f>IFERROR(INDEX(Расходка[Наименование расходного материала],MATCH(Расходка[[#This Row],[№]],Поиск_расходки[Индекс6],0)),"")</f>
        <v>Winn 200T</v>
      </c>
      <c r="X49" s="114" t="str">
        <f>IFERROR(INDEX(Расходка[Наименование расходного материала],MATCH(Расходка[[#This Row],[№]],Поиск_расходки[Индекс7],0)),"")</f>
        <v>Winn 200T</v>
      </c>
      <c r="Y49" s="114" t="str">
        <f>IFERROR(INDEX(Расходка[Наименование расходного материала],MATCH(Расходка[[#This Row],[№]],Поиск_расходки[Индекс8],0)),"")</f>
        <v>Winn 200T</v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49</v>
      </c>
      <c r="G50" s="115">
        <f>IF(ISNUMBER(SEARCH('Карта учёта'!$B$15,Расходка[[#This Row],[Наименование расходного материала]])),MAX($G$1:G49)+1,0)</f>
        <v>49</v>
      </c>
      <c r="H50" s="115">
        <f>IF(ISNUMBER(SEARCH('Карта учёта'!$B$16,Расходка[[#This Row],[Наименование расходного материала]])),MAX($H$1:H49)+1,0)</f>
        <v>49</v>
      </c>
      <c r="I50" s="115">
        <f>IF(ISNUMBER(SEARCH('Карта учёта'!$B$17,Расходка[[#This Row],[Наименование расходного материала]])),MAX($I$1:I49)+1,0)</f>
        <v>49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>Проводник коронарный  1g, Angioline</v>
      </c>
      <c r="T50" s="114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50" s="114" t="str">
        <f>IFERROR(INDEX(Расходка[Наименование расходного материала],MATCH(Расходка[[#This Row],[№]],Поиск_расходки[Индекс4],0)),"")</f>
        <v>Проводник коронарный  1g, Angioline</v>
      </c>
      <c r="V50" s="114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50</v>
      </c>
      <c r="G51" s="115">
        <f>IF(ISNUMBER(SEARCH('Карта учёта'!$B$15,Расходка[[#This Row],[Наименование расходного материала]])),MAX($G$1:G50)+1,0)</f>
        <v>50</v>
      </c>
      <c r="H51" s="115">
        <f>IF(ISNUMBER(SEARCH('Карта учёта'!$B$16,Расходка[[#This Row],[Наименование расходного материала]])),MAX($H$1:H50)+1,0)</f>
        <v>50</v>
      </c>
      <c r="I51" s="115">
        <f>IF(ISNUMBER(SEARCH('Карта учёта'!$B$17,Расходка[[#This Row],[Наименование расходного материала]])),MAX($I$1:I50)+1,0)</f>
        <v>50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>Проводник коронарный  0,8g, Angioline</v>
      </c>
      <c r="T51" s="114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51" s="114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51" s="114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51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51</v>
      </c>
      <c r="G52" s="115">
        <f>IF(ISNUMBER(SEARCH('Карта учёта'!$B$15,Расходка[[#This Row],[Наименование расходного материала]])),MAX($G$1:G51)+1,0)</f>
        <v>51</v>
      </c>
      <c r="H52" s="115">
        <f>IF(ISNUMBER(SEARCH('Карта учёта'!$B$16,Расходка[[#This Row],[Наименование расходного материала]])),MAX($H$1:H51)+1,0)</f>
        <v>51</v>
      </c>
      <c r="I52" s="115">
        <f>IF(ISNUMBER(SEARCH('Карта учёта'!$B$17,Расходка[[#This Row],[Наименование расходного материала]])),MAX($I$1:I51)+1,0)</f>
        <v>51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>Проводник коронарный  3g, Angioline</v>
      </c>
      <c r="T52" s="114" t="str">
        <f>IFERROR(INDEX(Расходка[Наименование расходного материала],MATCH(Расходка[[#This Row],[№]],Поиск_расходки[Индекс3],0)),"")</f>
        <v>Проводник коронарный  3g, Angioline</v>
      </c>
      <c r="U52" s="114" t="str">
        <f>IFERROR(INDEX(Расходка[Наименование расходного материала],MATCH(Расходка[[#This Row],[№]],Поиск_расходки[Индекс4],0)),"")</f>
        <v>Проводник коронарный  3g, Angioline</v>
      </c>
      <c r="V52" s="114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52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52</v>
      </c>
      <c r="G53" s="115">
        <f>IF(ISNUMBER(SEARCH('Карта учёта'!$B$15,Расходка[[#This Row],[Наименование расходного материала]])),MAX($G$1:G52)+1,0)</f>
        <v>52</v>
      </c>
      <c r="H53" s="115">
        <f>IF(ISNUMBER(SEARCH('Карта учёта'!$B$16,Расходка[[#This Row],[Наименование расходного материала]])),MAX($H$1:H52)+1,0)</f>
        <v>52</v>
      </c>
      <c r="I53" s="115">
        <f>IF(ISNUMBER(SEARCH('Карта учёта'!$B$17,Расходка[[#This Row],[Наименование расходного материала]])),MAX($I$1:I52)+1,0)</f>
        <v>52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 xml:space="preserve">Balancium </v>
      </c>
      <c r="T53" s="114" t="str">
        <f>IFERROR(INDEX(Расходка[Наименование расходного материала],MATCH(Расходка[[#This Row],[№]],Поиск_расходки[Индекс3],0)),"")</f>
        <v xml:space="preserve">Balancium </v>
      </c>
      <c r="U53" s="114" t="str">
        <f>IFERROR(INDEX(Расходка[Наименование расходного материала],MATCH(Расходка[[#This Row],[№]],Поиск_расходки[Индекс4],0)),"")</f>
        <v xml:space="preserve">Balancium </v>
      </c>
      <c r="V53" s="114" t="str">
        <f>IFERROR(INDEX(Расходка[Наименование расходного материала],MATCH(Расходка[[#This Row],[№]],Поиск_расходки[Индекс5],0)),"")</f>
        <v xml:space="preserve">Balancium </v>
      </c>
      <c r="W53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3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3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53</v>
      </c>
      <c r="G54" s="115">
        <f>IF(ISNUMBER(SEARCH('Карта учёта'!$B$15,Расходка[[#This Row],[Наименование расходного материала]])),MAX($G$1:G53)+1,0)</f>
        <v>53</v>
      </c>
      <c r="H54" s="115">
        <f>IF(ISNUMBER(SEARCH('Карта учёта'!$B$16,Расходка[[#This Row],[Наименование расходного материала]])),MAX($H$1:H53)+1,0)</f>
        <v>53</v>
      </c>
      <c r="I54" s="115">
        <f>IF(ISNUMBER(SEARCH('Карта учёта'!$B$17,Расходка[[#This Row],[Наименование расходного материала]])),MAX($I$1:I53)+1,0)</f>
        <v>53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>Shunmei 0,6</v>
      </c>
      <c r="T54" s="114" t="str">
        <f>IFERROR(INDEX(Расходка[Наименование расходного материала],MATCH(Расходка[[#This Row],[№]],Поиск_расходки[Индекс3],0)),"")</f>
        <v>Shunmei 0,6</v>
      </c>
      <c r="U54" s="114" t="str">
        <f>IFERROR(INDEX(Расходка[Наименование расходного материала],MATCH(Расходка[[#This Row],[№]],Поиск_расходки[Индекс4],0)),"")</f>
        <v>Shunmei 0,6</v>
      </c>
      <c r="V54" s="114" t="str">
        <f>IFERROR(INDEX(Расходка[Наименование расходного материала],MATCH(Расходка[[#This Row],[№]],Поиск_расходки[Индекс5],0)),"")</f>
        <v>Shunmei 0,6</v>
      </c>
      <c r="W54" s="114" t="str">
        <f>IFERROR(INDEX(Расходка[Наименование расходного материала],MATCH(Расходка[[#This Row],[№]],Поиск_расходки[Индекс6],0)),"")</f>
        <v>Shunmei 0,6</v>
      </c>
      <c r="X54" s="114" t="str">
        <f>IFERROR(INDEX(Расходка[Наименование расходного материала],MATCH(Расходка[[#This Row],[№]],Поиск_расходки[Индекс7],0)),"")</f>
        <v>Shunmei 0,6</v>
      </c>
      <c r="Y54" s="114" t="str">
        <f>IFERROR(INDEX(Расходка[Наименование расходного материала],MATCH(Расходка[[#This Row],[№]],Поиск_расходки[Индекс8],0)),"")</f>
        <v>Shunmei 0,6</v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54</v>
      </c>
      <c r="G55" s="115">
        <f>IF(ISNUMBER(SEARCH('Карта учёта'!$B$15,Расходка[[#This Row],[Наименование расходного материала]])),MAX($G$1:G54)+1,0)</f>
        <v>54</v>
      </c>
      <c r="H55" s="115">
        <f>IF(ISNUMBER(SEARCH('Карта учёта'!$B$16,Расходка[[#This Row],[Наименование расходного материала]])),MAX($H$1:H54)+1,0)</f>
        <v>54</v>
      </c>
      <c r="I55" s="115">
        <f>IF(ISNUMBER(SEARCH('Карта учёта'!$B$17,Расходка[[#This Row],[Наименование расходного материала]])),MAX($I$1:I54)+1,0)</f>
        <v>54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>Shunmei 0,7</v>
      </c>
      <c r="T55" s="114" t="str">
        <f>IFERROR(INDEX(Расходка[Наименование расходного материала],MATCH(Расходка[[#This Row],[№]],Поиск_расходки[Индекс3],0)),"")</f>
        <v>Shunmei 0,7</v>
      </c>
      <c r="U55" s="114" t="str">
        <f>IFERROR(INDEX(Расходка[Наименование расходного материала],MATCH(Расходка[[#This Row],[№]],Поиск_расходки[Индекс4],0)),"")</f>
        <v>Shunmei 0,7</v>
      </c>
      <c r="V55" s="114" t="str">
        <f>IFERROR(INDEX(Расходка[Наименование расходного материала],MATCH(Расходка[[#This Row],[№]],Поиск_расходки[Индекс5],0)),"")</f>
        <v>Shunmei 0,7</v>
      </c>
      <c r="W55" s="114" t="str">
        <f>IFERROR(INDEX(Расходка[Наименование расходного материала],MATCH(Расходка[[#This Row],[№]],Поиск_расходки[Индекс6],0)),"")</f>
        <v>Shunmei 0,7</v>
      </c>
      <c r="X55" s="114" t="str">
        <f>IFERROR(INDEX(Расходка[Наименование расходного материала],MATCH(Расходка[[#This Row],[№]],Поиск_расходки[Индекс7],0)),"")</f>
        <v>Shunmei 0,7</v>
      </c>
      <c r="Y55" s="114" t="str">
        <f>IFERROR(INDEX(Расходка[Наименование расходного материала],MATCH(Расходка[[#This Row],[№]],Поиск_расходки[Индекс8],0)),"")</f>
        <v>Shunmei 0,7</v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55</v>
      </c>
      <c r="G56" s="115">
        <f>IF(ISNUMBER(SEARCH('Карта учёта'!$B$15,Расходка[[#This Row],[Наименование расходного материала]])),MAX($G$1:G55)+1,0)</f>
        <v>55</v>
      </c>
      <c r="H56" s="115">
        <f>IF(ISNUMBER(SEARCH('Карта учёта'!$B$16,Расходка[[#This Row],[Наименование расходного материала]])),MAX($H$1:H55)+1,0)</f>
        <v>55</v>
      </c>
      <c r="I56" s="115">
        <f>IF(ISNUMBER(SEARCH('Карта учёта'!$B$17,Расходка[[#This Row],[Наименование расходного материала]])),MAX($I$1:I55)+1,0)</f>
        <v>55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>Pilot 150, 190 cm</v>
      </c>
      <c r="T56" s="114" t="str">
        <f>IFERROR(INDEX(Расходка[Наименование расходного материала],MATCH(Расходка[[#This Row],[№]],Поиск_расходки[Индекс3],0)),"")</f>
        <v>Pilot 150, 190 cm</v>
      </c>
      <c r="U56" s="114" t="str">
        <f>IFERROR(INDEX(Расходка[Наименование расходного материала],MATCH(Расходка[[#This Row],[№]],Поиск_расходки[Индекс4],0)),"")</f>
        <v>Pilot 150, 190 cm</v>
      </c>
      <c r="V56" s="114" t="str">
        <f>IFERROR(INDEX(Расходка[Наименование расходного материала],MATCH(Расходка[[#This Row],[№]],Поиск_расходки[Индекс5],0)),"")</f>
        <v>Pilot 150, 190 cm</v>
      </c>
      <c r="W56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56</v>
      </c>
      <c r="G57" s="115">
        <f>IF(ISNUMBER(SEARCH('Карта учёта'!$B$15,Расходка[[#This Row],[Наименование расходного материала]])),MAX($G$1:G56)+1,0)</f>
        <v>56</v>
      </c>
      <c r="H57" s="115">
        <f>IF(ISNUMBER(SEARCH('Карта учёта'!$B$16,Расходка[[#This Row],[Наименование расходного материала]])),MAX($H$1:H56)+1,0)</f>
        <v>56</v>
      </c>
      <c r="I57" s="115">
        <f>IF(ISNUMBER(SEARCH('Карта учёта'!$B$17,Расходка[[#This Row],[Наименование расходного материала]])),MAX($I$1:I56)+1,0)</f>
        <v>56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>Pilot 150, 300 cm</v>
      </c>
      <c r="T57" s="114" t="str">
        <f>IFERROR(INDEX(Расходка[Наименование расходного материала],MATCH(Расходка[[#This Row],[№]],Поиск_расходки[Индекс3],0)),"")</f>
        <v>Pilot 150, 300 cm</v>
      </c>
      <c r="U57" s="114" t="str">
        <f>IFERROR(INDEX(Расходка[Наименование расходного материала],MATCH(Расходка[[#This Row],[№]],Поиск_расходки[Индекс4],0)),"")</f>
        <v>Pilot 150, 300 cm</v>
      </c>
      <c r="V57" s="114" t="str">
        <f>IFERROR(INDEX(Расходка[Наименование расходного материала],MATCH(Расходка[[#This Row],[№]],Поиск_расходки[Индекс5],0)),"")</f>
        <v>Pilot 150, 300 cm</v>
      </c>
      <c r="W57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3</v>
      </c>
      <c r="C58" t="s">
        <v>535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57</v>
      </c>
      <c r="G58" s="115">
        <f>IF(ISNUMBER(SEARCH('Карта учёта'!$B$15,Расходка[[#This Row],[Наименование расходного материала]])),MAX($G$1:G57)+1,0)</f>
        <v>57</v>
      </c>
      <c r="H58" s="115">
        <f>IF(ISNUMBER(SEARCH('Карта учёта'!$B$16,Расходка[[#This Row],[Наименование расходного материала]])),MAX($H$1:H57)+1,0)</f>
        <v>57</v>
      </c>
      <c r="I58" s="115">
        <f>IF(ISNUMBER(SEARCH('Карта учёта'!$B$17,Расходка[[#This Row],[Наименование расходного материала]])),MAX($I$1:I57)+1,0)</f>
        <v>57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>BMU II</v>
      </c>
      <c r="T58" s="114" t="str">
        <f>IFERROR(INDEX(Расходка[Наименование расходного материала],MATCH(Расходка[[#This Row],[№]],Поиск_расходки[Индекс3],0)),"")</f>
        <v>BMU II</v>
      </c>
      <c r="U58" s="114" t="str">
        <f>IFERROR(INDEX(Расходка[Наименование расходного материала],MATCH(Расходка[[#This Row],[№]],Поиск_расходки[Индекс4],0)),"")</f>
        <v>BMU II</v>
      </c>
      <c r="V58" s="114" t="str">
        <f>IFERROR(INDEX(Расходка[Наименование расходного материала],MATCH(Расходка[[#This Row],[№]],Поиск_расходки[Индекс5],0)),"")</f>
        <v>BMU II</v>
      </c>
      <c r="W58" s="114" t="str">
        <f>IFERROR(INDEX(Расходка[Наименование расходного материала],MATCH(Расходка[[#This Row],[№]],Поиск_расходки[Индекс6],0)),"")</f>
        <v>BMU II</v>
      </c>
      <c r="X58" s="114" t="str">
        <f>IFERROR(INDEX(Расходка[Наименование расходного материала],MATCH(Расходка[[#This Row],[№]],Поиск_расходки[Индекс7],0)),"")</f>
        <v>BMU II</v>
      </c>
      <c r="Y58" s="114" t="str">
        <f>IFERROR(INDEX(Расходка[Наименование расходного материала],MATCH(Расходка[[#This Row],[№]],Поиск_расходки[Индекс8],0)),"")</f>
        <v>BMU II</v>
      </c>
      <c r="Z58" s="114" t="str">
        <f>IFERROR(INDEX(Расходка[Наименование расходного материала],MATCH(Расходка[[#This Row],[№]],Поиск_расходки[Индекс9],0)),"")</f>
        <v>BMU II</v>
      </c>
      <c r="AA58" s="114" t="str">
        <f>IFERROR(INDEX(Расходка[Наименование расходного материала],MATCH(Расходка[[#This Row],[№]],Поиск_расходки[Индекс10],0)),"")</f>
        <v>BMU II</v>
      </c>
      <c r="AB58" s="114" t="str">
        <f>IFERROR(INDEX(Расходка[Наименование расходного материала],MATCH(Расходка[[#This Row],[№]],Поиск_расходки[Индекс11],0)),"")</f>
        <v>BMU II</v>
      </c>
      <c r="AC58" s="114" t="str">
        <f>IFERROR(INDEX(Расходка[Наименование расходного материала],MATCH(Расходка[[#This Row],[№]],Поиск_расходки[Индекс12],0)),"")</f>
        <v>BMU II</v>
      </c>
      <c r="AD58" s="114" t="str">
        <f>IFERROR(INDEX(Расходка[Наименование расходного материала],MATCH(Расходка[[#This Row],[№]],Поиск_расходки[Индекс13],0)),"")</f>
        <v>BMU II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" t="s">
        <v>278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58</v>
      </c>
      <c r="G59" s="115">
        <f>IF(ISNUMBER(SEARCH('Карта учёта'!$B$15,Расходка[[#This Row],[Наименование расходного материала]])),MAX($G$1:G58)+1,0)</f>
        <v>58</v>
      </c>
      <c r="H59" s="115">
        <f>IF(ISNUMBER(SEARCH('Карта учёта'!$B$16,Расходка[[#This Row],[Наименование расходного материала]])),MAX($H$1:H58)+1,0)</f>
        <v>58</v>
      </c>
      <c r="I59" s="115">
        <f>IF(ISNUMBER(SEARCH('Карта учёта'!$B$17,Расходка[[#This Row],[Наименование расходного материала]])),MAX($I$1:I58)+1,0)</f>
        <v>58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>BMS, Integtity</v>
      </c>
      <c r="T59" s="114" t="str">
        <f>IFERROR(INDEX(Расходка[Наименование расходного материала],MATCH(Расходка[[#This Row],[№]],Поиск_расходки[Индекс3],0)),"")</f>
        <v>BMS, Integtity</v>
      </c>
      <c r="U59" s="114" t="str">
        <f>IFERROR(INDEX(Расходка[Наименование расходного материала],MATCH(Расходка[[#This Row],[№]],Поиск_расходки[Индекс4],0)),"")</f>
        <v>BMS, Integtity</v>
      </c>
      <c r="V59" s="114" t="str">
        <f>IFERROR(INDEX(Расходка[Наименование расходного материала],MATCH(Расходка[[#This Row],[№]],Поиск_расходки[Индекс5],0)),"")</f>
        <v>BMS, Integtity</v>
      </c>
      <c r="W59" s="114" t="str">
        <f>IFERROR(INDEX(Расходка[Наименование расходного материала],MATCH(Расходка[[#This Row],[№]],Поиск_расходки[Индекс6],0)),"")</f>
        <v>BMS, Integtity</v>
      </c>
      <c r="X59" s="114" t="str">
        <f>IFERROR(INDEX(Расходка[Наименование расходного материала],MATCH(Расходка[[#This Row],[№]],Поиск_расходки[Индекс7],0)),"")</f>
        <v>BMS, Integtity</v>
      </c>
      <c r="Y59" s="114" t="str">
        <f>IFERROR(INDEX(Расходка[Наименование расходного материала],MATCH(Расходка[[#This Row],[№]],Поиск_расходки[Индекс8],0)),"")</f>
        <v>BMS, Integtity</v>
      </c>
      <c r="Z59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9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9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9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9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6" t="s">
        <v>344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59</v>
      </c>
      <c r="G60" s="115">
        <f>IF(ISNUMBER(SEARCH('Карта учёта'!$B$15,Расходка[[#This Row],[Наименование расходного материала]])),MAX($G$1:G59)+1,0)</f>
        <v>59</v>
      </c>
      <c r="H60" s="115">
        <f>IF(ISNUMBER(SEARCH('Карта учёта'!$B$16,Расходка[[#This Row],[Наименование расходного материала]])),MAX($H$1:H59)+1,0)</f>
        <v>59</v>
      </c>
      <c r="I60" s="115">
        <f>IF(ISNUMBER(SEARCH('Карта учёта'!$B$17,Расходка[[#This Row],[Наименование расходного материала]])),MAX($I$1:I59)+1,0)</f>
        <v>59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>DES, Calipso</v>
      </c>
      <c r="T60" s="114" t="str">
        <f>IFERROR(INDEX(Расходка[Наименование расходного материала],MATCH(Расходка[[#This Row],[№]],Поиск_расходки[Индекс3],0)),"")</f>
        <v>DES, Calipso</v>
      </c>
      <c r="U60" s="114" t="str">
        <f>IFERROR(INDEX(Расходка[Наименование расходного материала],MATCH(Расходка[[#This Row],[№]],Поиск_расходки[Индекс4],0)),"")</f>
        <v>DES, Calipso</v>
      </c>
      <c r="V60" s="114" t="str">
        <f>IFERROR(INDEX(Расходка[Наименование расходного материала],MATCH(Расходка[[#This Row],[№]],Поиск_расходки[Индекс5],0)),"")</f>
        <v>DES, Calipso</v>
      </c>
      <c r="W60" s="114" t="str">
        <f>IFERROR(INDEX(Расходка[Наименование расходного материала],MATCH(Расходка[[#This Row],[№]],Поиск_расходки[Индекс6],0)),"")</f>
        <v>DES, Calipso</v>
      </c>
      <c r="X60" s="114" t="str">
        <f>IFERROR(INDEX(Расходка[Наименование расходного материала],MATCH(Расходка[[#This Row],[№]],Поиск_расходки[Индекс7],0)),"")</f>
        <v>DES, Calipso</v>
      </c>
      <c r="Y60" s="114" t="str">
        <f>IFERROR(INDEX(Расходка[Наименование расходного материала],MATCH(Расходка[[#This Row],[№]],Поиск_расходки[Индекс8],0)),"")</f>
        <v>DES, Calipso</v>
      </c>
      <c r="Z60" s="114" t="str">
        <f>IFERROR(INDEX(Расходка[Наименование расходного материала],MATCH(Расходка[[#This Row],[№]],Поиск_расходки[Индекс9],0)),"")</f>
        <v>DES, Calipso</v>
      </c>
      <c r="AA60" s="114" t="str">
        <f>IFERROR(INDEX(Расходка[Наименование расходного материала],MATCH(Расходка[[#This Row],[№]],Поиск_расходки[Индекс10],0)),"")</f>
        <v>DES, Calipso</v>
      </c>
      <c r="AB60" s="114" t="str">
        <f>IFERROR(INDEX(Расходка[Наименование расходного материала],MATCH(Расходка[[#This Row],[№]],Поиск_расходки[Индекс11],0)),"")</f>
        <v>DES, Calipso</v>
      </c>
      <c r="AC60" s="114" t="str">
        <f>IFERROR(INDEX(Расходка[Наименование расходного материала],MATCH(Расходка[[#This Row],[№]],Поиск_расходки[Индекс12],0)),"")</f>
        <v>DES, Calipso</v>
      </c>
      <c r="AD60" s="114" t="str">
        <f>IFERROR(INDEX(Расходка[Наименование расходного материала],MATCH(Расходка[[#This Row],[№]],Поиск_расходки[Индекс13],0)),"")</f>
        <v>DES, Calipso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214" t="s">
        <v>525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60</v>
      </c>
      <c r="G61" s="115">
        <f>IF(ISNUMBER(SEARCH('Карта учёта'!$B$15,Расходка[[#This Row],[Наименование расходного материала]])),MAX($G$1:G60)+1,0)</f>
        <v>60</v>
      </c>
      <c r="H61" s="115">
        <f>IF(ISNUMBER(SEARCH('Карта учёта'!$B$16,Расходка[[#This Row],[Наименование расходного материала]])),MAX($H$1:H60)+1,0)</f>
        <v>60</v>
      </c>
      <c r="I61" s="115">
        <f>IF(ISNUMBER(SEARCH('Карта учёта'!$B$17,Расходка[[#This Row],[Наименование расходного материала]])),MAX($I$1:I60)+1,0)</f>
        <v>60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>DES, Metafor</v>
      </c>
      <c r="T61" s="114" t="str">
        <f>IFERROR(INDEX(Расходка[Наименование расходного материала],MATCH(Расходка[[#This Row],[№]],Поиск_расходки[Индекс3],0)),"")</f>
        <v>DES, Metafor</v>
      </c>
      <c r="U61" s="114" t="str">
        <f>IFERROR(INDEX(Расходка[Наименование расходного материала],MATCH(Расходка[[#This Row],[№]],Поиск_расходки[Индекс4],0)),"")</f>
        <v>DES, Metafor</v>
      </c>
      <c r="V61" s="114" t="str">
        <f>IFERROR(INDEX(Расходка[Наименование расходного материала],MATCH(Расходка[[#This Row],[№]],Поиск_расходки[Индекс5],0)),"")</f>
        <v>DES, Metafor</v>
      </c>
      <c r="W61" s="114" t="str">
        <f>IFERROR(INDEX(Расходка[Наименование расходного материала],MATCH(Расходка[[#This Row],[№]],Поиск_расходки[Индекс6],0)),"")</f>
        <v>DES, Metafor</v>
      </c>
      <c r="X61" s="114" t="str">
        <f>IFERROR(INDEX(Расходка[Наименование расходного материала],MATCH(Расходка[[#This Row],[№]],Поиск_расходки[Индекс7],0)),"")</f>
        <v>DES, Metafor</v>
      </c>
      <c r="Y61" s="114" t="str">
        <f>IFERROR(INDEX(Расходка[Наименование расходного материала],MATCH(Расходка[[#This Row],[№]],Поиск_расходки[Индекс8],0)),"")</f>
        <v>DES, Metafor</v>
      </c>
      <c r="Z61" s="114" t="str">
        <f>IFERROR(INDEX(Расходка[Наименование расходного материала],MATCH(Расходка[[#This Row],[№]],Поиск_расходки[Индекс9],0)),"")</f>
        <v>DES, Metafor</v>
      </c>
      <c r="AA61" s="114" t="str">
        <f>IFERROR(INDEX(Расходка[Наименование расходного материала],MATCH(Расходка[[#This Row],[№]],Поиск_расходки[Индекс10],0)),"")</f>
        <v>DES, Metafor</v>
      </c>
      <c r="AB61" s="114" t="str">
        <f>IFERROR(INDEX(Расходка[Наименование расходного материала],MATCH(Расходка[[#This Row],[№]],Поиск_расходки[Индекс11],0)),"")</f>
        <v>DES, Metafor</v>
      </c>
      <c r="AC61" s="114" t="str">
        <f>IFERROR(INDEX(Расходка[Наименование расходного материала],MATCH(Расходка[[#This Row],[№]],Поиск_расходки[Индекс12],0)),"")</f>
        <v>DES, Metafor</v>
      </c>
      <c r="AD61" s="114" t="str">
        <f>IFERROR(INDEX(Расходка[Наименование расходного материала],MATCH(Расходка[[#This Row],[№]],Поиск_расходки[Индекс13],0)),"")</f>
        <v>DES, Metafor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56" t="s">
        <v>343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61</v>
      </c>
      <c r="G62" s="115">
        <f>IF(ISNUMBER(SEARCH('Карта учёта'!$B$15,Расходка[[#This Row],[Наименование расходного материала]])),MAX($G$1:G61)+1,0)</f>
        <v>61</v>
      </c>
      <c r="H62" s="115">
        <f>IF(ISNUMBER(SEARCH('Карта учёта'!$B$16,Расходка[[#This Row],[Наименование расходного материала]])),MAX($H$1:H61)+1,0)</f>
        <v>61</v>
      </c>
      <c r="I62" s="115">
        <f>IF(ISNUMBER(SEARCH('Карта учёта'!$B$17,Расходка[[#This Row],[Наименование расходного материала]])),MAX($I$1:I61)+1,0)</f>
        <v>61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>DES, NanoMed</v>
      </c>
      <c r="T62" s="114" t="str">
        <f>IFERROR(INDEX(Расходка[Наименование расходного материала],MATCH(Расходка[[#This Row],[№]],Поиск_расходки[Индекс3],0)),"")</f>
        <v>DES, NanoMed</v>
      </c>
      <c r="U62" s="114" t="str">
        <f>IFERROR(INDEX(Расходка[Наименование расходного материала],MATCH(Расходка[[#This Row],[№]],Поиск_расходки[Индекс4],0)),"")</f>
        <v>DES, NanoMed</v>
      </c>
      <c r="V62" s="114" t="str">
        <f>IFERROR(INDEX(Расходка[Наименование расходного материала],MATCH(Расходка[[#This Row],[№]],Поиск_расходки[Индекс5],0)),"")</f>
        <v>DES, NanoMed</v>
      </c>
      <c r="W62" s="114" t="str">
        <f>IFERROR(INDEX(Расходка[Наименование расходного материала],MATCH(Расходка[[#This Row],[№]],Поиск_расходки[Индекс6],0)),"")</f>
        <v>DES, NanoMed</v>
      </c>
      <c r="X62" s="114" t="str">
        <f>IFERROR(INDEX(Расходка[Наименование расходного материала],MATCH(Расходка[[#This Row],[№]],Поиск_расходки[Индекс7],0)),"")</f>
        <v>DES, NanoMed</v>
      </c>
      <c r="Y62" s="114" t="str">
        <f>IFERROR(INDEX(Расходка[Наименование расходного материала],MATCH(Расходка[[#This Row],[№]],Поиск_расходки[Индекс8],0)),"")</f>
        <v>DES, NanoMed</v>
      </c>
      <c r="Z62" s="114" t="str">
        <f>IFERROR(INDEX(Расходка[Наименование расходного материала],MATCH(Расходка[[#This Row],[№]],Поиск_расходки[Индекс9],0)),"")</f>
        <v>DES, NanoMed</v>
      </c>
      <c r="AA62" s="114" t="str">
        <f>IFERROR(INDEX(Расходка[Наименование расходного материала],MATCH(Расходка[[#This Row],[№]],Поиск_расходки[Индекс10],0)),"")</f>
        <v>DES, NanoMed</v>
      </c>
      <c r="AB62" s="114" t="str">
        <f>IFERROR(INDEX(Расходка[Наименование расходного материала],MATCH(Расходка[[#This Row],[№]],Поиск_расходки[Индекс11],0)),"")</f>
        <v>DES, NanoMed</v>
      </c>
      <c r="AC62" s="114" t="str">
        <f>IFERROR(INDEX(Расходка[Наименование расходного материала],MATCH(Расходка[[#This Row],[№]],Поиск_расходки[Индекс12],0)),"")</f>
        <v>DES, NanoMed</v>
      </c>
      <c r="AD62" s="114" t="str">
        <f>IFERROR(INDEX(Расходка[Наименование расходного материала],MATCH(Расходка[[#This Row],[№]],Поиск_расходки[Индекс13],0)),"")</f>
        <v>DES, NanoMed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s="129" t="s">
        <v>322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62</v>
      </c>
      <c r="G63" s="115">
        <f>IF(ISNUMBER(SEARCH('Карта учёта'!$B$15,Расходка[[#This Row],[Наименование расходного материала]])),MAX($G$1:G62)+1,0)</f>
        <v>62</v>
      </c>
      <c r="H63" s="115">
        <f>IF(ISNUMBER(SEARCH('Карта учёта'!$B$16,Расходка[[#This Row],[Наименование расходного материала]])),MAX($H$1:H62)+1,0)</f>
        <v>62</v>
      </c>
      <c r="I63" s="115">
        <f>IF(ISNUMBER(SEARCH('Карта учёта'!$B$17,Расходка[[#This Row],[Наименование расходного материала]])),MAX($I$1:I62)+1,0)</f>
        <v>62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>DES, Resolute Integtity</v>
      </c>
      <c r="T63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63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63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63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3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3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356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63</v>
      </c>
      <c r="G64" s="115">
        <f>IF(ISNUMBER(SEARCH('Карта учёта'!$B$15,Расходка[[#This Row],[Наименование расходного материала]])),MAX($G$1:G63)+1,0)</f>
        <v>63</v>
      </c>
      <c r="H64" s="115">
        <f>IF(ISNUMBER(SEARCH('Карта учёта'!$B$16,Расходка[[#This Row],[Наименование расходного материала]])),MAX($H$1:H63)+1,0)</f>
        <v>63</v>
      </c>
      <c r="I64" s="115">
        <f>IF(ISNUMBER(SEARCH('Карта учёта'!$B$17,Расходка[[#This Row],[Наименование расходного материала]])),MAX($I$1:I63)+1,0)</f>
        <v>63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>DES, Yukon Chrome PC</v>
      </c>
      <c r="T64" s="114" t="str">
        <f>IFERROR(INDEX(Расходка[Наименование расходного материала],MATCH(Расходка[[#This Row],[№]],Поиск_расходки[Индекс3],0)),"")</f>
        <v>DES, Yukon Chrome PC</v>
      </c>
      <c r="U64" s="114" t="str">
        <f>IFERROR(INDEX(Расходка[Наименование расходного материала],MATCH(Расходка[[#This Row],[№]],Поиск_расходки[Индекс4],0)),"")</f>
        <v>DES, Yukon Chrome PC</v>
      </c>
      <c r="V64" s="114" t="str">
        <f>IFERROR(INDEX(Расходка[Наименование расходного материала],MATCH(Расходка[[#This Row],[№]],Поиск_расходки[Индекс5],0)),"")</f>
        <v>DES, Yukon Chrome PC</v>
      </c>
      <c r="W64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4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4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4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4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4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4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4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s="160" t="s">
        <v>384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64</v>
      </c>
      <c r="G65" s="115">
        <f>IF(ISNUMBER(SEARCH('Карта учёта'!$B$15,Расходка[[#This Row],[Наименование расходного материала]])),MAX($G$1:G64)+1,0)</f>
        <v>64</v>
      </c>
      <c r="H65" s="115">
        <f>IF(ISNUMBER(SEARCH('Карта учёта'!$B$16,Расходка[[#This Row],[Наименование расходного материала]])),MAX($H$1:H64)+1,0)</f>
        <v>64</v>
      </c>
      <c r="I65" s="115">
        <f>IF(ISNUMBER(SEARCH('Карта учёта'!$B$17,Расходка[[#This Row],[Наименование расходного материала]])),MAX($I$1:I64)+1,0)</f>
        <v>64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>DES, Firehawk</v>
      </c>
      <c r="T65" s="114" t="str">
        <f>IFERROR(INDEX(Расходка[Наименование расходного материала],MATCH(Расходка[[#This Row],[№]],Поиск_расходки[Индекс3],0)),"")</f>
        <v>DES, Firehawk</v>
      </c>
      <c r="U65" s="114" t="str">
        <f>IFERROR(INDEX(Расходка[Наименование расходного материала],MATCH(Расходка[[#This Row],[№]],Поиск_расходки[Индекс4],0)),"")</f>
        <v>DES, Firehawk</v>
      </c>
      <c r="V65" s="114" t="str">
        <f>IFERROR(INDEX(Расходка[Наименование расходного материала],MATCH(Расходка[[#This Row],[№]],Поиск_расходки[Индекс5],0)),"")</f>
        <v>DES, Firehawk</v>
      </c>
      <c r="W65" s="114" t="str">
        <f>IFERROR(INDEX(Расходка[Наименование расходного материала],MATCH(Расходка[[#This Row],[№]],Поиск_расходки[Индекс6],0)),"")</f>
        <v>DES, Firehawk</v>
      </c>
      <c r="X65" s="114" t="str">
        <f>IFERROR(INDEX(Расходка[Наименование расходного материала],MATCH(Расходка[[#This Row],[№]],Поиск_расходки[Индекс7],0)),"")</f>
        <v>DES, Firehawk</v>
      </c>
      <c r="Y65" s="114" t="str">
        <f>IFERROR(INDEX(Расходка[Наименование расходного материала],MATCH(Расходка[[#This Row],[№]],Поиск_расходки[Индекс8],0)),"")</f>
        <v>DES, Firehawk</v>
      </c>
      <c r="Z65" s="114" t="str">
        <f>IFERROR(INDEX(Расходка[Наименование расходного материала],MATCH(Расходка[[#This Row],[№]],Поиск_расходки[Индекс9],0)),"")</f>
        <v>DES, Firehawk</v>
      </c>
      <c r="AA65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5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5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5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383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65</v>
      </c>
      <c r="G66" s="115">
        <f>IF(ISNUMBER(SEARCH('Карта учёта'!$B$15,Расходка[[#This Row],[Наименование расходного материала]])),MAX($G$1:G65)+1,0)</f>
        <v>65</v>
      </c>
      <c r="H66" s="115">
        <f>IF(ISNUMBER(SEARCH('Карта учёта'!$B$16,Расходка[[#This Row],[Наименование расходного материала]])),MAX($H$1:H65)+1,0)</f>
        <v>65</v>
      </c>
      <c r="I66" s="115">
        <f>IF(ISNUMBER(SEARCH('Карта учёта'!$B$17,Расходка[[#This Row],[Наименование расходного материала]])),MAX($I$1:I65)+1,0)</f>
        <v>65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>DES, Resolute Onyx</v>
      </c>
      <c r="T66" s="114" t="str">
        <f>IFERROR(INDEX(Расходка[Наименование расходного материала],MATCH(Расходка[[#This Row],[№]],Поиск_расходки[Индекс3],0)),"")</f>
        <v>DES, Resolute Onyx</v>
      </c>
      <c r="U66" s="114" t="str">
        <f>IFERROR(INDEX(Расходка[Наименование расходного материала],MATCH(Расходка[[#This Row],[№]],Поиск_расходки[Индекс4],0)),"")</f>
        <v>DES, Resolute Onyx</v>
      </c>
      <c r="V66" s="114" t="str">
        <f>IFERROR(INDEX(Расходка[Наименование расходного материала],MATCH(Расходка[[#This Row],[№]],Поиск_расходки[Индекс5],0)),"")</f>
        <v>DES, Resolute Onyx</v>
      </c>
      <c r="W66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6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6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6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6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6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6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6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515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66</v>
      </c>
      <c r="G67" s="196">
        <f>IF(ISNUMBER(SEARCH('Карта учёта'!$B$15,Расходка[[#This Row],[Наименование расходного материала]])),MAX($G$1:G66)+1,0)</f>
        <v>66</v>
      </c>
      <c r="H67" s="196">
        <f>IF(ISNUMBER(SEARCH('Карта учёта'!$B$16,Расходка[[#This Row],[Наименование расходного материала]])),MAX($H$1:H66)+1,0)</f>
        <v>66</v>
      </c>
      <c r="I67" s="196">
        <f>IF(ISNUMBER(SEARCH('Карта учёта'!$B$17,Расходка[[#This Row],[Наименование расходного материала]])),MAX($I$1:I66)+1,0)</f>
        <v>66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>DES, Калипсо</v>
      </c>
      <c r="T67" s="197" t="str">
        <f>IFERROR(INDEX(Расходка[Наименование расходного материала],MATCH(Расходка[[#This Row],[№]],Поиск_расходки[Индекс3],0)),"")</f>
        <v>DES, Калипсо</v>
      </c>
      <c r="U67" s="197" t="str">
        <f>IFERROR(INDEX(Расходка[Наименование расходного материала],MATCH(Расходка[[#This Row],[№]],Поиск_расходки[Индекс4],0)),"")</f>
        <v>DES, Калипсо</v>
      </c>
      <c r="V67" s="197" t="str">
        <f>IFERROR(INDEX(Расходка[Наименование расходного материала],MATCH(Расходка[[#This Row],[№]],Поиск_расходки[Индекс5],0)),"")</f>
        <v>DES, Калипсо</v>
      </c>
      <c r="W67" s="197" t="str">
        <f>IFERROR(INDEX(Расходка[Наименование расходного материала],MATCH(Расходка[[#This Row],[№]],Поиск_расходки[Индекс6],0)),"")</f>
        <v>DES, Калипсо</v>
      </c>
      <c r="X67" s="197" t="str">
        <f>IFERROR(INDEX(Расходка[Наименование расходного материала],MATCH(Расходка[[#This Row],[№]],Поиск_расходки[Индекс7],0)),"")</f>
        <v>DES, Калипсо</v>
      </c>
      <c r="Y67" s="197" t="str">
        <f>IFERROR(INDEX(Расходка[Наименование расходного материала],MATCH(Расходка[[#This Row],[№]],Поиск_расходки[Индекс8],0)),"")</f>
        <v>DES, Калипсо</v>
      </c>
      <c r="Z67" s="197" t="str">
        <f>IFERROR(INDEX(Расходка[Наименование расходного материала],MATCH(Расходка[[#This Row],[№]],Поиск_расходки[Индекс9],0)),"")</f>
        <v>DES, Калипсо</v>
      </c>
      <c r="AA67" s="197" t="str">
        <f>IFERROR(INDEX(Расходка[Наименование расходного материала],MATCH(Расходка[[#This Row],[№]],Поиск_расходки[Индекс10],0)),"")</f>
        <v>DES, Калипсо</v>
      </c>
      <c r="AB67" s="197" t="str">
        <f>IFERROR(INDEX(Расходка[Наименование расходного материала],MATCH(Расходка[[#This Row],[№]],Поиск_расходки[Индекс11],0)),"")</f>
        <v>DES, Калипсо</v>
      </c>
      <c r="AC67" s="197" t="str">
        <f>IFERROR(INDEX(Расходка[Наименование расходного материала],MATCH(Расходка[[#This Row],[№]],Поиск_расходки[Индекс12],0)),"")</f>
        <v>DES, Калипсо</v>
      </c>
      <c r="AD67" s="197" t="str">
        <f>IFERROR(INDEX(Расходка[Наименование расходного материала],MATCH(Расходка[[#This Row],[№]],Поиск_расходки[Индекс13],0)),"")</f>
        <v>DES, Калипсо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6</v>
      </c>
      <c r="C68" t="s">
        <v>516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67</v>
      </c>
      <c r="G68" s="196">
        <f>IF(ISNUMBER(SEARCH('Карта учёта'!$B$15,Расходка[[#This Row],[Наименование расходного материала]])),MAX($G$1:G67)+1,0)</f>
        <v>67</v>
      </c>
      <c r="H68" s="196">
        <f>IF(ISNUMBER(SEARCH('Карта учёта'!$B$16,Расходка[[#This Row],[Наименование расходного материала]])),MAX($H$1:H67)+1,0)</f>
        <v>67</v>
      </c>
      <c r="I68" s="196">
        <f>IF(ISNUMBER(SEARCH('Карта учёта'!$B$17,Расходка[[#This Row],[Наименование расходного материала]])),MAX($I$1:I67)+1,0)</f>
        <v>67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>Meril Evermine50™</v>
      </c>
      <c r="T68" s="197" t="str">
        <f>IFERROR(INDEX(Расходка[Наименование расходного материала],MATCH(Расходка[[#This Row],[№]],Поиск_расходки[Индекс3],0)),"")</f>
        <v>Meril Evermine50™</v>
      </c>
      <c r="U68" s="197" t="str">
        <f>IFERROR(INDEX(Расходка[Наименование расходного материала],MATCH(Расходка[[#This Row],[№]],Поиск_расходки[Индекс4],0)),"")</f>
        <v>Meril Evermine50™</v>
      </c>
      <c r="V68" s="197" t="str">
        <f>IFERROR(INDEX(Расходка[Наименование расходного материала],MATCH(Расходка[[#This Row],[№]],Поиск_расходки[Индекс5],0)),"")</f>
        <v>Meril Evermine50™</v>
      </c>
      <c r="W68" s="197" t="str">
        <f>IFERROR(INDEX(Расходка[Наименование расходного материала],MATCH(Расходка[[#This Row],[№]],Поиск_расходки[Индекс6],0)),"")</f>
        <v>Meril Evermine50™</v>
      </c>
      <c r="X68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8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8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8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8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8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8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323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68</v>
      </c>
      <c r="G69" s="196">
        <f>IF(ISNUMBER(SEARCH('Карта учёта'!$B$15,Расходка[[#This Row],[Наименование расходного материала]])),MAX($G$1:G68)+1,0)</f>
        <v>68</v>
      </c>
      <c r="H69" s="196">
        <f>IF(ISNUMBER(SEARCH('Карта учёта'!$B$16,Расходка[[#This Row],[Наименование расходного материала]])),MAX($H$1:H68)+1,0)</f>
        <v>68</v>
      </c>
      <c r="I69" s="196">
        <f>IF(ISNUMBER(SEARCH('Карта учёта'!$B$17,Расходка[[#This Row],[Наименование расходного материала]])),MAX($I$1:I68)+1,0)</f>
        <v>68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>Guidezilla™ II 6F</v>
      </c>
      <c r="T69" s="197" t="str">
        <f>IFERROR(INDEX(Расходка[Наименование расходного материала],MATCH(Расходка[[#This Row],[№]],Поиск_расходки[Индекс3],0)),"")</f>
        <v>Guidezilla™ II 6F</v>
      </c>
      <c r="U69" s="197" t="str">
        <f>IFERROR(INDEX(Расходка[Наименование расходного материала],MATCH(Расходка[[#This Row],[№]],Поиск_расходки[Индекс4],0)),"")</f>
        <v>Guidezilla™ II 6F</v>
      </c>
      <c r="V69" s="197" t="str">
        <f>IFERROR(INDEX(Расходка[Наименование расходного материала],MATCH(Расходка[[#This Row],[№]],Поиск_расходки[Индекс5],0)),"")</f>
        <v>Guidezilla™ II 6F</v>
      </c>
      <c r="W69" s="197" t="str">
        <f>IFERROR(INDEX(Расходка[Наименование расходного материала],MATCH(Расходка[[#This Row],[№]],Поиск_расходки[Индекс6],0)),"")</f>
        <v>Guidezilla™ II 6F</v>
      </c>
      <c r="X69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9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9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9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9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9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9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95</v>
      </c>
      <c r="C70" s="1" t="s">
        <v>342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69</v>
      </c>
      <c r="G70" s="196">
        <f>IF(ISNUMBER(SEARCH('Карта учёта'!$B$15,Расходка[[#This Row],[Наименование расходного материала]])),MAX($G$1:G69)+1,0)</f>
        <v>69</v>
      </c>
      <c r="H70" s="196">
        <f>IF(ISNUMBER(SEARCH('Карта учёта'!$B$16,Расходка[[#This Row],[Наименование расходного материала]])),MAX($H$1:H69)+1,0)</f>
        <v>69</v>
      </c>
      <c r="I70" s="196">
        <f>IF(ISNUMBER(SEARCH('Карта учёта'!$B$17,Расходка[[#This Row],[Наименование расходного материала]])),MAX($I$1:I69)+1,0)</f>
        <v>69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>Telescope ™ II 6F</v>
      </c>
      <c r="T70" s="197" t="str">
        <f>IFERROR(INDEX(Расходка[Наименование расходного материала],MATCH(Расходка[[#This Row],[№]],Поиск_расходки[Индекс3],0)),"")</f>
        <v>Telescope ™ II 6F</v>
      </c>
      <c r="U70" s="197" t="str">
        <f>IFERROR(INDEX(Расходка[Наименование расходного материала],MATCH(Расходка[[#This Row],[№]],Поиск_расходки[Индекс4],0)),"")</f>
        <v>Telescope ™ II 6F</v>
      </c>
      <c r="V70" s="197" t="str">
        <f>IFERROR(INDEX(Расходка[Наименование расходного материала],MATCH(Расходка[[#This Row],[№]],Поиск_расходки[Индекс5],0)),"")</f>
        <v>Telescope ™ II 6F</v>
      </c>
      <c r="W70" s="197" t="str">
        <f>IFERROR(INDEX(Расходка[Наименование расходного материала],MATCH(Расходка[[#This Row],[№]],Поиск_расходки[Индекс6],0)),"")</f>
        <v>Telescope ™ II 6F</v>
      </c>
      <c r="X70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70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70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70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70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70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70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70</v>
      </c>
      <c r="G71" s="196">
        <f>IF(ISNUMBER(SEARCH('Карта учёта'!$B$15,Расходка[[#This Row],[Наименование расходного материала]])),MAX($G$1:G70)+1,0)</f>
        <v>70</v>
      </c>
      <c r="H71" s="196">
        <f>IF(ISNUMBER(SEARCH('Карта учёта'!$B$16,Расходка[[#This Row],[Наименование расходного материала]])),MAX($H$1:H70)+1,0)</f>
        <v>70</v>
      </c>
      <c r="I71" s="196">
        <f>IF(ISNUMBER(SEARCH('Карта учёта'!$B$17,Расходка[[#This Row],[Наименование расходного материала]])),MAX($I$1:I70)+1,0)</f>
        <v>70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>Launcher 6F AL 1</v>
      </c>
      <c r="T71" s="197" t="str">
        <f>IFERROR(INDEX(Расходка[Наименование расходного материала],MATCH(Расходка[[#This Row],[№]],Поиск_расходки[Индекс3],0)),"")</f>
        <v>Launcher 6F AL 1</v>
      </c>
      <c r="U71" s="197" t="str">
        <f>IFERROR(INDEX(Расходка[Наименование расходного материала],MATCH(Расходка[[#This Row],[№]],Поиск_расходки[Индекс4],0)),"")</f>
        <v>Launcher 6F AL 1</v>
      </c>
      <c r="V71" s="197" t="str">
        <f>IFERROR(INDEX(Расходка[Наименование расходного материала],MATCH(Расходка[[#This Row],[№]],Поиск_расходки[Индекс5],0)),"")</f>
        <v>Launcher 6F AL 1</v>
      </c>
      <c r="W71" s="197" t="str">
        <f>IFERROR(INDEX(Расходка[Наименование расходного материала],MATCH(Расходка[[#This Row],[№]],Поиск_расходки[Индекс6],0)),"")</f>
        <v>Launcher 6F AL 1</v>
      </c>
      <c r="X71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350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71</v>
      </c>
      <c r="G72" s="196">
        <f>IF(ISNUMBER(SEARCH('Карта учёта'!$B$15,Расходка[[#This Row],[Наименование расходного материала]])),MAX($G$1:G71)+1,0)</f>
        <v>71</v>
      </c>
      <c r="H72" s="196">
        <f>IF(ISNUMBER(SEARCH('Карта учёта'!$B$16,Расходка[[#This Row],[Наименование расходного материала]])),MAX($H$1:H71)+1,0)</f>
        <v>71</v>
      </c>
      <c r="I72" s="196">
        <f>IF(ISNUMBER(SEARCH('Карта учёта'!$B$17,Расходка[[#This Row],[Наименование расходного материала]])),MAX($I$1:I71)+1,0)</f>
        <v>71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>Launcher 6F AL 2</v>
      </c>
      <c r="T72" s="197" t="str">
        <f>IFERROR(INDEX(Расходка[Наименование расходного материала],MATCH(Расходка[[#This Row],[№]],Поиск_расходки[Индекс3],0)),"")</f>
        <v>Launcher 6F AL 2</v>
      </c>
      <c r="U72" s="197" t="str">
        <f>IFERROR(INDEX(Расходка[Наименование расходного материала],MATCH(Расходка[[#This Row],[№]],Поиск_расходки[Индекс4],0)),"")</f>
        <v>Launcher 6F AL 2</v>
      </c>
      <c r="V72" s="197" t="str">
        <f>IFERROR(INDEX(Расходка[Наименование расходного материала],MATCH(Расходка[[#This Row],[№]],Поиск_расходки[Индекс5],0)),"")</f>
        <v>Launcher 6F AL 2</v>
      </c>
      <c r="W72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72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2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2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6">
        <f>IF(ISNUMBER(SEARCH('Карта учёта'!$B$13,Расходка[[#This Row],[Наименование расходного материала]])),MAX($E$1:E72)+1,0)</f>
        <v>1</v>
      </c>
      <c r="F73" s="196">
        <f>IF(ISNUMBER(SEARCH('Карта учёта'!$B$14,Расходка[[#This Row],[Наименование расходного материала]])),MAX($F$1:F72)+1,0)</f>
        <v>72</v>
      </c>
      <c r="G73" s="196">
        <f>IF(ISNUMBER(SEARCH('Карта учёта'!$B$15,Расходка[[#This Row],[Наименование расходного материала]])),MAX($G$1:G72)+1,0)</f>
        <v>72</v>
      </c>
      <c r="H73" s="196">
        <f>IF(ISNUMBER(SEARCH('Карта учёта'!$B$16,Расходка[[#This Row],[Наименование расходного материала]])),MAX($H$1:H72)+1,0)</f>
        <v>72</v>
      </c>
      <c r="I73" s="196">
        <f>IF(ISNUMBER(SEARCH('Карта учёта'!$B$17,Расходка[[#This Row],[Наименование расходного материала]])),MAX($I$1:I72)+1,0)</f>
        <v>72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>Launcher 6F EBU 3.5</v>
      </c>
      <c r="T73" s="197" t="str">
        <f>IFERROR(INDEX(Расходка[Наименование расходного материала],MATCH(Расходка[[#This Row],[№]],Поиск_расходки[Индекс3],0)),"")</f>
        <v>Launcher 6F EBU 3.5</v>
      </c>
      <c r="U73" s="197" t="str">
        <f>IFERROR(INDEX(Расходка[Наименование расходного материала],MATCH(Расходка[[#This Row],[№]],Поиск_расходки[Индекс4],0)),"")</f>
        <v>Launcher 6F EBU 3.5</v>
      </c>
      <c r="V73" s="197" t="str">
        <f>IFERROR(INDEX(Расходка[Наименование расходного материала],MATCH(Расходка[[#This Row],[№]],Поиск_расходки[Индекс5],0)),"")</f>
        <v>Launcher 6F EBU 3.5</v>
      </c>
      <c r="W73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73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73</v>
      </c>
      <c r="G74" s="196">
        <f>IF(ISNUMBER(SEARCH('Карта учёта'!$B$15,Расходка[[#This Row],[Наименование расходного материала]])),MAX($G$1:G73)+1,0)</f>
        <v>73</v>
      </c>
      <c r="H74" s="196">
        <f>IF(ISNUMBER(SEARCH('Карта учёта'!$B$16,Расходка[[#This Row],[Наименование расходного материала]])),MAX($H$1:H73)+1,0)</f>
        <v>73</v>
      </c>
      <c r="I74" s="196">
        <f>IF(ISNUMBER(SEARCH('Карта учёта'!$B$17,Расходка[[#This Row],[Наименование расходного материала]])),MAX($I$1:I73)+1,0)</f>
        <v>73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>Launcher 6F EBU 4.0</v>
      </c>
      <c r="T74" s="197" t="str">
        <f>IFERROR(INDEX(Расходка[Наименование расходного материала],MATCH(Расходка[[#This Row],[№]],Поиск_расходки[Индекс3],0)),"")</f>
        <v>Launcher 6F EBU 4.0</v>
      </c>
      <c r="U74" s="197" t="str">
        <f>IFERROR(INDEX(Расходка[Наименование расходного материала],MATCH(Расходка[[#This Row],[№]],Поиск_расходки[Индекс4],0)),"")</f>
        <v>Launcher 6F EBU 4.0</v>
      </c>
      <c r="V74" s="197" t="str">
        <f>IFERROR(INDEX(Расходка[Наименование расходного материала],MATCH(Расходка[[#This Row],[№]],Поиск_расходки[Индекс5],0)),"")</f>
        <v>Launcher 6F EBU 4.0</v>
      </c>
      <c r="W74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74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74</v>
      </c>
      <c r="G75" s="196">
        <f>IF(ISNUMBER(SEARCH('Карта учёта'!$B$15,Расходка[[#This Row],[Наименование расходного материала]])),MAX($G$1:G74)+1,0)</f>
        <v>74</v>
      </c>
      <c r="H75" s="196">
        <f>IF(ISNUMBER(SEARCH('Карта учёта'!$B$16,Расходка[[#This Row],[Наименование расходного материала]])),MAX($H$1:H74)+1,0)</f>
        <v>74</v>
      </c>
      <c r="I75" s="196">
        <f>IF(ISNUMBER(SEARCH('Карта учёта'!$B$17,Расходка[[#This Row],[Наименование расходного материала]])),MAX($I$1:I74)+1,0)</f>
        <v>74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>Launcher 6F JL 3.5</v>
      </c>
      <c r="T75" s="197" t="str">
        <f>IFERROR(INDEX(Расходка[Наименование расходного материала],MATCH(Расходка[[#This Row],[№]],Поиск_расходки[Индекс3],0)),"")</f>
        <v>Launcher 6F JL 3.5</v>
      </c>
      <c r="U75" s="197" t="str">
        <f>IFERROR(INDEX(Расходка[Наименование расходного материала],MATCH(Расходка[[#This Row],[№]],Поиск_расходки[Индекс4],0)),"")</f>
        <v>Launcher 6F JL 3.5</v>
      </c>
      <c r="V75" s="197" t="str">
        <f>IFERROR(INDEX(Расходка[Наименование расходного материала],MATCH(Расходка[[#This Row],[№]],Поиск_расходки[Индекс5],0)),"")</f>
        <v>Launcher 6F JL 3.5</v>
      </c>
      <c r="W75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5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327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75</v>
      </c>
      <c r="G76" s="196">
        <f>IF(ISNUMBER(SEARCH('Карта учёта'!$B$15,Расходка[[#This Row],[Наименование расходного материала]])),MAX($G$1:G75)+1,0)</f>
        <v>75</v>
      </c>
      <c r="H76" s="196">
        <f>IF(ISNUMBER(SEARCH('Карта учёта'!$B$16,Расходка[[#This Row],[Наименование расходного материала]])),MAX($H$1:H75)+1,0)</f>
        <v>75</v>
      </c>
      <c r="I76" s="196">
        <f>IF(ISNUMBER(SEARCH('Карта учёта'!$B$17,Расходка[[#This Row],[Наименование расходного материала]])),MAX($I$1:I75)+1,0)</f>
        <v>75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>Launcher 6F JL 4.0</v>
      </c>
      <c r="T76" s="197" t="str">
        <f>IFERROR(INDEX(Расходка[Наименование расходного материала],MATCH(Расходка[[#This Row],[№]],Поиск_расходки[Индекс3],0)),"")</f>
        <v>Launcher 6F JL 4.0</v>
      </c>
      <c r="U76" s="197" t="str">
        <f>IFERROR(INDEX(Расходка[Наименование расходного материала],MATCH(Расходка[[#This Row],[№]],Поиск_расходки[Индекс4],0)),"")</f>
        <v>Launcher 6F JL 4.0</v>
      </c>
      <c r="V76" s="197" t="str">
        <f>IFERROR(INDEX(Расходка[Наименование расходного материала],MATCH(Расходка[[#This Row],[№]],Поиск_расходки[Индекс5],0)),"")</f>
        <v>Launcher 6F JL 4.0</v>
      </c>
      <c r="W76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333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76</v>
      </c>
      <c r="G77" s="196">
        <f>IF(ISNUMBER(SEARCH('Карта учёта'!$B$15,Расходка[[#This Row],[Наименование расходного материала]])),MAX($G$1:G76)+1,0)</f>
        <v>76</v>
      </c>
      <c r="H77" s="196">
        <f>IF(ISNUMBER(SEARCH('Карта учёта'!$B$16,Расходка[[#This Row],[Наименование расходного материала]])),MAX($H$1:H76)+1,0)</f>
        <v>76</v>
      </c>
      <c r="I77" s="196">
        <f>IF(ISNUMBER(SEARCH('Карта учёта'!$B$17,Расходка[[#This Row],[Наименование расходного материала]])),MAX($I$1:I76)+1,0)</f>
        <v>76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>Launcher 6F JL 4.5</v>
      </c>
      <c r="T77" s="197" t="str">
        <f>IFERROR(INDEX(Расходка[Наименование расходного материала],MATCH(Расходка[[#This Row],[№]],Поиск_расходки[Индекс3],0)),"")</f>
        <v>Launcher 6F JL 4.5</v>
      </c>
      <c r="U77" s="197" t="str">
        <f>IFERROR(INDEX(Расходка[Наименование расходного материала],MATCH(Расходка[[#This Row],[№]],Поиск_расходки[Индекс4],0)),"")</f>
        <v>Launcher 6F JL 4.5</v>
      </c>
      <c r="V77" s="197" t="str">
        <f>IFERROR(INDEX(Расходка[Наименование расходного материала],MATCH(Расходка[[#This Row],[№]],Поиск_расходки[Индекс5],0)),"")</f>
        <v>Launcher 6F JL 4.5</v>
      </c>
      <c r="W77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7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77</v>
      </c>
      <c r="G78" s="196">
        <f>IF(ISNUMBER(SEARCH('Карта учёта'!$B$15,Расходка[[#This Row],[Наименование расходного материала]])),MAX($G$1:G77)+1,0)</f>
        <v>77</v>
      </c>
      <c r="H78" s="196">
        <f>IF(ISNUMBER(SEARCH('Карта учёта'!$B$16,Расходка[[#This Row],[Наименование расходного материала]])),MAX($H$1:H77)+1,0)</f>
        <v>77</v>
      </c>
      <c r="I78" s="196">
        <f>IF(ISNUMBER(SEARCH('Карта учёта'!$B$17,Расходка[[#This Row],[Наименование расходного материала]])),MAX($I$1:I77)+1,0)</f>
        <v>77</v>
      </c>
      <c r="J78" s="196">
        <f>IF(ISNUMBER(SEARCH('Карта учёта'!$B$18,Расходка[[#This Row],[Наименование расходного материала]])),MAX($J$1:J77)+1,0)</f>
        <v>77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>Launcher 6F JR 3.5</v>
      </c>
      <c r="T78" s="197" t="str">
        <f>IFERROR(INDEX(Расходка[Наименование расходного материала],MATCH(Расходка[[#This Row],[№]],Поиск_расходки[Индекс3],0)),"")</f>
        <v>Launcher 6F JR 3.5</v>
      </c>
      <c r="U78" s="197" t="str">
        <f>IFERROR(INDEX(Расходка[Наименование расходного материала],MATCH(Расходка[[#This Row],[№]],Поиск_расходки[Индекс4],0)),"")</f>
        <v>Launcher 6F JR 3.5</v>
      </c>
      <c r="V78" s="197" t="str">
        <f>IFERROR(INDEX(Расходка[Наименование расходного материала],MATCH(Расходка[[#This Row],[№]],Поиск_расходки[Индекс5],0)),"")</f>
        <v>Launcher 6F JR 3.5</v>
      </c>
      <c r="W78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8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329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78</v>
      </c>
      <c r="G79" s="196">
        <f>IF(ISNUMBER(SEARCH('Карта учёта'!$B$15,Расходка[[#This Row],[Наименование расходного материала]])),MAX($G$1:G78)+1,0)</f>
        <v>78</v>
      </c>
      <c r="H79" s="196">
        <f>IF(ISNUMBER(SEARCH('Карта учёта'!$B$16,Расходка[[#This Row],[Наименование расходного материала]])),MAX($H$1:H78)+1,0)</f>
        <v>78</v>
      </c>
      <c r="I79" s="196">
        <f>IF(ISNUMBER(SEARCH('Карта учёта'!$B$17,Расходка[[#This Row],[Наименование расходного материала]])),MAX($I$1:I78)+1,0)</f>
        <v>78</v>
      </c>
      <c r="J79" s="196">
        <f>IF(ISNUMBER(SEARCH('Карта учёта'!$B$18,Расходка[[#This Row],[Наименование расходного материала]])),MAX($J$1:J78)+1,0)</f>
        <v>78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>Launcher 6F JR 4.0</v>
      </c>
      <c r="T79" s="197" t="str">
        <f>IFERROR(INDEX(Расходка[Наименование расходного материала],MATCH(Расходка[[#This Row],[№]],Поиск_расходки[Индекс3],0)),"")</f>
        <v>Launcher 6F JR 4.0</v>
      </c>
      <c r="U79" s="197" t="str">
        <f>IFERROR(INDEX(Расходка[Наименование расходного материала],MATCH(Расходка[[#This Row],[№]],Поиск_расходки[Индекс4],0)),"")</f>
        <v>Launcher 6F JR 4.0</v>
      </c>
      <c r="V79" s="197" t="str">
        <f>IFERROR(INDEX(Расходка[Наименование расходного материала],MATCH(Расходка[[#This Row],[№]],Поиск_расходки[Индекс5],0)),"")</f>
        <v>Launcher 6F JR 4.0</v>
      </c>
      <c r="W79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9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9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9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9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9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9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9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339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79</v>
      </c>
      <c r="G80" s="196">
        <f>IF(ISNUMBER(SEARCH('Карта учёта'!$B$15,Расходка[[#This Row],[Наименование расходного материала]])),MAX($G$1:G79)+1,0)</f>
        <v>79</v>
      </c>
      <c r="H80" s="196">
        <f>IF(ISNUMBER(SEARCH('Карта учёта'!$B$16,Расходка[[#This Row],[Наименование расходного материала]])),MAX($H$1:H79)+1,0)</f>
        <v>79</v>
      </c>
      <c r="I80" s="196">
        <f>IF(ISNUMBER(SEARCH('Карта учёта'!$B$17,Расходка[[#This Row],[Наименование расходного материала]])),MAX($I$1:I79)+1,0)</f>
        <v>79</v>
      </c>
      <c r="J80" s="196">
        <f>IF(ISNUMBER(SEARCH('Карта учёта'!$B$18,Расходка[[#This Row],[Наименование расходного материала]])),MAX($J$1:J79)+1,0)</f>
        <v>79</v>
      </c>
      <c r="K80" s="196">
        <f>IF(ISNUMBER(SEARCH('Карта учёта'!$B$19,Расходка[[#This Row],[Наименование расходного материала]])),MAX($K$1:K79)+1,0)</f>
        <v>79</v>
      </c>
      <c r="L80" s="196">
        <f>IF(ISNUMBER(SEARCH('Карта учёта'!$B$20,Расходка[[#This Row],[Наименование расходного материала]])),MAX($L$1:L79)+1,0)</f>
        <v>79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>Launcher 7F JL 3.5</v>
      </c>
      <c r="T80" s="197" t="str">
        <f>IFERROR(INDEX(Расходка[Наименование расходного материала],MATCH(Расходка[[#This Row],[№]],Поиск_расходки[Индекс3],0)),"")</f>
        <v>Launcher 7F JL 3.5</v>
      </c>
      <c r="U80" s="197" t="str">
        <f>IFERROR(INDEX(Расходка[Наименование расходного материала],MATCH(Расходка[[#This Row],[№]],Поиск_расходки[Индекс4],0)),"")</f>
        <v>Launcher 7F JL 3.5</v>
      </c>
      <c r="V80" s="197" t="str">
        <f>IFERROR(INDEX(Расходка[Наименование расходного материала],MATCH(Расходка[[#This Row],[№]],Поиск_расходки[Индекс5],0)),"")</f>
        <v>Launcher 7F JL 3.5</v>
      </c>
      <c r="W80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80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80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80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4</v>
      </c>
      <c r="C81" t="s">
        <v>338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80</v>
      </c>
      <c r="G81" s="196">
        <f>IF(ISNUMBER(SEARCH('Карта учёта'!$B$15,Расходка[[#This Row],[Наименование расходного материала]])),MAX($G$1:G80)+1,0)</f>
        <v>80</v>
      </c>
      <c r="H81" s="196">
        <f>IF(ISNUMBER(SEARCH('Карта учёта'!$B$16,Расходка[[#This Row],[Наименование расходного материала]])),MAX($H$1:H80)+1,0)</f>
        <v>80</v>
      </c>
      <c r="I81" s="196">
        <f>IF(ISNUMBER(SEARCH('Карта учёта'!$B$17,Расходка[[#This Row],[Наименование расходного материала]])),MAX($I$1:I80)+1,0)</f>
        <v>80</v>
      </c>
      <c r="J81" s="196">
        <f>IF(ISNUMBER(SEARCH('Карта учёта'!$B$18,Расходка[[#This Row],[Наименование расходного материала]])),MAX($J$1:J80)+1,0)</f>
        <v>80</v>
      </c>
      <c r="K81" s="196">
        <f>IF(ISNUMBER(SEARCH('Карта учёта'!$B$19,Расходка[[#This Row],[Наименование расходного материала]])),MAX($K$1:K80)+1,0)</f>
        <v>80</v>
      </c>
      <c r="L81" s="196">
        <f>IF(ISNUMBER(SEARCH('Карта учёта'!$B$20,Расходка[[#This Row],[Наименование расходного материала]])),MAX($L$1:L80)+1,0)</f>
        <v>80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>Launcher 7F JL 4.0</v>
      </c>
      <c r="T81" s="197" t="str">
        <f>IFERROR(INDEX(Расходка[Наименование расходного материала],MATCH(Расходка[[#This Row],[№]],Поиск_расходки[Индекс3],0)),"")</f>
        <v>Launcher 7F JL 4.0</v>
      </c>
      <c r="U81" s="197" t="str">
        <f>IFERROR(INDEX(Расходка[Наименование расходного материала],MATCH(Расходка[[#This Row],[№]],Поиск_расходки[Индекс4],0)),"")</f>
        <v>Launcher 7F JL 4.0</v>
      </c>
      <c r="V81" s="197" t="str">
        <f>IFERROR(INDEX(Расходка[Наименование расходного материала],MATCH(Расходка[[#This Row],[№]],Поиск_расходки[Индекс5],0)),"")</f>
        <v>Launcher 7F JL 4.0</v>
      </c>
      <c r="W81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81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81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81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1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1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1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1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1" s="4" t="s">
        <v>6</v>
      </c>
      <c r="AG81" s="4" t="s">
        <v>470</v>
      </c>
    </row>
    <row r="82" spans="1:33">
      <c r="A82">
        <f>ROW(Расходка[[#This Row],[Тип расходного материала ]])-1</f>
        <v>81</v>
      </c>
      <c r="B82" t="s">
        <v>301</v>
      </c>
      <c r="C82" s="1" t="s">
        <v>330</v>
      </c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81</v>
      </c>
      <c r="G82" s="196">
        <f>IF(ISNUMBER(SEARCH('Карта учёта'!$B$15,Расходка[[#This Row],[Наименование расходного материала]])),MAX($G$1:G81)+1,0)</f>
        <v>81</v>
      </c>
      <c r="H82" s="196">
        <f>IF(ISNUMBER(SEARCH('Карта учёта'!$B$16,Расходка[[#This Row],[Наименование расходного материала]])),MAX($H$1:H81)+1,0)</f>
        <v>81</v>
      </c>
      <c r="I82" s="196">
        <f>IF(ISNUMBER(SEARCH('Карта учёта'!$B$17,Расходка[[#This Row],[Наименование расходного материала]])),MAX($I$1:I81)+1,0)</f>
        <v>81</v>
      </c>
      <c r="J82" s="196">
        <f>IF(ISNUMBER(SEARCH('Карта учёта'!$B$18,Расходка[[#This Row],[Наименование расходного материала]])),MAX($J$1:J81)+1,0)</f>
        <v>81</v>
      </c>
      <c r="K82" s="196">
        <f>IF(ISNUMBER(SEARCH('Карта учёта'!$B$19,Расходка[[#This Row],[Наименование расходного материала]])),MAX($K$1:K81)+1,0)</f>
        <v>81</v>
      </c>
      <c r="L82" s="196">
        <f>IF(ISNUMBER(SEARCH('Карта учёта'!$B$20,Расходка[[#This Row],[Наименование расходного материала]])),MAX($L$1:L81)+1,0)</f>
        <v>81</v>
      </c>
      <c r="M82" s="196">
        <f>IF(ISNUMBER(SEARCH('Карта учёта'!$B$21,Расходка[[#This Row],[Наименование расходного материала]])),MAX($M$1:M81)+1,0)</f>
        <v>81</v>
      </c>
      <c r="N82" s="196">
        <f>IF(ISNUMBER(SEARCH('Карта учёта'!$B$22,Расходка[[#This Row],[Наименование расходного материала]])),MAX($N$1:N81)+1,0)</f>
        <v>81</v>
      </c>
      <c r="O82" s="196">
        <f>IF(ISNUMBER(SEARCH('Карта учёта'!$B$23,Расходка[[#This Row],[Наименование расходного материала]])),MAX($O$1:O81)+1,0)</f>
        <v>81</v>
      </c>
      <c r="P82" s="196">
        <f>IF(ISNUMBER(SEARCH('Карта учёта'!$B$24,Расходка[[#This Row],[Наименование расходного материала]])),MAX($P$1:P81)+1,0)</f>
        <v>81</v>
      </c>
      <c r="Q82" s="196">
        <f>IF(ISNUMBER(SEARCH('Карта учёта'!$B$25,Расходка[[#This Row],[Наименование расходного материала]])),MAX($Q$1:Q81)+1,0)</f>
        <v>81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>Angio-Seal™ VIP</v>
      </c>
      <c r="T82" s="197" t="str">
        <f>IFERROR(INDEX(Расходка[Наименование расходного материала],MATCH(Расходка[[#This Row],[№]],Поиск_расходки[Индекс3],0)),"")</f>
        <v>Angio-Seal™ VIP</v>
      </c>
      <c r="U82" s="197" t="str">
        <f>IFERROR(INDEX(Расходка[Наименование расходного материала],MATCH(Расходка[[#This Row],[№]],Поиск_расходки[Индекс4],0)),"")</f>
        <v>Angio-Seal™ VIP</v>
      </c>
      <c r="V82" s="197" t="str">
        <f>IFERROR(INDEX(Расходка[Наименование расходного материала],MATCH(Расходка[[#This Row],[№]],Поиск_расходки[Индекс5],0)),"")</f>
        <v>Angio-Seal™ VIP</v>
      </c>
      <c r="W82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82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82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82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2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2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2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2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formatCells="0" formatColumns="0"/>
  <phoneticPr fontId="15" type="noConversion"/>
  <dataValidations count="1">
    <dataValidation type="list" allowBlank="1" showInputMessage="1" showErrorMessage="1" sqref="B2:B82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2025-03-06T14:22:33Z</cp:lastPrinted>
  <dcterms:created xsi:type="dcterms:W3CDTF">2015-06-05T18:19:34Z</dcterms:created>
  <dcterms:modified xsi:type="dcterms:W3CDTF">2025-03-06T14:23:41Z</dcterms:modified>
</cp:coreProperties>
</file>