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9040" windowHeight="15840" activeTab="1"/>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'КАГ to 1C'!$A$3</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9" l="1"/>
  <c r="A14" i="1" l="1"/>
  <c r="A13" i="1" l="1"/>
  <c r="E79" i="1" l="1"/>
  <c r="E80" i="1"/>
  <c r="E81" i="1"/>
  <c r="E82" i="1"/>
  <c r="E83" i="1"/>
  <c r="E84" i="1"/>
  <c r="E85" i="1"/>
  <c r="E86" i="1"/>
  <c r="F82" i="1"/>
  <c r="F83" i="1"/>
  <c r="F84" i="1"/>
  <c r="F85" i="1"/>
  <c r="F86" i="1"/>
  <c r="G82" i="1"/>
  <c r="G83" i="1"/>
  <c r="G84" i="1"/>
  <c r="G85" i="1"/>
  <c r="G86" i="1"/>
  <c r="H82" i="1"/>
  <c r="H83" i="1"/>
  <c r="H84" i="1"/>
  <c r="H85" i="1"/>
  <c r="H86" i="1"/>
  <c r="I82" i="1"/>
  <c r="I83" i="1"/>
  <c r="I84" i="1"/>
  <c r="I85" i="1"/>
  <c r="I86" i="1"/>
  <c r="J82" i="1"/>
  <c r="J83" i="1"/>
  <c r="J84" i="1"/>
  <c r="J85" i="1"/>
  <c r="J86" i="1"/>
  <c r="K82" i="1"/>
  <c r="K83" i="1"/>
  <c r="K84" i="1"/>
  <c r="K85" i="1"/>
  <c r="K86" i="1"/>
  <c r="L82" i="1"/>
  <c r="L83" i="1"/>
  <c r="L84" i="1"/>
  <c r="L85" i="1"/>
  <c r="L86" i="1"/>
  <c r="M82" i="1"/>
  <c r="M83" i="1"/>
  <c r="M84" i="1"/>
  <c r="M85" i="1"/>
  <c r="M86" i="1"/>
  <c r="N82" i="1"/>
  <c r="N83" i="1"/>
  <c r="N84" i="1"/>
  <c r="N85" i="1"/>
  <c r="N86" i="1"/>
  <c r="O82" i="1"/>
  <c r="O83" i="1"/>
  <c r="O84" i="1"/>
  <c r="O85" i="1"/>
  <c r="O86" i="1"/>
  <c r="P82" i="1"/>
  <c r="P83" i="1"/>
  <c r="P84" i="1"/>
  <c r="P85" i="1"/>
  <c r="P86" i="1"/>
  <c r="Q82" i="1"/>
  <c r="Q83" i="1"/>
  <c r="Q84" i="1"/>
  <c r="Q85" i="1"/>
  <c r="Q86" i="1"/>
  <c r="R82" i="1"/>
  <c r="R83" i="1"/>
  <c r="R84" i="1"/>
  <c r="R85" i="1"/>
  <c r="R86" i="1"/>
  <c r="S82" i="1"/>
  <c r="S83" i="1"/>
  <c r="S84" i="1"/>
  <c r="S85" i="1"/>
  <c r="S86" i="1"/>
  <c r="T82" i="1"/>
  <c r="T83" i="1"/>
  <c r="T84" i="1"/>
  <c r="T85" i="1"/>
  <c r="T86" i="1"/>
  <c r="U82" i="1"/>
  <c r="U83" i="1"/>
  <c r="U84" i="1"/>
  <c r="U85" i="1"/>
  <c r="U86" i="1"/>
  <c r="V82" i="1"/>
  <c r="V83" i="1"/>
  <c r="V84" i="1"/>
  <c r="V85" i="1"/>
  <c r="V86" i="1"/>
  <c r="W82" i="1"/>
  <c r="W83" i="1"/>
  <c r="W84" i="1"/>
  <c r="W85" i="1"/>
  <c r="W86" i="1"/>
  <c r="X82" i="1"/>
  <c r="X83" i="1"/>
  <c r="X84" i="1"/>
  <c r="X85" i="1"/>
  <c r="X86" i="1"/>
  <c r="Y82" i="1"/>
  <c r="Y83" i="1"/>
  <c r="Y84" i="1"/>
  <c r="Y85" i="1"/>
  <c r="Y86" i="1"/>
  <c r="Z82" i="1"/>
  <c r="Z83" i="1"/>
  <c r="Z84" i="1"/>
  <c r="Z85" i="1"/>
  <c r="Z86" i="1"/>
  <c r="AA82" i="1"/>
  <c r="AA83" i="1"/>
  <c r="AA84" i="1"/>
  <c r="AA85" i="1"/>
  <c r="AA86" i="1"/>
  <c r="AB82" i="1"/>
  <c r="AB83" i="1"/>
  <c r="AB84" i="1"/>
  <c r="AB85" i="1"/>
  <c r="AB86" i="1"/>
  <c r="AC82" i="1"/>
  <c r="AC83" i="1"/>
  <c r="AC84" i="1"/>
  <c r="AC85" i="1"/>
  <c r="AC86" i="1"/>
  <c r="AD82" i="1"/>
  <c r="AD83" i="1"/>
  <c r="AD84" i="1"/>
  <c r="AD85" i="1"/>
  <c r="AD86" i="1"/>
  <c r="A55" i="1"/>
  <c r="D42" i="6" l="1"/>
  <c r="E38" i="9"/>
  <c r="A5" i="4" l="1"/>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 i="4"/>
  <c r="A4" i="4"/>
  <c r="A2" i="4"/>
  <c r="A60" i="1" l="1"/>
  <c r="B13" i="9" l="1"/>
  <c r="A57" i="1" l="1"/>
  <c r="A56" i="1"/>
  <c r="A3" i="1"/>
  <c r="A4" i="1"/>
  <c r="A5" i="1"/>
  <c r="A6" i="1"/>
  <c r="A7" i="1"/>
  <c r="A8" i="1"/>
  <c r="A9" i="1"/>
  <c r="A10" i="1"/>
  <c r="A11" i="1"/>
  <c r="A12"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8" i="1"/>
  <c r="A59" i="1"/>
  <c r="A61" i="1"/>
  <c r="A62" i="1"/>
  <c r="A63" i="1"/>
  <c r="A64" i="1"/>
  <c r="A65" i="1"/>
  <c r="A66" i="1"/>
  <c r="A67" i="1"/>
  <c r="A68" i="1"/>
  <c r="A69" i="1"/>
  <c r="A70" i="1"/>
  <c r="A71" i="1"/>
  <c r="A72" i="1"/>
  <c r="A73" i="1"/>
  <c r="A74" i="1"/>
  <c r="A75" i="1"/>
  <c r="A76" i="1"/>
  <c r="A77" i="1"/>
  <c r="A78" i="1"/>
  <c r="A79" i="1"/>
  <c r="A80" i="1"/>
  <c r="A81" i="1"/>
  <c r="A2" i="1"/>
  <c r="A1" i="11" l="1"/>
  <c r="A3" i="11"/>
  <c r="A18" i="3" l="1"/>
  <c r="C15" i="5" l="1"/>
  <c r="B15" i="9" l="1"/>
  <c r="E71" i="1" l="1"/>
  <c r="E72" i="1"/>
  <c r="E73" i="1"/>
  <c r="E74" i="1"/>
  <c r="E75" i="1"/>
  <c r="E76" i="1"/>
  <c r="E77" i="1"/>
  <c r="E78" i="1"/>
  <c r="C16" i="9" l="1"/>
  <c r="E69" i="1" l="1"/>
  <c r="E70" i="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H17" i="6" l="1"/>
  <c r="H21" i="9" l="1"/>
  <c r="C4" i="5" l="1"/>
  <c r="C18" i="5" l="1"/>
  <c r="A16" i="3" l="1"/>
  <c r="B5" i="3" l="1"/>
  <c r="B16" i="9" l="1"/>
  <c r="G17" i="9" l="1"/>
  <c r="Q2" i="1"/>
  <c r="P2" i="1"/>
  <c r="O2" i="1"/>
  <c r="N2" i="1"/>
  <c r="M2" i="1"/>
  <c r="L2" i="1"/>
  <c r="K2" i="1"/>
  <c r="I2" i="1"/>
  <c r="J2" i="1"/>
  <c r="G2" i="1"/>
  <c r="H2" i="1"/>
  <c r="F2" i="1"/>
  <c r="E2" i="1"/>
  <c r="A5" i="3"/>
  <c r="B6" i="3"/>
  <c r="G13" i="9"/>
  <c r="G51" i="9" s="1"/>
  <c r="G14" i="9"/>
  <c r="G53" i="9"/>
  <c r="H14" i="9"/>
  <c r="H15" i="9"/>
  <c r="H16" i="9"/>
  <c r="H17" i="9"/>
  <c r="G16" i="9"/>
  <c r="G15" i="9"/>
  <c r="G53" i="6"/>
  <c r="B22" i="9"/>
  <c r="A22" i="9"/>
  <c r="B12" i="9"/>
  <c r="B17" i="9"/>
  <c r="B19" i="9"/>
  <c r="B20" i="9"/>
  <c r="B21" i="9"/>
  <c r="C2" i="3" s="1"/>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J8" i="1"/>
  <c r="E11" i="1"/>
  <c r="E12" i="1" s="1"/>
  <c r="E13" i="1" s="1"/>
  <c r="E14" i="1" s="1"/>
  <c r="E15" i="1" s="1"/>
  <c r="M8" i="1"/>
  <c r="N10" i="1"/>
  <c r="I8" i="1"/>
  <c r="G9" i="1"/>
  <c r="H9" i="1"/>
  <c r="F8" i="1"/>
  <c r="K9" i="1"/>
  <c r="L10" i="1"/>
  <c r="Q9" i="1" l="1"/>
  <c r="O11" i="1"/>
  <c r="O12" i="1" s="1"/>
  <c r="O13" i="1" s="1"/>
  <c r="O14" i="1" s="1"/>
  <c r="O15" i="1" s="1"/>
  <c r="P10"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P12" i="1" l="1"/>
  <c r="P13" i="1" s="1"/>
  <c r="P14"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F18" i="1" s="1"/>
  <c r="F19" i="1" s="1"/>
  <c r="N16" i="1"/>
  <c r="N17" i="1" s="1"/>
  <c r="J17" i="1"/>
  <c r="J18" i="1" s="1"/>
  <c r="Q59" i="1"/>
  <c r="Q60"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Q61" i="1"/>
  <c r="H23" i="1"/>
  <c r="K18" i="1"/>
  <c r="K19" i="1" s="1"/>
  <c r="K20" i="1" s="1"/>
  <c r="K21" i="1" s="1"/>
  <c r="K22" i="1" s="1"/>
  <c r="K23" i="1" s="1"/>
  <c r="K24" i="1" s="1"/>
  <c r="I25" i="1"/>
  <c r="I26" i="1" s="1"/>
  <c r="M21" i="1"/>
  <c r="L18" i="1"/>
  <c r="G16" i="1"/>
  <c r="G17" i="1" s="1"/>
  <c r="F20" i="1"/>
  <c r="O56" i="1" l="1"/>
  <c r="O57" i="1" s="1"/>
  <c r="P17" i="1"/>
  <c r="E66" i="1"/>
  <c r="Q62" i="1"/>
  <c r="J22" i="1"/>
  <c r="J23" i="1" s="1"/>
  <c r="J24" i="1" s="1"/>
  <c r="N20" i="1"/>
  <c r="N21" i="1" s="1"/>
  <c r="N22" i="1" s="1"/>
  <c r="K25" i="1"/>
  <c r="K26" i="1" s="1"/>
  <c r="K27" i="1" s="1"/>
  <c r="H24" i="1"/>
  <c r="G18" i="1"/>
  <c r="G19" i="1" s="1"/>
  <c r="G20" i="1" s="1"/>
  <c r="I27" i="1"/>
  <c r="M22" i="1"/>
  <c r="L19" i="1"/>
  <c r="L20" i="1" s="1"/>
  <c r="F21" i="1"/>
  <c r="O58" i="1" l="1"/>
  <c r="O59" i="1" s="1"/>
  <c r="P18" i="1"/>
  <c r="E67" i="1"/>
  <c r="Q63" i="1"/>
  <c r="Q64" i="1" s="1"/>
  <c r="Q65" i="1" s="1"/>
  <c r="Q66" i="1" s="1"/>
  <c r="K28" i="1"/>
  <c r="K29" i="1" s="1"/>
  <c r="G21" i="1"/>
  <c r="G22" i="1" s="1"/>
  <c r="G23" i="1" s="1"/>
  <c r="H25" i="1"/>
  <c r="I28" i="1"/>
  <c r="M23" i="1"/>
  <c r="J25" i="1"/>
  <c r="N23" i="1"/>
  <c r="L21" i="1"/>
  <c r="F22" i="1"/>
  <c r="O60" i="1" l="1"/>
  <c r="O61" i="1" s="1"/>
  <c r="O62" i="1" s="1"/>
  <c r="P19" i="1"/>
  <c r="E68" i="1"/>
  <c r="R81" i="1" s="1"/>
  <c r="Q67" i="1"/>
  <c r="H26" i="1"/>
  <c r="H27" i="1" s="1"/>
  <c r="H28" i="1" s="1"/>
  <c r="H29" i="1" s="1"/>
  <c r="L22" i="1"/>
  <c r="L23" i="1" s="1"/>
  <c r="L24" i="1" s="1"/>
  <c r="M24" i="1"/>
  <c r="K30"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9" i="1" l="1"/>
  <c r="R80" i="1"/>
  <c r="R77" i="1"/>
  <c r="R78" i="1"/>
  <c r="R75" i="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F25" i="1"/>
  <c r="O64" i="1" l="1"/>
  <c r="P21" i="1"/>
  <c r="Q69" i="1"/>
  <c r="J49" i="1"/>
  <c r="L27" i="1"/>
  <c r="L28" i="1" s="1"/>
  <c r="L29" i="1" s="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M27" i="1"/>
  <c r="F26" i="1"/>
  <c r="F27" i="1" s="1"/>
  <c r="N26" i="1"/>
  <c r="AB2" i="1"/>
  <c r="O65" i="1" l="1"/>
  <c r="P22" i="1"/>
  <c r="Q70" i="1"/>
  <c r="J50" i="1"/>
  <c r="J51" i="1" s="1"/>
  <c r="H47" i="1"/>
  <c r="H48" i="1" s="1"/>
  <c r="I47" i="1"/>
  <c r="I48" i="1" s="1"/>
  <c r="I49" i="1" s="1"/>
  <c r="I50" i="1" s="1"/>
  <c r="K43" i="1"/>
  <c r="N27" i="1"/>
  <c r="M28" i="1"/>
  <c r="M29" i="1" s="1"/>
  <c r="L30" i="1"/>
  <c r="G29" i="1"/>
  <c r="F28" i="1"/>
  <c r="Q71" i="1" l="1"/>
  <c r="O66" i="1"/>
  <c r="O67" i="1" s="1"/>
  <c r="O68" i="1" s="1"/>
  <c r="P23" i="1"/>
  <c r="Q73" i="1"/>
  <c r="J52" i="1"/>
  <c r="J53" i="1" s="1"/>
  <c r="I51" i="1"/>
  <c r="H49" i="1"/>
  <c r="N28" i="1"/>
  <c r="K44" i="1"/>
  <c r="G30" i="1"/>
  <c r="G31" i="1" s="1"/>
  <c r="G32" i="1" s="1"/>
  <c r="G33" i="1" s="1"/>
  <c r="G34" i="1" s="1"/>
  <c r="G35" i="1" s="1"/>
  <c r="G36" i="1" s="1"/>
  <c r="G37" i="1" s="1"/>
  <c r="G38" i="1" s="1"/>
  <c r="G39" i="1" s="1"/>
  <c r="G40" i="1" s="1"/>
  <c r="G41" i="1" s="1"/>
  <c r="G42" i="1" s="1"/>
  <c r="L31" i="1"/>
  <c r="L32" i="1" s="1"/>
  <c r="M30" i="1"/>
  <c r="F29" i="1"/>
  <c r="F30" i="1" s="1"/>
  <c r="Q72" i="1" l="1"/>
  <c r="O69" i="1"/>
  <c r="O70" i="1" s="1"/>
  <c r="O71" i="1" s="1"/>
  <c r="O72" i="1" s="1"/>
  <c r="Q74" i="1"/>
  <c r="P24" i="1"/>
  <c r="N29" i="1"/>
  <c r="N30" i="1" s="1"/>
  <c r="J54" i="1"/>
  <c r="I52" i="1"/>
  <c r="H50" i="1"/>
  <c r="K45" i="1"/>
  <c r="G43" i="1"/>
  <c r="G44" i="1" s="1"/>
  <c r="G45" i="1" s="1"/>
  <c r="F31" i="1"/>
  <c r="F32" i="1" s="1"/>
  <c r="F33" i="1" s="1"/>
  <c r="F34" i="1" s="1"/>
  <c r="F35" i="1" s="1"/>
  <c r="F36" i="1" s="1"/>
  <c r="F37" i="1" s="1"/>
  <c r="F38" i="1" s="1"/>
  <c r="F39" i="1" s="1"/>
  <c r="F40" i="1" s="1"/>
  <c r="F41" i="1" s="1"/>
  <c r="F42" i="1" s="1"/>
  <c r="F43" i="1" s="1"/>
  <c r="F44" i="1" s="1"/>
  <c r="F45" i="1" s="1"/>
  <c r="L33" i="1"/>
  <c r="M31" i="1"/>
  <c r="Q75" i="1" l="1"/>
  <c r="O73" i="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M32" i="1"/>
  <c r="M33" i="1" s="1"/>
  <c r="L34" i="1"/>
  <c r="N31" i="1"/>
  <c r="O74" i="1" l="1"/>
  <c r="Q76" i="1"/>
  <c r="P26" i="1"/>
  <c r="H65" i="1"/>
  <c r="J67" i="1"/>
  <c r="I54" i="1"/>
  <c r="I55" i="1" s="1"/>
  <c r="I56" i="1" s="1"/>
  <c r="I57" i="1" s="1"/>
  <c r="I58" i="1" s="1"/>
  <c r="I59" i="1" s="1"/>
  <c r="I60" i="1" s="1"/>
  <c r="I61" i="1" s="1"/>
  <c r="I62" i="1" s="1"/>
  <c r="F51" i="1"/>
  <c r="G47" i="1"/>
  <c r="K47" i="1"/>
  <c r="L35" i="1"/>
  <c r="M34" i="1"/>
  <c r="N32" i="1"/>
  <c r="N33" i="1" s="1"/>
  <c r="O75" i="1" l="1"/>
  <c r="O76" i="1" s="1"/>
  <c r="Q77" i="1"/>
  <c r="P27" i="1"/>
  <c r="H66" i="1"/>
  <c r="J68" i="1"/>
  <c r="I63" i="1"/>
  <c r="I64" i="1" s="1"/>
  <c r="I65" i="1" s="1"/>
  <c r="I66" i="1" s="1"/>
  <c r="F52" i="1"/>
  <c r="G48" i="1"/>
  <c r="K48" i="1"/>
  <c r="L36" i="1"/>
  <c r="M35" i="1"/>
  <c r="N34" i="1"/>
  <c r="N35" i="1" s="1"/>
  <c r="N36" i="1" s="1"/>
  <c r="N37" i="1" s="1"/>
  <c r="N38" i="1" s="1"/>
  <c r="N39" i="1" s="1"/>
  <c r="N40" i="1" s="1"/>
  <c r="N41" i="1" s="1"/>
  <c r="N42" i="1" s="1"/>
  <c r="Q78" i="1" l="1"/>
  <c r="O77" i="1"/>
  <c r="P28" i="1"/>
  <c r="I67" i="1"/>
  <c r="I68" i="1" s="1"/>
  <c r="I69" i="1" s="1"/>
  <c r="H67" i="1"/>
  <c r="J69" i="1"/>
  <c r="F53" i="1"/>
  <c r="F54" i="1" s="1"/>
  <c r="F55" i="1" s="1"/>
  <c r="F56" i="1" s="1"/>
  <c r="F57" i="1" s="1"/>
  <c r="F58" i="1" s="1"/>
  <c r="F59" i="1" s="1"/>
  <c r="F60" i="1" s="1"/>
  <c r="F61" i="1" s="1"/>
  <c r="F62" i="1" s="1"/>
  <c r="K49" i="1"/>
  <c r="K50" i="1" s="1"/>
  <c r="G49" i="1"/>
  <c r="N43" i="1"/>
  <c r="L37" i="1"/>
  <c r="M36" i="1"/>
  <c r="Q79" i="1" l="1"/>
  <c r="O78" i="1"/>
  <c r="P29" i="1"/>
  <c r="J70" i="1"/>
  <c r="I70" i="1"/>
  <c r="H68" i="1"/>
  <c r="H69" i="1" s="1"/>
  <c r="H70" i="1" s="1"/>
  <c r="H71" i="1" s="1"/>
  <c r="H72" i="1" s="1"/>
  <c r="F63" i="1"/>
  <c r="F64" i="1" s="1"/>
  <c r="F65" i="1" s="1"/>
  <c r="F66" i="1" s="1"/>
  <c r="F67" i="1" s="1"/>
  <c r="F68" i="1" s="1"/>
  <c r="F69" i="1" s="1"/>
  <c r="K51" i="1"/>
  <c r="G50" i="1"/>
  <c r="N44" i="1"/>
  <c r="L38" i="1"/>
  <c r="L39" i="1" s="1"/>
  <c r="M37" i="1"/>
  <c r="Q80" i="1" l="1"/>
  <c r="O79" i="1"/>
  <c r="O80" i="1" s="1"/>
  <c r="O81" i="1" s="1"/>
  <c r="AB81" i="1" s="1"/>
  <c r="AB43" i="1"/>
  <c r="AB31" i="1"/>
  <c r="AB42" i="1"/>
  <c r="AB65" i="1"/>
  <c r="AB75" i="1"/>
  <c r="AB71" i="1"/>
  <c r="AB72" i="1"/>
  <c r="AB36" i="1"/>
  <c r="AB34" i="1"/>
  <c r="AB78" i="1"/>
  <c r="AB18" i="1"/>
  <c r="AB19" i="1"/>
  <c r="AB32" i="1"/>
  <c r="AB63" i="1"/>
  <c r="AB5" i="1"/>
  <c r="AB66" i="1"/>
  <c r="AB22" i="1"/>
  <c r="AB4" i="1"/>
  <c r="AB21" i="1"/>
  <c r="AB30" i="1"/>
  <c r="AB16" i="1"/>
  <c r="AB74" i="1"/>
  <c r="AB40" i="1"/>
  <c r="AB39" i="1"/>
  <c r="AB76" i="1"/>
  <c r="AB57" i="1"/>
  <c r="AB61" i="1"/>
  <c r="AB29" i="1"/>
  <c r="AB26" i="1"/>
  <c r="AB17" i="1"/>
  <c r="AB64" i="1"/>
  <c r="AB70" i="1"/>
  <c r="AB37" i="1"/>
  <c r="AB38" i="1"/>
  <c r="AB13" i="1"/>
  <c r="AB68" i="1"/>
  <c r="AB33" i="1"/>
  <c r="AB41" i="1"/>
  <c r="AB62" i="1"/>
  <c r="AB58" i="1"/>
  <c r="AB25" i="1"/>
  <c r="AB7" i="1"/>
  <c r="AB15" i="1"/>
  <c r="AB69" i="1"/>
  <c r="AB56" i="1"/>
  <c r="AB6" i="1"/>
  <c r="AB77" i="1"/>
  <c r="V2" i="1"/>
  <c r="P30" i="1"/>
  <c r="H73" i="1"/>
  <c r="J71" i="1"/>
  <c r="I71" i="1"/>
  <c r="F70" i="1"/>
  <c r="F71" i="1" s="1"/>
  <c r="F72" i="1" s="1"/>
  <c r="F73" i="1" s="1"/>
  <c r="K52" i="1"/>
  <c r="K53" i="1" s="1"/>
  <c r="G51" i="1"/>
  <c r="AB46" i="1"/>
  <c r="N45" i="1"/>
  <c r="L40" i="1"/>
  <c r="M38" i="1"/>
  <c r="M39" i="1" s="1"/>
  <c r="M40" i="1" s="1"/>
  <c r="AD76" i="1" l="1"/>
  <c r="AD36" i="1"/>
  <c r="Q81" i="1"/>
  <c r="AD32" i="1"/>
  <c r="AD37" i="1"/>
  <c r="AD39" i="1"/>
  <c r="AD78" i="1"/>
  <c r="AD74" i="1"/>
  <c r="AD75" i="1"/>
  <c r="AB60" i="1"/>
  <c r="AB73" i="1"/>
  <c r="AB59" i="1"/>
  <c r="AB67" i="1"/>
  <c r="AB79" i="1"/>
  <c r="AB80" i="1"/>
  <c r="H74" i="1"/>
  <c r="F74" i="1"/>
  <c r="F75" i="1" s="1"/>
  <c r="F76" i="1" s="1"/>
  <c r="F77" i="1" s="1"/>
  <c r="F78" i="1" s="1"/>
  <c r="F79" i="1" s="1"/>
  <c r="F80" i="1" s="1"/>
  <c r="P31"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AD81" i="1" l="1"/>
  <c r="AD2" i="1"/>
  <c r="AD4" i="1"/>
  <c r="AD13" i="1"/>
  <c r="AD15" i="1"/>
  <c r="AD60" i="1"/>
  <c r="AD6" i="1"/>
  <c r="AD5" i="1"/>
  <c r="AD57" i="1"/>
  <c r="AD56" i="1"/>
  <c r="AD59" i="1"/>
  <c r="AD18" i="1"/>
  <c r="AD7" i="1"/>
  <c r="AD62" i="1"/>
  <c r="AD26" i="1"/>
  <c r="AD64" i="1"/>
  <c r="AD65" i="1"/>
  <c r="AD21" i="1"/>
  <c r="AD61" i="1"/>
  <c r="AD63" i="1"/>
  <c r="AD66" i="1"/>
  <c r="AD19" i="1"/>
  <c r="AD67" i="1"/>
  <c r="AD25" i="1"/>
  <c r="AD30" i="1"/>
  <c r="AD29" i="1"/>
  <c r="AD33" i="1"/>
  <c r="AD17" i="1"/>
  <c r="AD31" i="1"/>
  <c r="AD70" i="1"/>
  <c r="AD68" i="1"/>
  <c r="AD71" i="1"/>
  <c r="AD73" i="1"/>
  <c r="AD69" i="1"/>
  <c r="AD72" i="1"/>
  <c r="AD16" i="1"/>
  <c r="AD34" i="1"/>
  <c r="AD58" i="1"/>
  <c r="AD80" i="1"/>
  <c r="AD79" i="1"/>
  <c r="AD38" i="1"/>
  <c r="AD77" i="1"/>
  <c r="F81" i="1"/>
  <c r="S81" i="1" s="1"/>
  <c r="S77" i="1"/>
  <c r="S78" i="1"/>
  <c r="S2" i="1"/>
  <c r="S76" i="1"/>
  <c r="S56" i="1"/>
  <c r="S67"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J73" i="1"/>
  <c r="I73" i="1"/>
  <c r="K67" i="1"/>
  <c r="G53" i="1"/>
  <c r="N49" i="1"/>
  <c r="N50" i="1" s="1"/>
  <c r="AB35"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S66" i="1" l="1"/>
  <c r="S79" i="1"/>
  <c r="S80" i="1"/>
  <c r="H76" i="1"/>
  <c r="H77" i="1" s="1"/>
  <c r="J74" i="1"/>
  <c r="I74" i="1"/>
  <c r="P33" i="1"/>
  <c r="K68" i="1"/>
  <c r="G54" i="1"/>
  <c r="R2" i="1"/>
  <c r="N51" i="1"/>
  <c r="N52" i="1" s="1"/>
  <c r="N53" i="1" s="1"/>
  <c r="N54" i="1" s="1"/>
  <c r="N55" i="1" s="1"/>
  <c r="AB45" i="1"/>
  <c r="M43" i="1"/>
  <c r="L43" i="1"/>
  <c r="H78" i="1" l="1"/>
  <c r="J75" i="1"/>
  <c r="I75" i="1"/>
  <c r="P34" i="1"/>
  <c r="K69" i="1"/>
  <c r="N56" i="1"/>
  <c r="N57" i="1" s="1"/>
  <c r="N58" i="1" s="1"/>
  <c r="G55" i="1"/>
  <c r="AB49" i="1"/>
  <c r="AD35" i="1"/>
  <c r="L44" i="1"/>
  <c r="M44" i="1"/>
  <c r="M45" i="1" s="1"/>
  <c r="M46" i="1" s="1"/>
  <c r="M47" i="1" s="1"/>
  <c r="H79" i="1" l="1"/>
  <c r="I76" i="1"/>
  <c r="J7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H80" i="1" l="1"/>
  <c r="U2" i="1"/>
  <c r="I77" i="1"/>
  <c r="J77" i="1"/>
  <c r="J78" i="1" s="1"/>
  <c r="J79" i="1" s="1"/>
  <c r="J80" i="1" s="1"/>
  <c r="P36" i="1"/>
  <c r="K72" i="1"/>
  <c r="N60" i="1"/>
  <c r="G57" i="1"/>
  <c r="G58" i="1" s="1"/>
  <c r="G59" i="1" s="1"/>
  <c r="G60" i="1" s="1"/>
  <c r="AD20" i="1"/>
  <c r="AB3" i="1"/>
  <c r="R3" i="1"/>
  <c r="AD14" i="1"/>
  <c r="AD54" i="1"/>
  <c r="AD53" i="1"/>
  <c r="M49" i="1"/>
  <c r="L48" i="1"/>
  <c r="H81" i="1" l="1"/>
  <c r="U52" i="1" s="1"/>
  <c r="J81" i="1"/>
  <c r="W81" i="1" s="1"/>
  <c r="U46" i="1"/>
  <c r="U44" i="1"/>
  <c r="U69" i="1"/>
  <c r="U60" i="1"/>
  <c r="U55" i="1"/>
  <c r="U51" i="1"/>
  <c r="W2" i="1"/>
  <c r="I78" i="1"/>
  <c r="W77" i="1"/>
  <c r="W64" i="1"/>
  <c r="W58" i="1"/>
  <c r="W57" i="1"/>
  <c r="W65" i="1"/>
  <c r="W45" i="1"/>
  <c r="W60" i="1"/>
  <c r="W62" i="1"/>
  <c r="W46" i="1"/>
  <c r="W67" i="1"/>
  <c r="W52" i="1"/>
  <c r="W3" i="1"/>
  <c r="W76" i="1"/>
  <c r="W72" i="1"/>
  <c r="W73" i="1"/>
  <c r="W68" i="1"/>
  <c r="W44" i="1"/>
  <c r="W61" i="1"/>
  <c r="W40" i="1"/>
  <c r="W53" i="1"/>
  <c r="W47" i="1"/>
  <c r="W41" i="1"/>
  <c r="W43" i="1"/>
  <c r="W63" i="1"/>
  <c r="W49" i="1"/>
  <c r="W66" i="1"/>
  <c r="W71" i="1"/>
  <c r="W75" i="1"/>
  <c r="W42" i="1"/>
  <c r="W50" i="1"/>
  <c r="W48" i="1"/>
  <c r="W69" i="1"/>
  <c r="N61" i="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W78" i="1" l="1"/>
  <c r="W55" i="1"/>
  <c r="W70" i="1"/>
  <c r="W59" i="1"/>
  <c r="W39" i="1"/>
  <c r="W56" i="1"/>
  <c r="W74" i="1"/>
  <c r="U42" i="1"/>
  <c r="U64" i="1"/>
  <c r="W54" i="1"/>
  <c r="W79" i="1"/>
  <c r="W51" i="1"/>
  <c r="U40" i="1"/>
  <c r="U68" i="1"/>
  <c r="U49" i="1"/>
  <c r="U72" i="1"/>
  <c r="U75" i="1"/>
  <c r="U58" i="1"/>
  <c r="U61" i="1"/>
  <c r="U73" i="1"/>
  <c r="U39" i="1"/>
  <c r="U53" i="1"/>
  <c r="U66" i="1"/>
  <c r="U70" i="1"/>
  <c r="U47" i="1"/>
  <c r="U3" i="1"/>
  <c r="U59" i="1"/>
  <c r="U45" i="1"/>
  <c r="U54" i="1"/>
  <c r="U74" i="1"/>
  <c r="U56" i="1"/>
  <c r="U81" i="1"/>
  <c r="U57" i="1"/>
  <c r="U4" i="1"/>
  <c r="U6" i="1"/>
  <c r="U5" i="1"/>
  <c r="U23" i="1"/>
  <c r="U14" i="1"/>
  <c r="U30" i="1"/>
  <c r="U13" i="1"/>
  <c r="U25" i="1"/>
  <c r="U37" i="1"/>
  <c r="U65" i="1"/>
  <c r="U43" i="1"/>
  <c r="U27" i="1"/>
  <c r="U15" i="1"/>
  <c r="U9" i="1"/>
  <c r="U35" i="1"/>
  <c r="U29" i="1"/>
  <c r="U18" i="1"/>
  <c r="U41" i="1"/>
  <c r="U19" i="1"/>
  <c r="U7" i="1"/>
  <c r="U38" i="1"/>
  <c r="U28" i="1"/>
  <c r="U67" i="1"/>
  <c r="U62" i="1"/>
  <c r="U21" i="1"/>
  <c r="U26" i="1"/>
  <c r="U24" i="1"/>
  <c r="U17" i="1"/>
  <c r="U22" i="1"/>
  <c r="U32" i="1"/>
  <c r="U50" i="1"/>
  <c r="U8" i="1"/>
  <c r="U12" i="1"/>
  <c r="U77" i="1"/>
  <c r="U71" i="1"/>
  <c r="U31" i="1"/>
  <c r="U36" i="1"/>
  <c r="U11" i="1"/>
  <c r="U80" i="1"/>
  <c r="U78" i="1"/>
  <c r="U16" i="1"/>
  <c r="U10" i="1"/>
  <c r="U20" i="1"/>
  <c r="U48" i="1"/>
  <c r="U79" i="1"/>
  <c r="U33" i="1"/>
  <c r="U76" i="1"/>
  <c r="U34" i="1"/>
  <c r="U63" i="1"/>
  <c r="W80" i="1"/>
  <c r="I79" i="1"/>
  <c r="N67" i="1"/>
  <c r="N68" i="1" s="1"/>
  <c r="K74" i="1"/>
  <c r="P38" i="1"/>
  <c r="G62" i="1"/>
  <c r="G63" i="1" s="1"/>
  <c r="M51" i="1"/>
  <c r="M52" i="1" s="1"/>
  <c r="M53" i="1" s="1"/>
  <c r="L50" i="1"/>
  <c r="I80" i="1" l="1"/>
  <c r="I81" i="1" s="1"/>
  <c r="K75" i="1"/>
  <c r="P39" i="1"/>
  <c r="N69" i="1"/>
  <c r="G64" i="1"/>
  <c r="M54" i="1"/>
  <c r="M55" i="1" s="1"/>
  <c r="L51" i="1"/>
  <c r="L52" i="1" s="1"/>
  <c r="L53" i="1" s="1"/>
  <c r="V48" i="1" l="1"/>
  <c r="V81" i="1"/>
  <c r="V77" i="1"/>
  <c r="V36" i="1"/>
  <c r="V49" i="1"/>
  <c r="V62" i="1"/>
  <c r="V12" i="1"/>
  <c r="V50" i="1"/>
  <c r="V53" i="1"/>
  <c r="V58" i="1"/>
  <c r="V29" i="1"/>
  <c r="V31" i="1"/>
  <c r="V39" i="1"/>
  <c r="V51" i="1"/>
  <c r="V4" i="1"/>
  <c r="V5" i="1"/>
  <c r="V3" i="1"/>
  <c r="V6" i="1"/>
  <c r="V7" i="1"/>
  <c r="V19" i="1"/>
  <c r="V59" i="1"/>
  <c r="V72" i="1"/>
  <c r="V78" i="1"/>
  <c r="V17" i="1"/>
  <c r="V9" i="1"/>
  <c r="V38" i="1"/>
  <c r="V23" i="1"/>
  <c r="V10" i="1"/>
  <c r="V13" i="1"/>
  <c r="V14" i="1"/>
  <c r="V60" i="1"/>
  <c r="V70" i="1"/>
  <c r="V46" i="1"/>
  <c r="V47" i="1"/>
  <c r="V52" i="1"/>
  <c r="V66" i="1"/>
  <c r="V69" i="1"/>
  <c r="V57" i="1"/>
  <c r="V80" i="1"/>
  <c r="V20" i="1"/>
  <c r="V26" i="1"/>
  <c r="V28" i="1"/>
  <c r="V15" i="1"/>
  <c r="V21" i="1"/>
  <c r="V16" i="1"/>
  <c r="V24" i="1"/>
  <c r="V27" i="1"/>
  <c r="V11" i="1"/>
  <c r="V30" i="1"/>
  <c r="V37" i="1"/>
  <c r="V32" i="1"/>
  <c r="V22" i="1"/>
  <c r="V56" i="1"/>
  <c r="V76" i="1"/>
  <c r="V75" i="1"/>
  <c r="V61" i="1"/>
  <c r="V42" i="1"/>
  <c r="V54" i="1"/>
  <c r="V71" i="1"/>
  <c r="V43" i="1"/>
  <c r="V45" i="1"/>
  <c r="V55" i="1"/>
  <c r="V25" i="1"/>
  <c r="V33" i="1"/>
  <c r="V65" i="1"/>
  <c r="V35" i="1"/>
  <c r="V8" i="1"/>
  <c r="V18" i="1"/>
  <c r="V34" i="1"/>
  <c r="V41" i="1"/>
  <c r="V64" i="1"/>
  <c r="V63" i="1"/>
  <c r="V67" i="1"/>
  <c r="V74" i="1"/>
  <c r="V73" i="1"/>
  <c r="V44" i="1"/>
  <c r="V40" i="1"/>
  <c r="V68" i="1"/>
  <c r="V79" i="1"/>
  <c r="K76" i="1"/>
  <c r="P40" i="1"/>
  <c r="N70" i="1"/>
  <c r="G65" i="1"/>
  <c r="M56" i="1"/>
  <c r="M57" i="1" s="1"/>
  <c r="L54" i="1"/>
  <c r="P41" i="1" l="1"/>
  <c r="G66" i="1"/>
  <c r="G67" i="1" s="1"/>
  <c r="G68" i="1" s="1"/>
  <c r="G69" i="1" s="1"/>
  <c r="G70" i="1" s="1"/>
  <c r="G71" i="1" s="1"/>
  <c r="G72" i="1" s="1"/>
  <c r="K77" i="1"/>
  <c r="K78" i="1" s="1"/>
  <c r="AA2" i="1"/>
  <c r="N71" i="1"/>
  <c r="M58" i="1"/>
  <c r="M59" i="1" s="1"/>
  <c r="M60" i="1" s="1"/>
  <c r="L55" i="1"/>
  <c r="L56" i="1" s="1"/>
  <c r="L57" i="1" s="1"/>
  <c r="L58" i="1" s="1"/>
  <c r="L59" i="1" s="1"/>
  <c r="L60" i="1" s="1"/>
  <c r="L61" i="1" s="1"/>
  <c r="L62" i="1" s="1"/>
  <c r="L63" i="1" s="1"/>
  <c r="L64" i="1" s="1"/>
  <c r="L65" i="1" s="1"/>
  <c r="L66" i="1" s="1"/>
  <c r="K79" i="1" l="1"/>
  <c r="P42" i="1"/>
  <c r="G73" i="1"/>
  <c r="G74" i="1" s="1"/>
  <c r="G75" i="1" s="1"/>
  <c r="T2" i="1"/>
  <c r="X2" i="1"/>
  <c r="N72" i="1"/>
  <c r="N73" i="1" s="1"/>
  <c r="L67" i="1"/>
  <c r="M61" i="1"/>
  <c r="K80" i="1" l="1"/>
  <c r="K81" i="1" s="1"/>
  <c r="X81" i="1" s="1"/>
  <c r="P43" i="1"/>
  <c r="G76" i="1"/>
  <c r="G77" i="1" s="1"/>
  <c r="N74" i="1"/>
  <c r="L68" i="1"/>
  <c r="M62" i="1"/>
  <c r="Y2" i="1"/>
  <c r="X80" i="1" l="1"/>
  <c r="X42" i="1"/>
  <c r="X67" i="1"/>
  <c r="X10" i="1"/>
  <c r="X73" i="1"/>
  <c r="X41" i="1"/>
  <c r="X37" i="1"/>
  <c r="X24" i="1"/>
  <c r="X43" i="1"/>
  <c r="X38" i="1"/>
  <c r="X20" i="1"/>
  <c r="X17" i="1"/>
  <c r="X61" i="1"/>
  <c r="X62" i="1"/>
  <c r="X35" i="1"/>
  <c r="X22" i="1"/>
  <c r="X60" i="1"/>
  <c r="X69" i="1"/>
  <c r="X27" i="1"/>
  <c r="X31" i="1"/>
  <c r="X50" i="1"/>
  <c r="X39" i="1"/>
  <c r="X12" i="1"/>
  <c r="X63" i="1"/>
  <c r="X25" i="1"/>
  <c r="X78" i="1"/>
  <c r="X72" i="1"/>
  <c r="X23" i="1"/>
  <c r="X47" i="1"/>
  <c r="X68" i="1"/>
  <c r="X51" i="1"/>
  <c r="X7" i="1"/>
  <c r="X48" i="1"/>
  <c r="X59" i="1"/>
  <c r="X74" i="1"/>
  <c r="X71" i="1"/>
  <c r="X77" i="1"/>
  <c r="X54" i="1"/>
  <c r="X13" i="1"/>
  <c r="X32" i="1"/>
  <c r="X40" i="1"/>
  <c r="X14" i="1"/>
  <c r="X21" i="1"/>
  <c r="X64" i="1"/>
  <c r="X57" i="1"/>
  <c r="X70" i="1"/>
  <c r="X5" i="1"/>
  <c r="X19" i="1"/>
  <c r="X55" i="1"/>
  <c r="X44" i="1"/>
  <c r="X3" i="1"/>
  <c r="X30" i="1"/>
  <c r="X36" i="1"/>
  <c r="X58" i="1"/>
  <c r="X29" i="1"/>
  <c r="X4" i="1"/>
  <c r="X9" i="1"/>
  <c r="X8" i="1"/>
  <c r="X18" i="1"/>
  <c r="X75" i="1"/>
  <c r="X56" i="1"/>
  <c r="X26" i="1"/>
  <c r="X45" i="1"/>
  <c r="X34" i="1"/>
  <c r="X53" i="1"/>
  <c r="X16" i="1"/>
  <c r="X11" i="1"/>
  <c r="X15" i="1"/>
  <c r="X46" i="1"/>
  <c r="X33" i="1"/>
  <c r="X6" i="1"/>
  <c r="X65" i="1"/>
  <c r="X66" i="1"/>
  <c r="X76" i="1"/>
  <c r="X28" i="1"/>
  <c r="X49" i="1"/>
  <c r="X52" i="1"/>
  <c r="X79" i="1"/>
  <c r="G78" i="1"/>
  <c r="P44" i="1"/>
  <c r="N75" i="1"/>
  <c r="L69" i="1"/>
  <c r="M63" i="1"/>
  <c r="M64" i="1" s="1"/>
  <c r="M65" i="1" s="1"/>
  <c r="M66" i="1" s="1"/>
  <c r="G79" i="1" l="1"/>
  <c r="P45" i="1"/>
  <c r="N76" i="1"/>
  <c r="L70" i="1"/>
  <c r="M67" i="1"/>
  <c r="G80" i="1" l="1"/>
  <c r="G81" i="1" s="1"/>
  <c r="T71" i="1" s="1"/>
  <c r="T6" i="1"/>
  <c r="T40" i="1"/>
  <c r="T8" i="1"/>
  <c r="T70" i="1"/>
  <c r="T56" i="1"/>
  <c r="T55" i="1"/>
  <c r="T10" i="1"/>
  <c r="T28" i="1"/>
  <c r="T14" i="1"/>
  <c r="T38" i="1"/>
  <c r="T12" i="1"/>
  <c r="T60" i="1"/>
  <c r="T26" i="1"/>
  <c r="T41" i="1"/>
  <c r="T11" i="1"/>
  <c r="T27" i="1"/>
  <c r="T22" i="1"/>
  <c r="T21" i="1"/>
  <c r="T72" i="1"/>
  <c r="T23" i="1"/>
  <c r="T19" i="1"/>
  <c r="T29" i="1"/>
  <c r="T13" i="1"/>
  <c r="T37" i="1"/>
  <c r="T69" i="1"/>
  <c r="T18" i="1"/>
  <c r="T62" i="1"/>
  <c r="T59" i="1"/>
  <c r="T25" i="1"/>
  <c r="T45" i="1"/>
  <c r="T42" i="1"/>
  <c r="T54" i="1"/>
  <c r="T52" i="1"/>
  <c r="T53" i="1"/>
  <c r="P46" i="1"/>
  <c r="N77" i="1"/>
  <c r="L71" i="1"/>
  <c r="L72" i="1" s="1"/>
  <c r="L73" i="1" s="1"/>
  <c r="M68" i="1"/>
  <c r="T9" i="1" l="1"/>
  <c r="T39" i="1"/>
  <c r="T44" i="1"/>
  <c r="T58" i="1"/>
  <c r="T4" i="1"/>
  <c r="T17" i="1"/>
  <c r="T15" i="1"/>
  <c r="T33" i="1"/>
  <c r="T51" i="1"/>
  <c r="T20" i="1"/>
  <c r="T5" i="1"/>
  <c r="T46" i="1"/>
  <c r="T66" i="1"/>
  <c r="T77" i="1"/>
  <c r="T36" i="1"/>
  <c r="T74" i="1"/>
  <c r="T64" i="1"/>
  <c r="T73" i="1"/>
  <c r="T75" i="1"/>
  <c r="T48" i="1"/>
  <c r="T34" i="1"/>
  <c r="T24" i="1"/>
  <c r="T68" i="1"/>
  <c r="T47" i="1"/>
  <c r="T50" i="1"/>
  <c r="T65" i="1"/>
  <c r="T57" i="1"/>
  <c r="T76" i="1"/>
  <c r="T43" i="1"/>
  <c r="T78" i="1"/>
  <c r="T49" i="1"/>
  <c r="T79" i="1"/>
  <c r="T31" i="1"/>
  <c r="T67" i="1"/>
  <c r="T3" i="1"/>
  <c r="T35" i="1"/>
  <c r="T81" i="1"/>
  <c r="T16" i="1"/>
  <c r="T7" i="1"/>
  <c r="T61" i="1"/>
  <c r="T32" i="1"/>
  <c r="T63" i="1"/>
  <c r="T80" i="1"/>
  <c r="T30" i="1"/>
  <c r="P47" i="1"/>
  <c r="N78" i="1"/>
  <c r="L74" i="1"/>
  <c r="L75" i="1" s="1"/>
  <c r="M69" i="1"/>
  <c r="AA59" i="1" l="1"/>
  <c r="N79" i="1"/>
  <c r="N80" i="1" s="1"/>
  <c r="N81" i="1" s="1"/>
  <c r="AA81" i="1" s="1"/>
  <c r="P48" i="1"/>
  <c r="AA76" i="1"/>
  <c r="AA44" i="1"/>
  <c r="AA51" i="1"/>
  <c r="AA15" i="1"/>
  <c r="AA56" i="1"/>
  <c r="AA63" i="1"/>
  <c r="AA11" i="1"/>
  <c r="AA22" i="1"/>
  <c r="AA18" i="1"/>
  <c r="AA12" i="1"/>
  <c r="AA62" i="1"/>
  <c r="AA27" i="1"/>
  <c r="AA29" i="1"/>
  <c r="AA32" i="1"/>
  <c r="AA24" i="1"/>
  <c r="AA49" i="1"/>
  <c r="AA14" i="1"/>
  <c r="AA21" i="1"/>
  <c r="AA61" i="1"/>
  <c r="AA8" i="1"/>
  <c r="AA9" i="1"/>
  <c r="AA33" i="1"/>
  <c r="AA35" i="1"/>
  <c r="AA5" i="1"/>
  <c r="AA55" i="1"/>
  <c r="AA10" i="1"/>
  <c r="AA4" i="1"/>
  <c r="AA23" i="1"/>
  <c r="AA78" i="1"/>
  <c r="AA75" i="1"/>
  <c r="AA43" i="1"/>
  <c r="AA41" i="1"/>
  <c r="AA66" i="1"/>
  <c r="AA60" i="1"/>
  <c r="AA67" i="1"/>
  <c r="AA50" i="1"/>
  <c r="AA70" i="1"/>
  <c r="AA3" i="1"/>
  <c r="AA73" i="1"/>
  <c r="AA40" i="1"/>
  <c r="AA69" i="1"/>
  <c r="AA57" i="1"/>
  <c r="AA46" i="1"/>
  <c r="AA54" i="1"/>
  <c r="AA47" i="1"/>
  <c r="AA52" i="1"/>
  <c r="AA68" i="1"/>
  <c r="AA17" i="1"/>
  <c r="AA45" i="1"/>
  <c r="AA64" i="1"/>
  <c r="AA72" i="1"/>
  <c r="AA26" i="1"/>
  <c r="AA31" i="1"/>
  <c r="AA74" i="1"/>
  <c r="AA36" i="1"/>
  <c r="AA39" i="1"/>
  <c r="AA30" i="1"/>
  <c r="AA19" i="1"/>
  <c r="AA28" i="1"/>
  <c r="AA65" i="1"/>
  <c r="AA48" i="1"/>
  <c r="AA7" i="1"/>
  <c r="AA16" i="1"/>
  <c r="AA34" i="1"/>
  <c r="AA42" i="1"/>
  <c r="AA53" i="1"/>
  <c r="AA13" i="1"/>
  <c r="AA25" i="1"/>
  <c r="AA6" i="1"/>
  <c r="AA38" i="1"/>
  <c r="AA71" i="1"/>
  <c r="AA37" i="1"/>
  <c r="AA20" i="1"/>
  <c r="AA58" i="1"/>
  <c r="AA77" i="1"/>
  <c r="L76" i="1"/>
  <c r="M70" i="1"/>
  <c r="AA79" i="1" l="1"/>
  <c r="AA80" i="1"/>
  <c r="P49" i="1"/>
  <c r="L77" i="1"/>
  <c r="M71" i="1"/>
  <c r="P50" i="1" l="1"/>
  <c r="L78" i="1"/>
  <c r="M72" i="1"/>
  <c r="L79" i="1" l="1"/>
  <c r="P51" i="1"/>
  <c r="M73" i="1"/>
  <c r="L80" i="1" l="1"/>
  <c r="L81" i="1" s="1"/>
  <c r="Y81" i="1" s="1"/>
  <c r="P52" i="1"/>
  <c r="M74" i="1"/>
  <c r="M75" i="1" s="1"/>
  <c r="Y67" i="1" l="1"/>
  <c r="Y70" i="1"/>
  <c r="Y7" i="1"/>
  <c r="Y73" i="1"/>
  <c r="Y34" i="1"/>
  <c r="Y27" i="1"/>
  <c r="Y65" i="1"/>
  <c r="Y35" i="1"/>
  <c r="Y71" i="1"/>
  <c r="Y68" i="1"/>
  <c r="Y23" i="1"/>
  <c r="Y58" i="1"/>
  <c r="Y33" i="1"/>
  <c r="Y72" i="1"/>
  <c r="Y69" i="1"/>
  <c r="Y18" i="1"/>
  <c r="Y28" i="1"/>
  <c r="Y30" i="1"/>
  <c r="Y45" i="1"/>
  <c r="Y8" i="1"/>
  <c r="Y9" i="1"/>
  <c r="Y49" i="1"/>
  <c r="Y20" i="1"/>
  <c r="Y50" i="1"/>
  <c r="Y6" i="1"/>
  <c r="Y54" i="1"/>
  <c r="Y51" i="1"/>
  <c r="Y78" i="1"/>
  <c r="Y29" i="1"/>
  <c r="Y53" i="1"/>
  <c r="Y60" i="1"/>
  <c r="Y15" i="1"/>
  <c r="Y52" i="1"/>
  <c r="Y57" i="1"/>
  <c r="Y76" i="1"/>
  <c r="Y24" i="1"/>
  <c r="Y21" i="1"/>
  <c r="Y13" i="1"/>
  <c r="Y22" i="1"/>
  <c r="Y31" i="1"/>
  <c r="Y11" i="1"/>
  <c r="Y41" i="1"/>
  <c r="Y10" i="1"/>
  <c r="Y17" i="1"/>
  <c r="Y40" i="1"/>
  <c r="Y16" i="1"/>
  <c r="Y55" i="1"/>
  <c r="Y75" i="1"/>
  <c r="Y19" i="1"/>
  <c r="Y66" i="1"/>
  <c r="Y62" i="1"/>
  <c r="Y79" i="1"/>
  <c r="Y44" i="1"/>
  <c r="Y4" i="1"/>
  <c r="Y36" i="1"/>
  <c r="Y47" i="1"/>
  <c r="Y14" i="1"/>
  <c r="Y37" i="1"/>
  <c r="Y56" i="1"/>
  <c r="Y32" i="1"/>
  <c r="Y61" i="1"/>
  <c r="Y42" i="1"/>
  <c r="Y26" i="1"/>
  <c r="Y5" i="1"/>
  <c r="Y74" i="1"/>
  <c r="Y25" i="1"/>
  <c r="Y48" i="1"/>
  <c r="Y46" i="1"/>
  <c r="Y12" i="1"/>
  <c r="Y38" i="1"/>
  <c r="Y64" i="1"/>
  <c r="Y39" i="1"/>
  <c r="Y3" i="1"/>
  <c r="Y77" i="1"/>
  <c r="Y59" i="1"/>
  <c r="Y63" i="1"/>
  <c r="Y43" i="1"/>
  <c r="Y80" i="1"/>
  <c r="P53" i="1"/>
  <c r="M76" i="1"/>
  <c r="P54" i="1" l="1"/>
  <c r="M77" i="1"/>
  <c r="M78" i="1" s="1"/>
  <c r="M79" i="1" s="1"/>
  <c r="M80" i="1" s="1"/>
  <c r="M81" i="1" l="1"/>
  <c r="Z81" i="1" s="1"/>
  <c r="Z78" i="1"/>
  <c r="Z79" i="1"/>
  <c r="P55" i="1"/>
  <c r="P56" i="1" s="1"/>
  <c r="P57" i="1" s="1"/>
  <c r="P58" i="1" s="1"/>
  <c r="P59" i="1" s="1"/>
  <c r="P60" i="1" s="1"/>
  <c r="P61" i="1" s="1"/>
  <c r="P62" i="1" s="1"/>
  <c r="P63" i="1" s="1"/>
  <c r="P64" i="1" s="1"/>
  <c r="P65" i="1" s="1"/>
  <c r="P66" i="1" s="1"/>
  <c r="P67" i="1" s="1"/>
  <c r="P68" i="1" s="1"/>
  <c r="Z3" i="1"/>
  <c r="Z2" i="1"/>
  <c r="Z77" i="1"/>
  <c r="Z64" i="1"/>
  <c r="Z24" i="1"/>
  <c r="Z17" i="1"/>
  <c r="Z56" i="1"/>
  <c r="Z49" i="1"/>
  <c r="Z14" i="1"/>
  <c r="Z52" i="1"/>
  <c r="Z37" i="1"/>
  <c r="Z16" i="1"/>
  <c r="Z19" i="1"/>
  <c r="Z34" i="1"/>
  <c r="Z44" i="1"/>
  <c r="Z10" i="1"/>
  <c r="Z7" i="1"/>
  <c r="Z69" i="1"/>
  <c r="Z31" i="1"/>
  <c r="Z74" i="1"/>
  <c r="Z12" i="1"/>
  <c r="Z27" i="1"/>
  <c r="Z46" i="1"/>
  <c r="Z53" i="1"/>
  <c r="Z61" i="1"/>
  <c r="Z62" i="1"/>
  <c r="Z68" i="1"/>
  <c r="Z63" i="1"/>
  <c r="Z22" i="1"/>
  <c r="Z58" i="1"/>
  <c r="Z72" i="1"/>
  <c r="Z6" i="1"/>
  <c r="Z66" i="1"/>
  <c r="Z50" i="1"/>
  <c r="Z30" i="1"/>
  <c r="Z5" i="1"/>
  <c r="Z47" i="1"/>
  <c r="Z21" i="1"/>
  <c r="Z4" i="1"/>
  <c r="Z32" i="1"/>
  <c r="Z29" i="1"/>
  <c r="Z38" i="1"/>
  <c r="Z57" i="1"/>
  <c r="Z23" i="1"/>
  <c r="Z42" i="1"/>
  <c r="Z60" i="1"/>
  <c r="Z11" i="1"/>
  <c r="Z9" i="1"/>
  <c r="Z20" i="1"/>
  <c r="Z35" i="1"/>
  <c r="Z45" i="1"/>
  <c r="Z18" i="1"/>
  <c r="Z70" i="1"/>
  <c r="Z51" i="1"/>
  <c r="Z13" i="1"/>
  <c r="Z41" i="1"/>
  <c r="Z25" i="1"/>
  <c r="Z54" i="1"/>
  <c r="Z43" i="1"/>
  <c r="Z55" i="1"/>
  <c r="Z65" i="1"/>
  <c r="Z40" i="1"/>
  <c r="Z48" i="1"/>
  <c r="Z26" i="1"/>
  <c r="Z33" i="1"/>
  <c r="Z59" i="1"/>
  <c r="Z39" i="1"/>
  <c r="Z15" i="1"/>
  <c r="Z73" i="1"/>
  <c r="Z36" i="1"/>
  <c r="Z28" i="1"/>
  <c r="Z67" i="1"/>
  <c r="Z8" i="1"/>
  <c r="Z71" i="1"/>
  <c r="Z75" i="1"/>
  <c r="Z76" i="1"/>
  <c r="Z80" i="1" l="1"/>
  <c r="P69" i="1"/>
  <c r="P70" i="1" s="1"/>
  <c r="P71" i="1" s="1"/>
  <c r="P72" i="1" s="1"/>
  <c r="P73" i="1" s="1"/>
  <c r="P74" i="1" s="1"/>
  <c r="P75" i="1" s="1"/>
  <c r="P76" i="1" s="1"/>
  <c r="P77" i="1" s="1"/>
  <c r="P78" i="1" s="1"/>
  <c r="P79" i="1" s="1"/>
  <c r="P80" i="1" s="1"/>
  <c r="P81" i="1" s="1"/>
  <c r="AC81" i="1" s="1"/>
  <c r="AC2" i="1"/>
  <c r="AC23" i="1" l="1"/>
  <c r="AC10" i="1"/>
  <c r="AC67" i="1"/>
  <c r="AC14" i="1"/>
  <c r="AC77" i="1"/>
  <c r="AC42" i="1"/>
  <c r="AC9" i="1"/>
  <c r="AC68" i="1"/>
  <c r="AC62" i="1"/>
  <c r="AC11" i="1"/>
  <c r="AC22" i="1"/>
  <c r="AC60" i="1"/>
  <c r="AC70" i="1"/>
  <c r="AC40" i="1"/>
  <c r="AC13" i="1"/>
  <c r="AC5" i="1"/>
  <c r="AC39" i="1"/>
  <c r="AC50" i="1"/>
  <c r="AC37" i="1"/>
  <c r="AC49" i="1"/>
  <c r="AC45" i="1"/>
  <c r="AC4" i="1"/>
  <c r="AC55" i="1"/>
  <c r="AC75" i="1"/>
  <c r="AC21" i="1"/>
  <c r="AC47" i="1"/>
  <c r="AC41" i="1"/>
  <c r="AC38" i="1"/>
  <c r="AC7" i="1"/>
  <c r="AC61" i="1"/>
  <c r="AC20" i="1"/>
  <c r="AC73" i="1"/>
  <c r="AC6" i="1"/>
  <c r="AC64" i="1"/>
  <c r="AC27" i="1"/>
  <c r="AC31" i="1"/>
  <c r="AC25" i="1"/>
  <c r="AC46" i="1"/>
  <c r="AC3" i="1"/>
  <c r="AC19" i="1"/>
  <c r="AC30" i="1"/>
  <c r="AC16" i="1"/>
  <c r="AC69" i="1"/>
  <c r="AC28" i="1"/>
  <c r="AC66" i="1"/>
  <c r="AC59" i="1"/>
  <c r="AC48" i="1"/>
  <c r="AC8" i="1"/>
  <c r="AC15" i="1"/>
  <c r="AC24" i="1"/>
  <c r="AC34" i="1"/>
  <c r="AC52" i="1"/>
  <c r="AC57" i="1"/>
  <c r="AC63" i="1"/>
  <c r="AC17" i="1"/>
  <c r="AC36" i="1"/>
  <c r="AC33" i="1"/>
  <c r="AC43" i="1"/>
  <c r="AC26" i="1"/>
  <c r="AC12" i="1"/>
  <c r="AC65" i="1"/>
  <c r="AC51" i="1"/>
  <c r="AC35" i="1"/>
  <c r="AC58" i="1"/>
  <c r="AC56" i="1"/>
  <c r="AC29" i="1"/>
  <c r="AC71" i="1"/>
  <c r="AC44" i="1"/>
  <c r="AC72" i="1"/>
  <c r="AC53" i="1"/>
  <c r="AC54" i="1"/>
  <c r="AC18" i="1"/>
  <c r="AC32" i="1"/>
  <c r="AC79" i="1"/>
  <c r="AC80" i="1"/>
  <c r="AC76" i="1"/>
  <c r="AC78" i="1"/>
  <c r="AC74"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<sst xmlns="http://schemas.openxmlformats.org/spreadsheetml/2006/main" count="915" uniqueCount="548">
  <si>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</si>
  <si>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</si>
  <si>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</si>
  <si>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</si>
  <si>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</si>
  <si>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</si>
  <si>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</si>
  <si>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</si>
  <si>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</si>
  <si>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</si>
  <si>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</si>
  <si>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</si>
  <si>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</si>
  <si>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</si>
  <si>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</si>
  <si>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</si>
  <si>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</si>
  <si>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</si>
  <si>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</si>
  <si>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</si>
  <si>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</si>
  <si>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</si>
  <si>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</si>
  <si>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</si>
  <si>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</si>
  <si>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</si>
  <si>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</si>
  <si>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</si>
  <si>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</si>
  <si>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</si>
  <si>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</si>
  <si>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</si>
  <si>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</si>
  <si>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</si>
  <si>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</si>
  <si>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</si>
  <si>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</si>
  <si>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</si>
  <si>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</si>
  <si>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</si>
  <si>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</si>
  <si>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</si>
  <si>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</si>
  <si>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</si>
  <si>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</si>
  <si>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</si>
  <si>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</si>
  <si>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</si>
  <si>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</si>
  <si>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</si>
  <si>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</si>
  <si>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</si>
  <si>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</si>
  <si>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</si>
  <si>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</si>
  <si>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</si>
  <si>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</si>
  <si>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</si>
  <si>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</si>
  <si>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</si>
  <si>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</si>
  <si>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</si>
  <si>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</si>
  <si>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</si>
  <si>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</si>
  <si>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</si>
  <si>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</si>
  <si>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</si>
  <si>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</si>
  <si>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</si>
  <si>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</si>
  <si>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</si>
  <si>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</si>
  <si>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</si>
  <si>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</si>
  <si>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</si>
  <si>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</si>
  <si>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</si>
  <si>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</si>
  <si>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</si>
  <si>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</si>
  <si>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</si>
  <si>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</si>
  <si>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</si>
  <si>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</si>
  <si>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</si>
  <si>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</si>
  <si>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</si>
  <si>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</si>
  <si>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</si>
  <si>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</si>
  <si>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</si>
  <si>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</si>
  <si>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</si>
  <si>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</si>
  <si>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</si>
  <si>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</si>
  <si>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</si>
  <si>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</si>
  <si>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</si>
  <si>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</si>
  <si>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</si>
  <si>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</si>
  <si>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</si>
  <si>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</si>
  <si>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</si>
  <si>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</si>
  <si>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</si>
  <si>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</si>
  <si>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</si>
  <si>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</si>
  <si>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</si>
  <si>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</si>
  <si>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</si>
  <si>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</si>
  <si>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</si>
  <si>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</si>
  <si>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</si>
  <si>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</si>
  <si>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</si>
  <si>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</si>
  <si>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</si>
  <si>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</si>
  <si>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</si>
  <si>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</si>
  <si>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</si>
  <si>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</si>
  <si>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</si>
  <si>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</si>
  <si>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</si>
  <si>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</si>
  <si>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</si>
  <si>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</si>
  <si>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</si>
  <si>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</si>
  <si>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</si>
  <si>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</si>
  <si>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</si>
  <si>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</si>
  <si>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</si>
  <si>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</si>
  <si>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</si>
  <si>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</si>
  <si>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</si>
  <si>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</si>
  <si>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</si>
  <si>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</si>
  <si>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</si>
  <si>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</si>
  <si>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</si>
  <si>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</si>
  <si>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</si>
  <si>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</si>
  <si>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</si>
  <si>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</si>
  <si>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</si>
  <si>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</si>
  <si>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</si>
  <si>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</si>
  <si>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</si>
  <si>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</si>
  <si>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</si>
  <si>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</si>
  <si>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</si>
  <si>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</si>
  <si>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</si>
  <si>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</si>
  <si>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</si>
  <si>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</si>
  <si>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</si>
  <si>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</si>
  <si>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</si>
  <si>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</si>
  <si>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</si>
  <si>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</si>
  <si>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</si>
  <si>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</si>
  <si>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</si>
  <si>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</si>
  <si>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</si>
  <si>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</si>
  <si>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</si>
  <si>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</si>
  <si>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</si>
  <si>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</si>
  <si>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</si>
  <si>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</si>
  <si>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</si>
  <si>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</si>
  <si>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</si>
  <si>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</si>
  <si>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</si>
  <si>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</si>
  <si>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</si>
  <si>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</si>
  <si>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</si>
  <si>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</si>
  <si>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</si>
  <si>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</si>
  <si>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</si>
  <si>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</si>
  <si>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</si>
  <si>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</si>
  <si>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</si>
  <si>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</si>
  <si>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</si>
  <si>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</si>
  <si>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</si>
  <si>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</si>
  <si>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</si>
  <si>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</si>
  <si>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</si>
  <si>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</si>
  <si>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</si>
  <si>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</si>
  <si>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</si>
  <si>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</si>
  <si>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</si>
  <si>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</si>
  <si>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</si>
  <si>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</si>
  <si>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</si>
  <si>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</si>
  <si>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</si>
  <si>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</si>
  <si>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</si>
  <si>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</si>
  <si>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</si>
  <si>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</si>
  <si>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</si>
  <si>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</si>
  <si>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</si>
  <si>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</si>
  <si>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</si>
  <si>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</si>
  <si>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</si>
  <si>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</si>
  <si>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</si>
  <si>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</si>
  <si>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</si>
  <si>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</si>
  <si>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</si>
  <si>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</si>
  <si>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</si>
  <si>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</si>
  <si>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</si>
  <si>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</si>
  <si>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</si>
  <si>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</si>
  <si>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</si>
  <si>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</si>
  <si>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</si>
  <si>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</si>
  <si>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</si>
  <si>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</si>
  <si>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</si>
  <si>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</si>
  <si>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</si>
  <si>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</si>
  <si>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</si>
  <si>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</si>
  <si>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</si>
  <si>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</si>
  <si>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</si>
  <si>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</si>
  <si>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</si>
  <si>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</si>
  <si>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</si>
  <si>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</si>
  <si>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</si>
  <si>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</si>
  <si>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</si>
  <si>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</si>
  <si>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</si>
  <si>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</si>
  <si>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</si>
  <si>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</si>
  <si>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</si>
  <si>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</si>
  <si>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</si>
  <si>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</si>
  <si>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</si>
  <si>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</si>
  <si>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</si>
  <si>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</si>
  <si>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</si>
  <si>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</si>
  <si>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</si>
  <si>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</si>
  <si>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</si>
  <si>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</si>
  <si>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</si>
  <si>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</si>
  <si>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</si>
  <si>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</si>
  <si>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</si>
  <si>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</si>
  <si>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</si>
  <si>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</si>
  <si>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</si>
  <si>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</si>
  <si>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</si>
  <si>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</si>
  <si>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</si>
  <si>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</si>
  <si>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</si>
  <si>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</si>
  <si>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</si>
  <si>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</si>
  <si>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</si>
  <si>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</si>
  <si>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</si>
  <si>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</si>
  <si>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</si>
  <si>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</si>
  <si>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</si>
  <si>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</si>
  <si>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</si>
  <si>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</si>
  <si>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</si>
  <si>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</si>
  <si>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</si>
  <si>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</si>
  <si>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</si>
  <si>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</si>
  <si>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</si>
  <si>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</si>
  <si>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</si>
  <si>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</si>
  <si>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</si>
  <si>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</si>
  <si>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</si>
  <si>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</si>
  <si>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</si>
  <si>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</si>
  <si>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</si>
  <si>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</si>
  <si>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</si>
  <si>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</si>
  <si>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</si>
  <si>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</si>
  <si>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</si>
  <si>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</si>
  <si>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</si>
  <si>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</si>
  <si>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</si>
  <si>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</si>
  <si>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</si>
  <si>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</si>
  <si>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</si>
  <si>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</si>
  <si>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</si>
  <si>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</si>
  <si>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</si>
  <si>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</si>
  <si>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</si>
  <si>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</si>
  <si>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</si>
  <si>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</si>
  <si>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</si>
  <si>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</si>
  <si>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</si>
  <si>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</si>
  <si>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</si>
  <si>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</si>
  <si>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</si>
  <si>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</si>
  <si>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</si>
  <si>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</si>
  <si>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</si>
  <si>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</si>
  <si>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</si>
  <si>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</si>
  <si>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</si>
  <si>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</si>
  <si>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</si>
  <si>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</si>
  <si>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</si>
  <si>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</si>
  <si>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</si>
  <si>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</si>
  <si>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</si>
  <si>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</si>
  <si>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</si>
  <si>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</si>
  <si>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</si>
  <si>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</si>
  <si>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</si>
  <si>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</si>
  <si>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</si>
  <si>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</si>
  <si>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</si>
  <si>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</si>
  <si>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</si>
  <si>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</si>
  <si>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</si>
  <si>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</si>
  <si>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</si>
  <si>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</si>
  <si>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</si>
  <si>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</si>
  <si>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</si>
  <si>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</si>
  <si>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</si>
  <si>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</si>
  <si>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</si>
  <si>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</si>
  <si>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</si>
  <si>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</si>
  <si>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</si>
  <si>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</si>
  <si>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</si>
  <si>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</si>
  <si>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</si>
  <si>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</si>
  <si>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</si>
  <si>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</si>
  <si>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</si>
  <si>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</si>
  <si>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</si>
  <si>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</si>
  <si>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</si>
  <si>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</si>
  <si>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</si>
  <si>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</si>
  <si>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</si>
  <si>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</si>
  <si>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</si>
  <si>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</si>
  <si>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</si>
  <si>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</si>
  <si>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</si>
  <si>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</si>
  <si>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</si>
  <si>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</si>
  <si>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</si>
  <si>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</si>
  <si>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</si>
  <si>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</si>
  <si>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</si>
  <si>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</si>
  <si>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</si>
  <si>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</si>
  <si>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</si>
  <si>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</si>
  <si>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</si>
  <si>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</si>
  <si>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</si>
  <si>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</si>
  <si>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</si>
  <si>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</si>
  <si>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</si>
  <si>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</si>
  <si>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</si>
  <si>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</si>
  <si>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</si>
  <si>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</si>
  <si>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</si>
  <si>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</si>
  <si>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</si>
  <si>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</si>
  <si>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</si>
  <si>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</si>
  <si>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</si>
  <si>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</si>
  <si>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</si>
  <si>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</si>
  <si>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</si>
  <si>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</si>
  <si>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</si>
  <si>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</si>
  <si>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</si>
  <si>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</si>
  <si>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</si>
  <si>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</si>
  <si>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</si>
  <si>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</si>
  <si>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</si>
  <si>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</si>
  <si>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</si>
  <si>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</si>
  <si>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</si>
  <si>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</si>
  <si>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</si>
  <si>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</si>
  <si>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</si>
  <si>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</si>
  <si>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</si>
  <si>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</si>
  <si>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</si>
  <si>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</si>
  <si>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</si>
  <si>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</si>
  <si>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</si>
  <si>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</si>
  <si>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</si>
  <si>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</si>
  <si>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</si>
  <si>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</si>
  <si>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</si>
  <si>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</si>
  <si>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</si>
  <si>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</si>
  <si>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</si>
  <si>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</si>
  <si>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</si>
  <si>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</si>
  <si>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</si>
  <si>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</si>
  <si>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</si>
  <si>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</si>
  <si>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</si>
  <si>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</si>
  <si>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</si>
  <si>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</si>
  <si>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</si>
  <si>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</si>
  <si>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Abbot Whisper MS</t>
  </si>
  <si>
    <t>Abbot Whisper LS</t>
  </si>
  <si>
    <t>Pilot 150, 190 cm</t>
  </si>
  <si>
    <t>Pilot 150, 300 cm</t>
  </si>
  <si>
    <t>Медведева А.Ю.</t>
  </si>
  <si>
    <t>Вольхин М.В.</t>
  </si>
  <si>
    <t>Извлечён</t>
  </si>
  <si>
    <t>лучевой</t>
  </si>
  <si>
    <t>DES, Metafor</t>
  </si>
  <si>
    <t>50 ml</t>
  </si>
  <si>
    <t>Shunmei 0,6</t>
  </si>
  <si>
    <t>Shunmei 0,7</t>
  </si>
  <si>
    <t>Artimes</t>
  </si>
  <si>
    <t>Apollo</t>
  </si>
  <si>
    <t>23:30</t>
  </si>
  <si>
    <t>Правый</t>
  </si>
  <si>
    <t xml:space="preserve">неровности контуров </t>
  </si>
  <si>
    <t>Лукин П.Е.</t>
  </si>
  <si>
    <t>52:06</t>
  </si>
  <si>
    <t>1,5 - 10</t>
  </si>
  <si>
    <t>2,5 - 10</t>
  </si>
  <si>
    <t>3,25 - 6</t>
  </si>
  <si>
    <t>1,25 - 20</t>
  </si>
  <si>
    <t>пролонгированный кальцинированный стеноз на протяжении проксималльного сегмента 60%, кальцинированный стеноз среднего сегмента 90%, стеноз устья ДВ 70%.   Антеградный кровоток  TIMI III.</t>
  </si>
  <si>
    <t>стеноз проксимального сегмента, стеноз дистального сегмента 30%. Антеградный кровотокTIMI III.</t>
  </si>
  <si>
    <t>стеноз проксимального сегмента 30%. Антеградный кровоток  TIMI III.</t>
  </si>
  <si>
    <t>Совместно с д/кардиологом: с учетом клинических данных, ЭКГ и КАГ рекомендована реваскуляризация бассейна ПНА</t>
  </si>
  <si>
    <t>100 ml</t>
  </si>
  <si>
    <t>450 ml</t>
  </si>
  <si>
    <t xml:space="preserve">Устье ствола  катетеризировано проводниковым катетером Launcher ebu 4.0 6Fr. Коронарный проводник shunmei 0.7 проведены  в дистальный сегмент ДВ и ПНА. В дальнейшем проводники заменены на sion (2 шт). В зону среднего сегмента имплантирован DES Resolute Integrity 2.75-30, давлением 14 атм. На контрольной съёмке  устье ДВ скомпрометировано до 99%-кровоток по ДВ TIMI I, зона средней трети (зона бифуркации) стента раскрыта не полностью, остаточный стеноз до 50%. Рекроссинг проводников. Устье ДВ с техническими сложностями удалось дилатировать БК Artimes 1.25-20 и Колибри 1.5-10, антеградный кровоток по ДВ восстановлен.  В зону проксимального сегмента с оверлаппингом имплантирован DES Resolute Integrity 2.75-26, давлением 16 атм. Далее в ДВ проведён БК Artimes 1.25-20 (для защиты). При проведении БК Accuforce 3.25-6 в средний сегмент ПНА для выполнения постдилатации и оптимизации стента  среднего сегмента произошел обрыв фрагмента системы доставки от бК Artimes 1.25-20. Сложные и длительны попытки извлечения системы доставки из коронарных арт. Фрагмент доставки успешно извлечен. При извлечении системы доставки коронарный проводник sion перфорировал одну из конц.ветвей дистального сегмента ДВ. Степень перфорции Ellis 3. Принято решение в пользу экстренной эмболизации дистального сегмента ДВ адгезионным материалом через  катетер Medtronic Export Advance, последний успешно проведен до дистального сегмента ДВ, а устье ДВ предварительно дилатировано  Artimes 2.25-15.  На контрольных съёмках успешная эмболизация,   активного кровотечения нет, перфорированное отверстие закрыто. Далее, БК Accuforce 3.25-6, давлением до 16 атм.  выпонена успешная постдилатация и оптимизация стентов среднего и проксимального сегментов.  На контроьных съёмках стенты раскрыты удовлетворительно, признаков краевых диссекций ПНА и тромбоза нет, активной экстравазации контрастного вещества не выявлено, кровоток  по ПНА -TIMI III, по ДВ до дистального сегмента - TIMI II. Пациент в стабильном состоянии транспортируется в ПРИТ для дальнейшего наблюдения и лечения. </t>
  </si>
  <si>
    <r>
      <t xml:space="preserve">Интраоперационно экстренно вызваны  кардиохирург, вр. УЗИ. С учётом малого выпота, отсутствия признаков томпонады сердца, стабильной гемодинамики совместно с деж.кардиохирургом принято решение воздержаться от пункции перикарда. </t>
    </r>
    <r>
      <rPr>
        <u/>
        <sz val="10"/>
        <color theme="1"/>
        <rFont val="Calibri"/>
        <family val="2"/>
        <charset val="204"/>
        <scheme val="minor"/>
      </rPr>
      <t xml:space="preserve">Рекомендовано: </t>
    </r>
    <r>
      <rPr>
        <sz val="10"/>
        <color theme="1"/>
        <rFont val="Calibri"/>
        <family val="2"/>
        <charset val="204"/>
        <scheme val="minor"/>
      </rPr>
      <t>контроль места пункции, повязка на руке до 7-8 ч, набюдение кардиохирурга, контроль ЭХО на 02.03.25.</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</si>
</sst>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
      <sz val="8"/>
      <color theme="1"/>
      <name val="Calibri"/>
      <family val="2"/>
      <charset val="204"/>
      <scheme val="minor"/>
    </font>
  </fonts>
  <fills count="14">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rgb="FFFF7C80"/>
        <bgColor indexed="64"/>
      </patternFill>
    </fill>
    <fill>
      <patternFill patternType="solid">
        <fgColor theme="0" tint="-0.14999847407452621"/>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5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5"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4"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3"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4" fillId="0" borderId="0" xfId="0" applyFont="1" applyAlignment="1">
      <alignment horizontal="centerContinuous" vertical="top" wrapText="1"/>
    </xf>
    <xf numFmtId="0" fontId="64"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5" fillId="0" borderId="12" xfId="0" applyFont="1" applyBorder="1" applyAlignment="1" applyProtection="1">
      <alignment vertical="top" wrapText="1"/>
      <protection locked="0"/>
    </xf>
    <xf numFmtId="0" fontId="66"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5"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7"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4"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3"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7" fillId="8" borderId="18" xfId="6" applyFont="1" applyBorder="1" applyAlignment="1" applyProtection="1">
      <alignment horizontal="left" vertical="center"/>
    </xf>
    <xf numFmtId="0" fontId="0" fillId="0" borderId="0" xfId="0" applyNumberFormat="1"/>
    <xf numFmtId="0" fontId="27" fillId="8" borderId="18" xfId="6" applyFont="1" applyBorder="1" applyAlignment="1" applyProtection="1">
      <alignment horizontal="left" vertical="center"/>
      <protection locked="0"/>
    </xf>
    <xf numFmtId="0" fontId="22" fillId="8" borderId="16" xfId="6" applyFont="1" applyBorder="1" applyAlignment="1" applyProtection="1">
      <alignment horizontal="left" vertical="center"/>
      <protection locked="0"/>
    </xf>
    <xf numFmtId="0" fontId="0" fillId="0" borderId="0" xfId="0" applyBorder="1"/>
    <xf numFmtId="0" fontId="50"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8" fillId="7" borderId="0" xfId="5" applyAlignment="1" applyProtection="1">
      <alignment horizontal="justify" vertical="top" wrapText="1"/>
      <protection hidden="1"/>
    </xf>
    <xf numFmtId="0" fontId="0" fillId="11" borderId="0" xfId="0" applyFill="1"/>
    <xf numFmtId="0" fontId="0" fillId="12" borderId="0" xfId="0" applyFill="1"/>
    <xf numFmtId="0" fontId="0" fillId="13" borderId="0" xfId="0" applyFill="1"/>
    <xf numFmtId="0" fontId="21" fillId="13" borderId="0" xfId="0" applyFont="1" applyFill="1" applyAlignment="1">
      <alignment horizontal="left"/>
    </xf>
    <xf numFmtId="0" fontId="1" fillId="0" borderId="0" xfId="0" applyFont="1"/>
    <xf numFmtId="0" fontId="69" fillId="0" borderId="0" xfId="0" applyFont="1" applyAlignment="1" applyProtection="1">
      <alignment horizontal="justify" vertical="top" wrapText="1"/>
      <protection locked="0"/>
    </xf>
    <xf numFmtId="0" fontId="2" fillId="0" borderId="0" xfId="0" applyFont="1" applyAlignment="1" applyProtection="1">
      <alignment horizontal="justify" vertical="top" wrapText="1"/>
      <protection locked="0"/>
    </xf>
    <xf numFmtId="0" fontId="2"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62" fillId="0" borderId="0" xfId="0" applyFont="1" applyAlignment="1" applyProtection="1">
      <alignment horizontal="justify" vertical="top" wrapText="1"/>
      <protection locked="0"/>
    </xf>
    <xf numFmtId="0" fontId="58" fillId="0" borderId="0" xfId="0" applyFont="1" applyAlignment="1" applyProtection="1">
      <alignment horizontal="justify" vertical="top" wrapText="1"/>
      <protection locked="0"/>
    </xf>
    <xf numFmtId="0" fontId="58" fillId="0" borderId="13" xfId="0" applyFont="1" applyBorder="1" applyAlignment="1" applyProtection="1">
      <alignment horizontal="justify" vertical="top" wrapText="1"/>
      <protection locked="0"/>
    </xf>
    <xf numFmtId="0" fontId="58" fillId="0" borderId="3" xfId="0" applyFont="1" applyBorder="1" applyAlignment="1" applyProtection="1">
      <alignment horizontal="justify" vertical="top" wrapText="1"/>
      <protection locked="0"/>
    </xf>
    <xf numFmtId="0" fontId="58" fillId="0" borderId="9" xfId="0" applyFont="1" applyBorder="1" applyAlignment="1" applyProtection="1">
      <alignment horizontal="justify" vertical="top" wrapText="1"/>
      <protection locked="0"/>
    </xf>
    <xf numFmtId="0" fontId="62" fillId="0" borderId="5" xfId="0" applyFont="1" applyBorder="1" applyAlignment="1" applyProtection="1">
      <alignment horizontal="justify" vertical="top" wrapText="1"/>
      <protection locked="0"/>
    </xf>
    <xf numFmtId="0" fontId="62" fillId="0" borderId="11" xfId="0" applyFont="1" applyBorder="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68" fillId="0" borderId="0" xfId="0" applyFont="1" applyAlignment="1">
      <alignment horizontal="justify" vertical="top" wrapText="1"/>
    </xf>
    <xf numFmtId="0" fontId="68" fillId="0" borderId="13" xfId="0" applyFont="1" applyBorder="1" applyAlignment="1">
      <alignment horizontal="justify" vertical="top" wrapText="1"/>
    </xf>
    <xf numFmtId="0" fontId="68" fillId="0" borderId="12" xfId="0" applyFont="1" applyBorder="1" applyAlignment="1">
      <alignment horizontal="justify" vertical="top" wrapText="1"/>
    </xf>
    <xf numFmtId="0" fontId="70" fillId="0" borderId="12" xfId="0" applyFont="1" applyBorder="1" applyAlignment="1" applyProtection="1">
      <alignment horizontal="justify" vertical="top" wrapText="1"/>
      <protection locked="0"/>
    </xf>
    <xf numFmtId="0" fontId="46" fillId="0" borderId="0" xfId="0" applyFont="1" applyAlignment="1" applyProtection="1">
      <alignment horizontal="justify" vertical="top" wrapText="1"/>
      <protection locked="0"/>
    </xf>
    <xf numFmtId="0" fontId="46" fillId="0" borderId="13"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161926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811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81"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86"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1" totalsRowShown="0">
  <autoFilter ref="A21:B91"/>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6" totalsRowShown="0" headerRowDxfId="66" tableBorderDxfId="65">
  <tableColumns count="4">
    <tableColumn id="1" name="№" dataDxfId="64">
      <calculatedColumnFormula>ROW(Вмешательства[[#This Row],[№]])-1</calculatedColumnFormula>
    </tableColumn>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9"/>
  <sheetViews>
    <sheetView showGridLines="0" showWhiteSpace="0" zoomScaleNormal="100" zoomScaleSheetLayoutView="100" zoomScalePageLayoutView="90" workbookViewId="0">
      <selection activeCell="I23" sqref="I23"/>
    </sheetView>
  </sheetViews>
  <sheetFormatPr defaultColWidth="0" defaultRowHeight="15" zeroHeight="1"/>
  <cols>
    <col min="1" max="1" width="17.7109375" style="210" bestFit="1" customWidth="1"/>
    <col min="2" max="2" width="21.5703125" style="210" customWidth="1"/>
    <col min="3" max="3" width="6.28515625" style="210" customWidth="1"/>
    <col min="4" max="4" width="6.85546875" style="210" customWidth="1"/>
    <col min="5" max="5" width="4.85546875" style="210" customWidth="1"/>
    <col min="6" max="6" width="6.28515625" style="210" customWidth="1"/>
    <col min="7" max="7" width="17.7109375" style="210" customWidth="1"/>
    <col min="8" max="8" width="17.140625" style="210" customWidth="1"/>
    <col min="9" max="9" width="15.28515625" style="210" customWidth="1"/>
    <col min="10" max="10" width="7.28515625" style="210" customWidth="1"/>
    <col min="11" max="13" width="0" hidden="1" customWidth="1"/>
    <col min="14"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c r="A6" s="222" t="s">
        <v>213</v>
      </c>
      <c r="B6" s="223"/>
      <c r="C6" s="223"/>
      <c r="D6" s="223"/>
      <c r="E6" s="223"/>
      <c r="F6" s="223"/>
      <c r="G6" s="223"/>
      <c r="H6" s="224"/>
    </row>
    <row r="7" spans="1:8">
      <c r="A7" s="51"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c r="C7" s="52"/>
      <c r="D7" s="52"/>
      <c r="E7" s="52"/>
      <c r="F7" s="52"/>
      <c r="G7"/>
      <c r="H7" s="38"/>
    </row>
    <row r="8" spans="1:8" ht="18.75">
      <c r="A8" s="13" t="s">
        <v>191</v>
      </c>
      <c r="B8" s="19">
        <v>45717</v>
      </c>
      <c r="C8" s="53"/>
      <c r="D8" s="15" t="s">
        <v>186</v>
      </c>
      <c r="E8" s="28"/>
      <c r="F8" s="28"/>
      <c r="G8" s="16"/>
      <c r="H8" s="17"/>
    </row>
    <row r="9" spans="1:8" ht="15.6" customHeight="1">
      <c r="A9" s="20" t="s">
        <v>193</v>
      </c>
      <c r="B9" s="21">
        <v>0.56944444444444442</v>
      </c>
      <c r="C9" s="53"/>
      <c r="D9" s="93" t="s">
        <v>172</v>
      </c>
      <c r="E9" s="91"/>
      <c r="F9" s="91"/>
      <c r="G9" s="22" t="s">
        <v>163</v>
      </c>
      <c r="H9" s="24"/>
    </row>
    <row r="10" spans="1:8" ht="15.6" customHeight="1" thickBot="1">
      <c r="A10" s="82" t="s">
        <v>194</v>
      </c>
      <c r="B10" s="83">
        <v>0.57638888888888895</v>
      </c>
      <c r="C10" s="54"/>
      <c r="D10" s="94" t="s">
        <v>173</v>
      </c>
      <c r="E10" s="92"/>
      <c r="F10" s="92"/>
      <c r="G10" s="23" t="s">
        <v>275</v>
      </c>
      <c r="H10" s="25"/>
    </row>
    <row r="11" spans="1:8" ht="17.25" thickTop="1" thickBot="1">
      <c r="A11" s="88" t="s">
        <v>192</v>
      </c>
      <c r="B11" s="202" t="s">
        <v>534</v>
      </c>
      <c r="C11" s="8"/>
      <c r="D11" s="94" t="s">
        <v>170</v>
      </c>
      <c r="E11" s="92"/>
      <c r="F11" s="92"/>
      <c r="G11" s="23" t="s">
        <v>266</v>
      </c>
      <c r="H11" s="25"/>
    </row>
    <row r="12" spans="1:8" ht="16.5" thickTop="1">
      <c r="A12" s="80" t="s">
        <v>8</v>
      </c>
      <c r="B12" s="81">
        <v>15164</v>
      </c>
      <c r="C12" s="11"/>
      <c r="D12" s="94" t="s">
        <v>302</v>
      </c>
      <c r="E12" s="92"/>
      <c r="F12" s="92"/>
      <c r="G12" s="23" t="s">
        <v>177</v>
      </c>
      <c r="H12" s="25"/>
    </row>
    <row r="13" spans="1:8" ht="15.75">
      <c r="A13" s="14" t="s">
        <v>10</v>
      </c>
      <c r="B13" s="29">
        <f>DATEDIF(B12,B8,"y")</f>
        <v>83</v>
      </c>
      <c r="C13" s="11"/>
      <c r="D13" s="94"/>
      <c r="E13" s="92"/>
      <c r="F13" s="92"/>
      <c r="G13" s="23"/>
      <c r="H13" s="25"/>
    </row>
    <row r="14" spans="1:8" ht="15.75">
      <c r="A14" s="14" t="s">
        <v>12</v>
      </c>
      <c r="B14" s="18">
        <v>5694</v>
      </c>
      <c r="C14" s="11"/>
      <c r="D14" s="35"/>
      <c r="E14" s="35"/>
      <c r="F14" s="35"/>
      <c r="G14" s="36"/>
      <c r="H14" s="55"/>
    </row>
    <row r="15" spans="1:8" ht="15.75">
      <c r="A15" s="14" t="s">
        <v>133</v>
      </c>
      <c r="B15" s="18">
        <v>35</v>
      </c>
      <c r="C15"/>
      <c r="D15" s="35"/>
      <c r="E15" s="35"/>
      <c r="F15" s="35"/>
      <c r="G15" s="164" t="s">
        <v>397</v>
      </c>
      <c r="H15" s="168" t="s">
        <v>535</v>
      </c>
    </row>
    <row r="16" spans="1:8" ht="15.6" customHeight="1">
      <c r="A16" s="14" t="s">
        <v>106</v>
      </c>
      <c r="B16" s="18" t="s">
        <v>310</v>
      </c>
      <c r="C16"/>
      <c r="D16" s="35"/>
      <c r="E16" s="35"/>
      <c r="F16" s="35"/>
      <c r="G16" s="165" t="s">
        <v>399</v>
      </c>
      <c r="H16" s="163">
        <v>18400</v>
      </c>
    </row>
    <row r="17" spans="1:8" ht="14.45" customHeight="1">
      <c r="A17" s="39"/>
      <c r="B17" s="30"/>
      <c r="C17" s="30"/>
      <c r="D17" s="87"/>
      <c r="E17" s="87"/>
      <c r="F17" s="87"/>
      <c r="G17" s="166" t="s">
        <v>386</v>
      </c>
      <c r="H17" s="167">
        <f>H16*0.0019</f>
        <v>34.96</v>
      </c>
    </row>
    <row r="18" spans="1:8" ht="14.45" customHeight="1">
      <c r="A18" s="56" t="s">
        <v>188</v>
      </c>
      <c r="B18" s="86" t="s">
        <v>532</v>
      </c>
      <c r="C18"/>
      <c r="D18" s="27" t="s">
        <v>210</v>
      </c>
      <c r="E18" s="27"/>
      <c r="F18" s="27"/>
      <c r="G18" s="84" t="s">
        <v>189</v>
      </c>
      <c r="H18" s="85" t="s">
        <v>524</v>
      </c>
    </row>
    <row r="19" spans="1:8" ht="14.45" customHeight="1">
      <c r="A19" s="39"/>
      <c r="B19" s="30"/>
      <c r="C19" s="30"/>
      <c r="D19" s="33"/>
      <c r="E19" s="33"/>
      <c r="F19" s="33"/>
      <c r="G19" s="30"/>
      <c r="H19" s="40"/>
    </row>
    <row r="20" spans="1:8" ht="14.45" customHeight="1">
      <c r="A20" s="56" t="s">
        <v>212</v>
      </c>
      <c r="B20" s="225" t="s">
        <v>533</v>
      </c>
      <c r="C20" s="226"/>
      <c r="D20" s="226"/>
      <c r="E20" s="226"/>
      <c r="F20" s="226"/>
      <c r="G20" s="226"/>
      <c r="H20" s="227"/>
    </row>
    <row r="21" spans="1:8">
      <c r="A21" s="57"/>
      <c r="B21" s="228"/>
      <c r="C21" s="228"/>
      <c r="D21" s="228"/>
      <c r="E21" s="228"/>
      <c r="F21" s="228"/>
      <c r="G21" s="228"/>
      <c r="H21" s="229"/>
    </row>
    <row r="22" spans="1:8" ht="15.6" customHeight="1">
      <c r="A22" s="58" t="s">
        <v>271</v>
      </c>
      <c r="B22" s="230" t="s">
        <v>540</v>
      </c>
      <c r="C22" s="230"/>
      <c r="D22" s="230"/>
      <c r="E22" s="230"/>
      <c r="F22" s="230"/>
      <c r="G22" s="230"/>
      <c r="H22" s="231"/>
    </row>
    <row r="23" spans="1:8" ht="14.45" customHeight="1">
      <c r="A23" s="37"/>
      <c r="B23" s="225"/>
      <c r="C23" s="225"/>
      <c r="D23" s="225"/>
      <c r="E23" s="225"/>
      <c r="F23" s="225"/>
      <c r="G23" s="225"/>
      <c r="H23" s="232"/>
    </row>
    <row r="24" spans="1:8" ht="14.45" customHeight="1">
      <c r="A24" s="59"/>
      <c r="B24" s="225"/>
      <c r="C24" s="225"/>
      <c r="D24" s="225"/>
      <c r="E24" s="225"/>
      <c r="F24" s="225"/>
      <c r="G24" s="225"/>
      <c r="H24" s="232"/>
    </row>
    <row r="25" spans="1:8" ht="14.45" customHeight="1">
      <c r="A25" s="37"/>
      <c r="B25" s="225"/>
      <c r="C25" s="225"/>
      <c r="D25" s="225"/>
      <c r="E25" s="225"/>
      <c r="F25" s="225"/>
      <c r="G25" s="225"/>
      <c r="H25" s="232"/>
    </row>
    <row r="26" spans="1:8" ht="14.45" customHeight="1">
      <c r="A26" s="39"/>
      <c r="B26" s="233"/>
      <c r="C26" s="233"/>
      <c r="D26" s="233"/>
      <c r="E26" s="233"/>
      <c r="F26" s="233"/>
      <c r="G26" s="233"/>
      <c r="H26" s="234"/>
    </row>
    <row r="27" spans="1:8" ht="14.45" customHeight="1">
      <c r="A27" s="58" t="s">
        <v>272</v>
      </c>
      <c r="B27" s="230" t="s">
        <v>542</v>
      </c>
      <c r="C27" s="230"/>
      <c r="D27" s="230"/>
      <c r="E27" s="230"/>
      <c r="F27" s="230"/>
      <c r="G27" s="230"/>
      <c r="H27" s="231"/>
    </row>
    <row r="28" spans="1:8" ht="15.6" customHeight="1">
      <c r="A28" s="37"/>
      <c r="B28" s="225"/>
      <c r="C28" s="225"/>
      <c r="D28" s="225"/>
      <c r="E28" s="225"/>
      <c r="F28" s="225"/>
      <c r="G28" s="225"/>
      <c r="H28" s="232"/>
    </row>
    <row r="29" spans="1:8" ht="14.45" customHeight="1">
      <c r="A29" s="37"/>
      <c r="B29" s="225"/>
      <c r="C29" s="225"/>
      <c r="D29" s="225"/>
      <c r="E29" s="225"/>
      <c r="F29" s="225"/>
      <c r="G29" s="225"/>
      <c r="H29" s="232"/>
    </row>
    <row r="30" spans="1:8" ht="14.45" customHeight="1">
      <c r="A30" s="31"/>
      <c r="B30" s="225"/>
      <c r="C30" s="225"/>
      <c r="D30" s="225"/>
      <c r="E30" s="225"/>
      <c r="F30" s="225"/>
      <c r="G30" s="225"/>
      <c r="H30" s="232"/>
    </row>
    <row r="31" spans="1:8" ht="14.45" customHeight="1">
      <c r="A31" s="32"/>
      <c r="B31" s="233"/>
      <c r="C31" s="233"/>
      <c r="D31" s="233"/>
      <c r="E31" s="233"/>
      <c r="F31" s="233"/>
      <c r="G31" s="233"/>
      <c r="H31" s="234"/>
    </row>
    <row r="32" spans="1:8" ht="14.45" customHeight="1">
      <c r="A32" s="58" t="s">
        <v>273</v>
      </c>
      <c r="B32" s="230" t="s">
        <v>541</v>
      </c>
      <c r="C32" s="230"/>
      <c r="D32" s="230"/>
      <c r="E32" s="230"/>
      <c r="F32" s="230"/>
      <c r="G32" s="230"/>
      <c r="H32" s="231"/>
    </row>
    <row r="33" spans="1:8" ht="14.45" customHeight="1">
      <c r="A33" s="37"/>
      <c r="B33" s="225"/>
      <c r="C33" s="225"/>
      <c r="D33" s="225"/>
      <c r="E33" s="225"/>
      <c r="F33" s="225"/>
      <c r="G33" s="225"/>
      <c r="H33" s="232"/>
    </row>
    <row r="34" spans="1:8" ht="15.6" customHeight="1">
      <c r="A34" s="37"/>
      <c r="B34" s="225"/>
      <c r="C34" s="225"/>
      <c r="D34" s="225"/>
      <c r="E34" s="225"/>
      <c r="F34" s="225"/>
      <c r="G34" s="225"/>
      <c r="H34" s="232"/>
    </row>
    <row r="35" spans="1:8" ht="14.45" customHeight="1">
      <c r="A35" s="37"/>
      <c r="B35" s="225"/>
      <c r="C35" s="225"/>
      <c r="D35" s="225"/>
      <c r="E35" s="225"/>
      <c r="F35" s="225"/>
      <c r="G35" s="225"/>
      <c r="H35" s="232"/>
    </row>
    <row r="36" spans="1:8" ht="15.6" customHeight="1">
      <c r="A36" s="37"/>
      <c r="B36" s="225"/>
      <c r="C36" s="225"/>
      <c r="D36" s="225"/>
      <c r="E36" s="225"/>
      <c r="F36" s="225"/>
      <c r="G36" s="225"/>
      <c r="H36" s="232"/>
    </row>
    <row r="37" spans="1:8" ht="14.45" customHeight="1">
      <c r="A37" s="37"/>
      <c r="B37"/>
      <c r="C37"/>
      <c r="D37" s="218" t="str">
        <f>IF($A$6=Вмешательства!$D$3,Вмешательства!$F$18,"")</f>
        <v/>
      </c>
      <c r="E37" s="218"/>
      <c r="F37" s="118"/>
      <c r="G37" s="118"/>
      <c r="H37" s="122"/>
    </row>
    <row r="38" spans="1:8" ht="14.45" customHeight="1">
      <c r="A38" s="37"/>
      <c r="B38"/>
      <c r="C38" s="123"/>
      <c r="D38" s="219"/>
      <c r="E38" s="220"/>
      <c r="F38" s="220"/>
      <c r="G38" s="220"/>
      <c r="H38" s="221"/>
    </row>
    <row r="39" spans="1:8" ht="14.45" customHeight="1">
      <c r="A39" s="34"/>
      <c r="B39" s="118"/>
      <c r="C39" s="123"/>
      <c r="D39" s="220"/>
      <c r="E39" s="220"/>
      <c r="F39" s="220"/>
      <c r="G39" s="220"/>
      <c r="H39" s="221"/>
    </row>
    <row r="40" spans="1:8" ht="14.45" customHeight="1">
      <c r="A40" s="34"/>
      <c r="B40" s="118"/>
      <c r="C40" s="123"/>
      <c r="D40" s="220"/>
      <c r="E40" s="220"/>
      <c r="F40" s="220"/>
      <c r="G40" s="220"/>
      <c r="H40" s="221"/>
    </row>
    <row r="41" spans="1:8" ht="14.45" customHeight="1">
      <c r="A41" s="34"/>
      <c r="B41" s="118"/>
      <c r="C41" s="123"/>
      <c r="D41" s="220"/>
      <c r="E41" s="220"/>
      <c r="F41" s="220"/>
      <c r="G41" s="220"/>
      <c r="H41" s="221"/>
    </row>
    <row r="42" spans="1:8" ht="14.45" customHeight="1">
      <c r="A42" s="34"/>
      <c r="B42" s="118"/>
      <c r="C42" s="124"/>
      <c r="D42" s="126" t="str">
        <f>IF(ЧКВ!A6=Вмешательства!D4,Вмешательства!F24,IF(ЧКВ!A6=Вмешательства!D6,Вмешательства!F24,IF(ЧКВ!A6=Вмешательства!D7,Вмешательства!F24,IF(ЧКВ!A6=Вмешательства!D8,Вмешательства!F24,IF(ЧКВ!A6=Вмешательства!D5,Вмешательства!F24,"Рекомендовано:")))))</f>
        <v>План оперативного вмешательства:</v>
      </c>
      <c r="E42" s="41"/>
      <c r="F42" s="41"/>
      <c r="G42" s="41"/>
      <c r="H42" s="60"/>
    </row>
    <row r="43" spans="1:8" ht="14.45" customHeight="1">
      <c r="A43" s="34"/>
      <c r="B43" s="118"/>
      <c r="C43" s="125"/>
      <c r="D43" s="215" t="s">
        <v>543</v>
      </c>
      <c r="E43" s="216"/>
      <c r="F43" s="216"/>
      <c r="G43" s="216"/>
      <c r="H43" s="217"/>
    </row>
    <row r="44" spans="1:8" ht="14.45" customHeight="1">
      <c r="A44" s="34"/>
      <c r="B44" s="118"/>
      <c r="C44" s="125"/>
      <c r="D44" s="216"/>
      <c r="E44" s="216"/>
      <c r="F44" s="216"/>
      <c r="G44" s="216"/>
      <c r="H44" s="217"/>
    </row>
    <row r="45" spans="1:8" ht="14.45" customHeight="1">
      <c r="A45" s="34"/>
      <c r="B45" s="118"/>
      <c r="C45" s="125"/>
      <c r="D45" s="216"/>
      <c r="E45" s="216"/>
      <c r="F45" s="216"/>
      <c r="G45" s="216"/>
      <c r="H45" s="217"/>
    </row>
    <row r="46" spans="1:8">
      <c r="A46" s="34"/>
      <c r="B46" s="118"/>
      <c r="C46" s="125"/>
      <c r="D46" s="216"/>
      <c r="E46" s="216"/>
      <c r="F46" s="216"/>
      <c r="G46" s="216"/>
      <c r="H46" s="217"/>
    </row>
    <row r="47" spans="1:8">
      <c r="A47" s="37"/>
      <c r="B47"/>
      <c r="C47" s="125"/>
      <c r="D47" s="216"/>
      <c r="E47" s="216"/>
      <c r="F47" s="216"/>
      <c r="G47" s="216"/>
      <c r="H47" s="217"/>
    </row>
    <row r="48" spans="1:8">
      <c r="A48" s="37"/>
      <c r="B48"/>
      <c r="C48" s="125"/>
      <c r="D48" s="216"/>
      <c r="E48" s="216"/>
      <c r="F48" s="216"/>
      <c r="G48" s="216"/>
      <c r="H48" s="217"/>
    </row>
    <row r="49" spans="1:13">
      <c r="A49" s="37"/>
      <c r="B49" s="204"/>
      <c r="C49" s="205"/>
      <c r="D49" s="216"/>
      <c r="E49" s="216"/>
      <c r="F49" s="216"/>
      <c r="G49" s="216"/>
      <c r="H49" s="217"/>
    </row>
    <row r="50" spans="1:13">
      <c r="A50" s="37"/>
      <c r="B50"/>
      <c r="C50"/>
      <c r="D50" s="216"/>
      <c r="E50" s="216"/>
      <c r="F50" s="216"/>
      <c r="G50" s="216"/>
      <c r="H50" s="217"/>
      <c r="M50" t="s">
        <v>211</v>
      </c>
    </row>
    <row r="51" spans="1:13">
      <c r="A51" s="61" t="s">
        <v>204</v>
      </c>
      <c r="B51" s="62" t="s">
        <v>526</v>
      </c>
      <c r="C51"/>
      <c r="D51"/>
      <c r="E51"/>
      <c r="F51"/>
      <c r="G51" s="73" t="str">
        <f>$G$9</f>
        <v>Щербаков А.С.</v>
      </c>
      <c r="H51" s="63"/>
    </row>
    <row r="52" spans="1:13">
      <c r="A52" s="37"/>
      <c r="B52"/>
      <c r="C52"/>
      <c r="D52"/>
      <c r="E52"/>
      <c r="F52"/>
      <c r="G52"/>
      <c r="H52" s="38"/>
    </row>
    <row r="53" spans="1:13">
      <c r="A53" s="64" t="s">
        <v>206</v>
      </c>
      <c r="B53" s="65" t="s">
        <v>523</v>
      </c>
      <c r="C53"/>
      <c r="D53"/>
      <c r="E53"/>
      <c r="F53"/>
      <c r="G53" s="73" t="str">
        <f>IF(ISBLANK(H9),"",H9)</f>
        <v/>
      </c>
      <c r="H53" s="63"/>
    </row>
    <row r="54" spans="1:13">
      <c r="A54" s="39"/>
      <c r="B54" s="30"/>
      <c r="C54" s="30"/>
      <c r="D54" s="30"/>
      <c r="E54" s="30"/>
      <c r="F54" s="30"/>
      <c r="G54" s="30"/>
      <c r="H54" s="40"/>
    </row>
    <row r="55" spans="1:13"/>
    <row r="56" spans="1:13"/>
    <row r="57" spans="1:13"/>
    <row r="58" spans="1:13"/>
    <row r="59" spans="1:13"/>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60"/>
  <sheetViews>
    <sheetView showGridLines="0" tabSelected="1" showWhiteSpace="0" topLeftCell="A6" zoomScaleNormal="100" zoomScaleSheetLayoutView="100" zoomScalePageLayoutView="90" workbookViewId="0">
      <selection activeCell="I32" sqref="I32"/>
    </sheetView>
  </sheetViews>
  <sheetFormatPr defaultColWidth="0" defaultRowHeight="15" zeroHeight="1"/>
  <cols>
    <col min="1" max="1" width="18.85546875" style="211" customWidth="1"/>
    <col min="2" max="2" width="21.5703125" style="211" customWidth="1"/>
    <col min="3" max="3" width="6.28515625" style="211" customWidth="1"/>
    <col min="4" max="4" width="6.85546875" style="211" customWidth="1"/>
    <col min="5" max="5" width="4.85546875" style="211" customWidth="1"/>
    <col min="6" max="6" width="6" style="211" customWidth="1"/>
    <col min="7" max="7" width="17.7109375" style="211" customWidth="1"/>
    <col min="8" max="8" width="17.140625" style="211" customWidth="1"/>
    <col min="9" max="9" width="15.28515625" style="211" customWidth="1"/>
    <col min="10" max="10" width="7.28515625" style="211" customWidth="1"/>
    <col min="11" max="12" width="0" hidden="1" customWidth="1"/>
    <col min="13"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ht="15.6" customHeight="1">
      <c r="A6" s="245" t="s">
        <v>398</v>
      </c>
      <c r="B6" s="246"/>
      <c r="C6" s="246"/>
      <c r="D6" s="246"/>
      <c r="E6" s="246"/>
      <c r="F6" s="246"/>
      <c r="G6" s="246"/>
      <c r="H6" s="247"/>
    </row>
    <row r="7" spans="1:8" ht="21.6" customHeight="1">
      <c r="A7" s="245"/>
      <c r="B7" s="246"/>
      <c r="C7" s="246"/>
      <c r="D7" s="246"/>
      <c r="E7" s="246"/>
      <c r="F7" s="246"/>
      <c r="G7" s="246"/>
      <c r="H7" s="247"/>
    </row>
    <row r="8" spans="1:8" ht="17.25" thickBot="1">
      <c r="A8" s="51" t="str">
        <f>"Код по ЕНМУ:"&amp;" "&amp;IFERROR(INDEX(Вмешательства[Номенклатура мед.услуги],MATCH(ЧКВ!A6,Вмешательства[Рентгенэндоваскулярная диагностика и лечение],0)),"")</f>
        <v>Код по ЕНМУ: A16.12.026.012</v>
      </c>
      <c r="B8"/>
      <c r="C8" s="244" t="s">
        <v>221</v>
      </c>
      <c r="D8" s="244"/>
      <c r="E8" s="244"/>
      <c r="F8" s="189">
        <v>2</v>
      </c>
      <c r="G8" s="117" t="s">
        <v>308</v>
      </c>
      <c r="H8" s="157"/>
    </row>
    <row r="9" spans="1:8" ht="15.75" thickTop="1">
      <c r="A9" s="51" t="str">
        <f>"Код модели:"&amp;" "&amp;IFERROR(IF(ISBLANK(H8),IF(A6=Вмешательства!D4,INDEX(Код.Модели[#All],MATCH(ЧКВ!B21,Код.Модели[[#All],[Диагноз]],0),MATCH(ЧКВ!C11,Вмешательства!F2:T2,0))," ")," "),"")</f>
        <v xml:space="preserve">Код модели:  </v>
      </c>
      <c r="B9"/>
      <c r="C9" s="244"/>
      <c r="D9" s="244"/>
      <c r="E9" s="244"/>
      <c r="F9" s="189"/>
      <c r="G9" s="117"/>
      <c r="H9" s="38"/>
    </row>
    <row r="10" spans="1:8">
      <c r="A10" s="51" t="str">
        <f>"Код метода:"&amp;" "&amp;IFERROR(IF(ISBLANK(ЧКВ!H8),IF(A6=Вмешательства!D4,INDEX(Код.Метода[#All],MATCH(ЧКВ!B21,Код.Метода[[#All],[Диагноз]],0),MATCH(ЧКВ!C11,Вмешательства!F12:T12,0))," ")," "),"")</f>
        <v xml:space="preserve">Код метода:  </v>
      </c>
      <c r="B10" s="188"/>
      <c r="C10" s="248"/>
      <c r="D10" s="248"/>
      <c r="E10" s="248"/>
      <c r="F10" s="192"/>
      <c r="G10" s="117"/>
      <c r="H10" s="38"/>
    </row>
    <row r="11" spans="1:8">
      <c r="A11" s="191"/>
      <c r="B11" s="195"/>
      <c r="C11" s="198">
        <f>SUM(F8:F10)</f>
        <v>2</v>
      </c>
      <c r="D11"/>
      <c r="E11"/>
      <c r="F11"/>
      <c r="G11"/>
      <c r="H11" s="38"/>
    </row>
    <row r="12" spans="1:8" ht="18.75">
      <c r="A12" s="74" t="s">
        <v>191</v>
      </c>
      <c r="B12" s="19">
        <f>КАГ!B8</f>
        <v>45717</v>
      </c>
      <c r="C12" s="11"/>
      <c r="D12" s="15" t="s">
        <v>186</v>
      </c>
      <c r="E12" s="28"/>
      <c r="F12" s="28"/>
      <c r="G12" s="16"/>
      <c r="H12" s="17"/>
    </row>
    <row r="13" spans="1:8" ht="15.75">
      <c r="A13" s="75" t="s">
        <v>193</v>
      </c>
      <c r="B13" s="21">
        <f>КАГ!B10</f>
        <v>0.57638888888888895</v>
      </c>
      <c r="C13" s="11"/>
      <c r="D13" s="93" t="s">
        <v>172</v>
      </c>
      <c r="E13" s="91"/>
      <c r="F13" s="91"/>
      <c r="G13" s="78" t="str">
        <f>КАГ!G9</f>
        <v>Щербаков А.С.</v>
      </c>
      <c r="H13" s="89" t="str">
        <f>IF(ISBLANK(КАГ!H9),"",КАГ!H9)</f>
        <v/>
      </c>
    </row>
    <row r="14" spans="1:8" ht="15.75">
      <c r="A14" s="75" t="s">
        <v>194</v>
      </c>
      <c r="B14" s="21">
        <v>0.6875</v>
      </c>
      <c r="C14" s="11"/>
      <c r="D14" s="94" t="s">
        <v>173</v>
      </c>
      <c r="E14" s="92"/>
      <c r="F14" s="92"/>
      <c r="G14" s="79" t="str">
        <f>КАГ!G10</f>
        <v>Синицина И.А.</v>
      </c>
      <c r="H14" s="90" t="str">
        <f>IF(ISBLANK(КАГ!H10),"",КАГ!H10)</f>
        <v/>
      </c>
    </row>
    <row r="15" spans="1:8" ht="16.5" thickBot="1">
      <c r="A15" s="162" t="s">
        <v>385</v>
      </c>
      <c r="B15" s="187">
        <f>IF(B14&lt;B13,B14+1,B14)-B13</f>
        <v>0.11111111111111105</v>
      </c>
      <c r="C15"/>
      <c r="D15" s="94" t="s">
        <v>170</v>
      </c>
      <c r="E15" s="92"/>
      <c r="F15" s="92"/>
      <c r="G15" s="79" t="str">
        <f>КАГ!G11</f>
        <v>Станкевич И.В.</v>
      </c>
      <c r="H15" s="90" t="str">
        <f>IF(ISBLANK(КАГ!H11),"",КАГ!H11)</f>
        <v/>
      </c>
    </row>
    <row r="16" spans="1:8" ht="17.25" thickTop="1" thickBot="1">
      <c r="A16" s="88" t="s">
        <v>192</v>
      </c>
      <c r="B16" s="200" t="str">
        <f>КАГ!B11</f>
        <v>Лукин П.Е.</v>
      </c>
      <c r="C16" s="199">
        <f>LEN(КАГ!B11)</f>
        <v>10</v>
      </c>
      <c r="D16" s="94" t="s">
        <v>302</v>
      </c>
      <c r="E16" s="92"/>
      <c r="F16" s="92"/>
      <c r="G16" s="79" t="str">
        <f>КАГ!G12</f>
        <v>Мишина Е.А</v>
      </c>
      <c r="H16" s="90" t="str">
        <f>IF(ISBLANK(КАГ!H12),"",КАГ!H12)</f>
        <v/>
      </c>
    </row>
    <row r="17" spans="1:8" ht="16.5" thickTop="1">
      <c r="A17" s="14" t="s">
        <v>8</v>
      </c>
      <c r="B17" s="66">
        <f>КАГ!B12</f>
        <v>15164</v>
      </c>
      <c r="C17"/>
      <c r="D17" s="94" t="s">
        <v>184</v>
      </c>
      <c r="E17" s="92"/>
      <c r="F17" s="92"/>
      <c r="G17" s="79" t="str">
        <f>IF(ISBLANK(КАГ!G13),"",КАГ!G13)</f>
        <v/>
      </c>
      <c r="H17" s="90" t="str">
        <f>IF(ISBLANK(КАГ!H13),"",КАГ!H13)</f>
        <v/>
      </c>
    </row>
    <row r="18" spans="1:8" ht="15.75">
      <c r="A18" s="14" t="s">
        <v>10</v>
      </c>
      <c r="B18" s="29">
        <f>КАГ!B13</f>
        <v>83</v>
      </c>
      <c r="C18"/>
      <c r="D18"/>
      <c r="E18"/>
      <c r="F18"/>
      <c r="G18"/>
      <c r="H18" s="38"/>
    </row>
    <row r="19" spans="1:8" ht="14.45" customHeight="1">
      <c r="A19" s="14" t="s">
        <v>12</v>
      </c>
      <c r="B19" s="67">
        <f>КАГ!B14</f>
        <v>5694</v>
      </c>
      <c r="C19" s="68"/>
      <c r="D19" s="68"/>
      <c r="E19" s="68"/>
      <c r="F19" s="68"/>
      <c r="G19" s="164" t="s">
        <v>397</v>
      </c>
      <c r="H19" s="179" t="s">
        <v>531</v>
      </c>
    </row>
    <row r="20" spans="1:8" ht="14.45" customHeight="1">
      <c r="A20" s="14" t="s">
        <v>133</v>
      </c>
      <c r="B20" s="67">
        <f>КАГ!B15</f>
        <v>35</v>
      </c>
      <c r="C20" s="69"/>
      <c r="D20" s="69"/>
      <c r="E20" s="69"/>
      <c r="F20" s="69"/>
      <c r="G20" s="165" t="s">
        <v>399</v>
      </c>
      <c r="H20" s="180">
        <v>4510</v>
      </c>
    </row>
    <row r="21" spans="1:8" ht="14.45" customHeight="1">
      <c r="A21" s="14" t="s">
        <v>106</v>
      </c>
      <c r="B21" s="66" t="str">
        <f>КАГ!B16</f>
        <v>ОКС БПST</v>
      </c>
      <c r="C21" s="69"/>
      <c r="D21"/>
      <c r="E21" s="70"/>
      <c r="F21" s="70"/>
      <c r="G21" s="166" t="s">
        <v>386</v>
      </c>
      <c r="H21" s="167">
        <f>КАГ!H17</f>
        <v>34.96</v>
      </c>
    </row>
    <row r="22" spans="1:8" ht="14.45" customHeight="1">
      <c r="A22" s="56" t="str">
        <f>КАГ!G18</f>
        <v>Доступ:</v>
      </c>
      <c r="B22" s="76" t="str">
        <f>КАГ!H18</f>
        <v>лучевой</v>
      </c>
      <c r="C22" s="69"/>
      <c r="D22" s="69"/>
      <c r="E22" s="69"/>
      <c r="F22" s="69"/>
      <c r="G22" s="183" t="str">
        <f>IF(B21=Вмешательства!F3,Вмешательства!F19,"")</f>
        <v/>
      </c>
      <c r="H22" s="184"/>
    </row>
    <row r="23" spans="1:8" ht="14.45" customHeight="1">
      <c r="A23" s="64" t="s">
        <v>389</v>
      </c>
      <c r="B23" s="171" t="s">
        <v>388</v>
      </c>
      <c r="C23" s="161"/>
      <c r="D23" s="161"/>
      <c r="E23" s="161"/>
      <c r="F23" s="161"/>
      <c r="G23"/>
      <c r="H23" s="38"/>
    </row>
    <row r="24" spans="1:8" ht="14.45" customHeight="1">
      <c r="A24" s="182" t="s">
        <v>387</v>
      </c>
      <c r="B24" s="169"/>
      <c r="C24" s="169"/>
      <c r="D24" s="169"/>
      <c r="E24" s="169"/>
      <c r="F24" s="169"/>
      <c r="G24" s="169"/>
      <c r="H24" s="170"/>
    </row>
    <row r="25" spans="1:8" ht="14.45" customHeight="1">
      <c r="A25" s="252" t="s">
        <v>546</v>
      </c>
      <c r="B25" s="249"/>
      <c r="C25" s="249"/>
      <c r="D25" s="249"/>
      <c r="E25" s="249"/>
      <c r="F25" s="249"/>
      <c r="G25" s="249"/>
      <c r="H25" s="250"/>
    </row>
    <row r="26" spans="1:8" ht="14.45" customHeight="1">
      <c r="A26" s="251"/>
      <c r="B26" s="249"/>
      <c r="C26" s="249"/>
      <c r="D26" s="249"/>
      <c r="E26" s="249"/>
      <c r="F26" s="249"/>
      <c r="G26" s="249"/>
      <c r="H26" s="250"/>
    </row>
    <row r="27" spans="1:8" ht="14.45" customHeight="1">
      <c r="A27" s="251"/>
      <c r="B27" s="249"/>
      <c r="C27" s="249"/>
      <c r="D27" s="249"/>
      <c r="E27" s="249"/>
      <c r="F27" s="249"/>
      <c r="G27" s="249"/>
      <c r="H27" s="250"/>
    </row>
    <row r="28" spans="1:8" ht="14.45" customHeight="1">
      <c r="A28" s="251"/>
      <c r="B28" s="249"/>
      <c r="C28" s="249"/>
      <c r="D28" s="249"/>
      <c r="E28" s="249"/>
      <c r="F28" s="249"/>
      <c r="G28" s="249"/>
      <c r="H28" s="250"/>
    </row>
    <row r="29" spans="1:8" ht="14.45" customHeight="1">
      <c r="A29" s="251"/>
      <c r="B29" s="249"/>
      <c r="C29" s="249"/>
      <c r="D29" s="249"/>
      <c r="E29" s="249"/>
      <c r="F29" s="249"/>
      <c r="G29" s="249"/>
      <c r="H29" s="250"/>
    </row>
    <row r="30" spans="1:8" ht="14.45" customHeight="1">
      <c r="A30" s="251"/>
      <c r="B30" s="249"/>
      <c r="C30" s="249"/>
      <c r="D30" s="249"/>
      <c r="E30" s="249"/>
      <c r="F30" s="249"/>
      <c r="G30" s="249"/>
      <c r="H30" s="250"/>
    </row>
    <row r="31" spans="1:8" ht="14.45" customHeight="1">
      <c r="A31" s="251"/>
      <c r="B31" s="249"/>
      <c r="C31" s="249"/>
      <c r="D31" s="249"/>
      <c r="E31" s="249"/>
      <c r="F31" s="249"/>
      <c r="G31" s="249"/>
      <c r="H31" s="250"/>
    </row>
    <row r="32" spans="1:8" ht="14.45" customHeight="1">
      <c r="A32" s="251"/>
      <c r="B32" s="249"/>
      <c r="C32" s="249"/>
      <c r="D32" s="249"/>
      <c r="E32" s="249"/>
      <c r="F32" s="249"/>
      <c r="G32" s="249"/>
      <c r="H32" s="250"/>
    </row>
    <row r="33" spans="1:12" ht="14.45" customHeight="1">
      <c r="A33" s="251"/>
      <c r="B33" s="249"/>
      <c r="C33" s="249"/>
      <c r="D33" s="249"/>
      <c r="E33" s="249"/>
      <c r="F33" s="249"/>
      <c r="G33" s="249"/>
      <c r="H33" s="250"/>
    </row>
    <row r="34" spans="1:12" ht="14.45" customHeight="1">
      <c r="A34" s="251"/>
      <c r="B34" s="249"/>
      <c r="C34" s="249"/>
      <c r="D34" s="249"/>
      <c r="E34" s="249"/>
      <c r="F34" s="249"/>
      <c r="G34" s="249"/>
      <c r="H34" s="250"/>
    </row>
    <row r="35" spans="1:12" ht="14.45" customHeight="1">
      <c r="A35" s="251"/>
      <c r="B35" s="249"/>
      <c r="C35" s="249"/>
      <c r="D35" s="249"/>
      <c r="E35" s="249"/>
      <c r="F35" s="249"/>
      <c r="G35" s="249"/>
      <c r="H35" s="250"/>
    </row>
    <row r="36" spans="1:12" ht="14.45" customHeight="1">
      <c r="A36" s="251"/>
      <c r="B36" s="249"/>
      <c r="C36" s="249"/>
      <c r="D36" s="249"/>
      <c r="E36" s="249"/>
      <c r="F36" s="249"/>
      <c r="G36" s="249"/>
      <c r="H36" s="250"/>
    </row>
    <row r="37" spans="1:12" ht="14.45" customHeight="1">
      <c r="A37" s="251"/>
      <c r="B37" s="249"/>
      <c r="C37" s="249"/>
      <c r="D37" s="249"/>
      <c r="E37" s="249"/>
      <c r="F37" s="249"/>
      <c r="G37" s="249"/>
      <c r="H37" s="250"/>
    </row>
    <row r="38" spans="1:12" ht="14.45" customHeight="1">
      <c r="A38" s="176" t="s">
        <v>393</v>
      </c>
      <c r="B38" s="174"/>
      <c r="C38" s="175"/>
      <c r="D38" s="175"/>
      <c r="E38" s="185" t="str">
        <f>IF(A6=Вмешательства!D4,Вмешательства!V16,IF(A6=Вмешательства!D5,Вмешательства!V16,"----"))</f>
        <v>----</v>
      </c>
      <c r="F38" s="175"/>
      <c r="G38" s="178"/>
      <c r="H38"/>
    </row>
    <row r="39" spans="1:12" ht="15.75">
      <c r="A39" s="172" t="s">
        <v>390</v>
      </c>
      <c r="B39" s="69" t="s">
        <v>392</v>
      </c>
      <c r="C39" s="120"/>
      <c r="D39" s="121" t="s">
        <v>187</v>
      </c>
      <c r="E39" s="71"/>
      <c r="F39" s="71"/>
      <c r="G39" s="71"/>
      <c r="H39" s="72"/>
    </row>
    <row r="40" spans="1:12" ht="14.45" customHeight="1">
      <c r="A40" s="173" t="s">
        <v>391</v>
      </c>
      <c r="B40" s="177" t="s">
        <v>544</v>
      </c>
      <c r="C40" s="119"/>
      <c r="D40" s="253" t="s">
        <v>547</v>
      </c>
      <c r="E40" s="253"/>
      <c r="F40" s="253"/>
      <c r="G40" s="253"/>
      <c r="H40" s="254"/>
    </row>
    <row r="41" spans="1:12" ht="14.45" customHeight="1">
      <c r="A41" s="31"/>
      <c r="B41" s="27"/>
      <c r="C41" s="119"/>
      <c r="D41" s="253"/>
      <c r="E41" s="253"/>
      <c r="F41" s="253"/>
      <c r="G41" s="253"/>
      <c r="H41" s="254"/>
    </row>
    <row r="42" spans="1:12" ht="14.45" customHeight="1">
      <c r="A42" s="31"/>
      <c r="B42" s="27"/>
      <c r="C42" s="119"/>
      <c r="D42" s="253"/>
      <c r="E42" s="253"/>
      <c r="F42" s="253"/>
      <c r="G42" s="253"/>
      <c r="H42" s="254"/>
    </row>
    <row r="43" spans="1:12" ht="14.45" customHeight="1">
      <c r="A43" s="31"/>
      <c r="B43" s="27"/>
      <c r="C43" s="119"/>
      <c r="D43" s="253"/>
      <c r="E43" s="253"/>
      <c r="F43" s="253"/>
      <c r="G43" s="253"/>
      <c r="H43" s="254"/>
    </row>
    <row r="44" spans="1:12" ht="14.45" customHeight="1">
      <c r="A44" s="31"/>
      <c r="B44" s="27"/>
      <c r="C44" s="119"/>
      <c r="D44" s="253"/>
      <c r="E44" s="253"/>
      <c r="F44" s="253"/>
      <c r="G44" s="253"/>
      <c r="H44" s="254"/>
      <c r="L44" s="159"/>
    </row>
    <row r="45" spans="1:12" ht="14.45" customHeight="1">
      <c r="A45" s="31"/>
      <c r="B45" s="27"/>
      <c r="C45" s="119"/>
      <c r="D45" s="253"/>
      <c r="E45" s="253"/>
      <c r="F45" s="253"/>
      <c r="G45" s="253"/>
      <c r="H45" s="254"/>
    </row>
    <row r="46" spans="1:12" ht="14.45" customHeight="1">
      <c r="A46" s="31"/>
      <c r="B46" s="27"/>
      <c r="C46" s="119"/>
      <c r="D46" s="253"/>
      <c r="E46" s="253"/>
      <c r="F46" s="253"/>
      <c r="G46" s="253"/>
      <c r="H46" s="254"/>
    </row>
    <row r="47" spans="1:12" ht="14.45" customHeight="1">
      <c r="A47" s="37"/>
      <c r="B47"/>
      <c r="C47" s="119"/>
      <c r="D47" s="253"/>
      <c r="E47" s="253"/>
      <c r="F47" s="253"/>
      <c r="G47" s="253"/>
      <c r="H47" s="254"/>
    </row>
    <row r="48" spans="1:12" ht="14.45" customHeight="1">
      <c r="A48" s="37"/>
      <c r="B48"/>
      <c r="C48" s="119"/>
      <c r="D48" s="253"/>
      <c r="E48" s="253"/>
      <c r="F48" s="253"/>
      <c r="G48" s="253"/>
      <c r="H48" s="254"/>
    </row>
    <row r="49" spans="1:8" ht="14.45" customHeight="1">
      <c r="A49" s="37"/>
      <c r="B49"/>
      <c r="C49" s="119"/>
      <c r="D49" s="253"/>
      <c r="E49" s="253"/>
      <c r="F49" s="253"/>
      <c r="G49" s="253"/>
      <c r="H49" s="254"/>
    </row>
    <row r="50" spans="1:8">
      <c r="A50" s="61" t="s">
        <v>204</v>
      </c>
      <c r="B50" s="62" t="s">
        <v>545</v>
      </c>
      <c r="C50"/>
      <c r="D50"/>
      <c r="E50"/>
      <c r="F50"/>
      <c r="G50"/>
      <c r="H50" s="38"/>
    </row>
    <row r="51" spans="1:8">
      <c r="A51" s="64" t="s">
        <v>206</v>
      </c>
      <c r="B51" s="65" t="s">
        <v>523</v>
      </c>
      <c r="C51"/>
      <c r="D51"/>
      <c r="E51"/>
      <c r="F51"/>
      <c r="G51" s="73" t="str">
        <f>$G$13</f>
        <v>Щербаков А.С.</v>
      </c>
      <c r="H51" s="63"/>
    </row>
    <row r="52" spans="1:8">
      <c r="A52" s="235" t="s">
        <v>369</v>
      </c>
      <c r="B52" s="236"/>
      <c r="C52" s="236"/>
      <c r="D52" s="236"/>
      <c r="E52" s="236"/>
      <c r="F52" s="237"/>
      <c r="G52"/>
      <c r="H52" s="38"/>
    </row>
    <row r="53" spans="1:8" ht="15" customHeight="1">
      <c r="A53" s="238"/>
      <c r="B53" s="239"/>
      <c r="C53" s="239"/>
      <c r="D53" s="239"/>
      <c r="E53" s="239"/>
      <c r="F53" s="240"/>
      <c r="G53" s="73" t="str">
        <f>IF(ISBLANK(H13),"",H13)</f>
        <v/>
      </c>
      <c r="H53" s="63"/>
    </row>
    <row r="54" spans="1:8">
      <c r="A54" s="241"/>
      <c r="B54" s="242"/>
      <c r="C54" s="242"/>
      <c r="D54" s="242"/>
      <c r="E54" s="242"/>
      <c r="F54" s="243"/>
      <c r="G54" s="30"/>
      <c r="H54" s="40"/>
    </row>
    <row r="55" spans="1:8">
      <c r="A55"/>
      <c r="B55"/>
      <c r="C55"/>
      <c r="D55"/>
      <c r="E55"/>
      <c r="F55"/>
      <c r="G55"/>
      <c r="H55"/>
    </row>
    <row r="56" spans="1:8"/>
    <row r="57" spans="1:8"/>
    <row r="58" spans="1:8"/>
    <row r="59" spans="1:8"/>
    <row r="60" spans="1:8" ht="18" hidden="1" customHeight="1"/>
  </sheetData>
  <sheetProtection formatCells="0" formatColumns="0"/>
  <mergeCells count="7">
    <mergeCell ref="A52:F54"/>
    <mergeCell ref="C8:E8"/>
    <mergeCell ref="A6:H7"/>
    <mergeCell ref="C9:E9"/>
    <mergeCell ref="C10:E10"/>
    <mergeCell ref="D40:H49"/>
    <mergeCell ref="A25:H37"/>
  </mergeCells>
  <phoneticPr fontId="14"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zoomScaleNormal="100" workbookViewId="0">
      <selection activeCell="A3" sqref="A3"/>
    </sheetView>
  </sheetViews>
  <sheetFormatPr defaultColWidth="0" defaultRowHeight="15" zeroHeight="1"/>
  <cols>
    <col min="1" max="1" width="68.85546875" customWidth="1"/>
    <col min="2" max="5" width="9.140625" style="208" customWidth="1"/>
    <col min="6" max="16384" width="9.140625" hidden="1"/>
  </cols>
  <sheetData>
    <row r="1" spans="1:1">
      <c r="A1" s="3" t="str">
        <f>КАГ!A6</f>
        <v>КОРОНАРОГРАФИЯ</v>
      </c>
    </row>
    <row r="2" spans="1:1"/>
    <row r="3" spans="1:1" ht="354" customHeight="1">
      <c r="A3" s="209" t="str">
        <f>КАГ!A18&amp;"   "&amp;КАГ!B18&amp;CHAR(10)&amp;CHAR(10)&amp;КАГ!A20&amp;"   "&amp;КАГ!B20&amp;CHAR(10)&amp;CHAR(10)&amp;КАГ!A22&amp;"   "&amp;КАГ!B22&amp;CHAR(10)&amp;CHAR(10)&amp;КАГ!A27&amp;"   "&amp;КАГ!B27&amp;CHAR(10)&amp;CHAR(10)&amp;КАГ!A32&amp;"   "&amp;КАГ!B32</f>
        <v>Тип:   Правый
Ствол ЛКА:   неровности контуров 
Бассейн ПНА:   пролонгированный кальцинированный стеноз на протяжении проксималльного сегмента 60%, кальцинированный стеноз среднего сегмента 90%, стеноз устья ДВ 70%.   Антеградный кровоток  TIMI III.
Бассейн  ОА:   стеноз проксимального сегмента 30%. Антеградный кровоток  TIMI III.
Бассейн ПКА:   стеноз проксимального сегмента, стеноз дистального сегмента 30%. Антеградный кровотокTIMI III.</v>
      </c>
    </row>
    <row r="4" spans="1:1">
      <c r="A4" s="208"/>
    </row>
    <row r="5" spans="1:1">
      <c r="A5" s="208"/>
    </row>
    <row r="6" spans="1:1">
      <c r="A6" s="208"/>
    </row>
    <row r="7" spans="1:1">
      <c r="A7" s="208"/>
    </row>
    <row r="8" spans="1:1">
      <c r="A8" s="208"/>
    </row>
    <row r="9" spans="1:1">
      <c r="A9" s="208"/>
    </row>
  </sheetData>
  <sheetProtection algorithmName="SHA-512" hashValue="rItlFI2sr9MBbizk9S363YSH5LG3rpss7g6WljbrUU5/IpEGnZJAbbFZO1mioNsHSl5GujOQ/fdgOkwY7YRPIA==" saltValue="jH6Se7e9WOAIDe8Wq9chFg==" spinCount="100000" sheet="1" objects="1" scenarios="1"/>
  <printOptions horizontalCentered="1"/>
  <pageMargins left="0.70866141732283472" right="0.70866141732283472" top="0.74803149606299213" bottom="0.74803149606299213" header="0.31496062992125984" footer="0.31496062992125984"/>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showWhiteSpace="0" zoomScale="90" zoomScaleNormal="90" zoomScaleSheetLayoutView="100" zoomScalePageLayoutView="80" workbookViewId="0">
      <selection activeCell="B17" sqref="B17"/>
    </sheetView>
  </sheetViews>
  <sheetFormatPr defaultColWidth="0" defaultRowHeight="15" zeroHeight="1"/>
  <cols>
    <col min="1" max="1" width="18.7109375" style="212" customWidth="1"/>
    <col min="2" max="2" width="45.7109375" style="212" customWidth="1"/>
    <col min="3" max="3" width="15.7109375" style="212" customWidth="1"/>
    <col min="4" max="4" width="20.7109375" style="212" customWidth="1"/>
    <col min="5" max="5" width="7.7109375" style="212" bestFit="1" customWidth="1"/>
    <col min="6" max="6" width="10.7109375" style="212" bestFit="1" customWidth="1"/>
    <col min="7" max="8" width="10.7109375" style="212" hidden="1" customWidth="1"/>
    <col min="9" max="13" width="11.7109375" style="212" hidden="1" customWidth="1"/>
    <col min="14" max="16384" width="9.140625" style="212" hidden="1"/>
  </cols>
  <sheetData>
    <row r="1" spans="1:4">
      <c r="A1" s="26"/>
      <c r="B1" s="111"/>
      <c r="C1" s="111"/>
      <c r="D1" s="112"/>
    </row>
    <row r="2" spans="1:4" ht="19.899999999999999" customHeight="1">
      <c r="A2" s="95" t="s">
        <v>98</v>
      </c>
      <c r="B2" s="96">
        <f>$D$10</f>
        <v>45717</v>
      </c>
      <c r="C2" s="151" t="str">
        <f>IF(ЧКВ!B21=Вмешательства!F13,Вмешательства!F22,Вмешательства!F20)</f>
        <v>ВМП 1</v>
      </c>
      <c r="D2" s="97" t="s">
        <v>99</v>
      </c>
    </row>
    <row r="3" spans="1:4" ht="20.45" customHeight="1">
      <c r="A3" s="98" t="s">
        <v>97</v>
      </c>
      <c r="B3" s="99"/>
      <c r="C3"/>
      <c r="D3" s="38"/>
    </row>
    <row r="4" spans="1:4" ht="16.5" thickBot="1">
      <c r="A4" s="146" t="s">
        <v>195</v>
      </c>
      <c r="B4" s="147" t="s">
        <v>105</v>
      </c>
      <c r="C4" s="148" t="s">
        <v>15</v>
      </c>
      <c r="D4" s="203" t="str">
        <f>КАГ!$B$11</f>
        <v>Лукин П.Е.</v>
      </c>
    </row>
    <row r="5" spans="1:4" ht="15.75" thickTop="1">
      <c r="A5"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2" t="str">
        <f>IF(ISBLANK(КАГ!A6),"",КАГ!A6)</f>
        <v>КОРОНАРОГРАФИЯ</v>
      </c>
      <c r="C5" s="130" t="s">
        <v>8</v>
      </c>
      <c r="D5" s="101">
        <f>КАГ!$B$12</f>
        <v>15164</v>
      </c>
    </row>
    <row r="6" spans="1:4" ht="30">
      <c r="A6"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A16.12.026.012</v>
      </c>
      <c r="B6" s="133" t="str">
        <f>ЧКВ!A6</f>
        <v xml:space="preserve">Транслюминальная баллонная ангиопластика коронарных артерий. </v>
      </c>
      <c r="C6" s="130" t="s">
        <v>10</v>
      </c>
      <c r="D6" s="102">
        <f>DATEDIF(D5,D10,"y")</f>
        <v>83</v>
      </c>
    </row>
    <row r="7" spans="1:4">
      <c r="A7" s="37"/>
      <c r="B7"/>
      <c r="C7" s="100" t="s">
        <v>12</v>
      </c>
      <c r="D7" s="102">
        <f>КАГ!$B$14</f>
        <v>5694</v>
      </c>
    </row>
    <row r="8" spans="1:4">
      <c r="A8" s="193" t="str">
        <f>ЧКВ!$A$9</f>
        <v xml:space="preserve">Код модели:  </v>
      </c>
      <c r="B8" s="103"/>
      <c r="C8" s="100" t="s">
        <v>133</v>
      </c>
      <c r="D8" s="102">
        <f>КАГ!$B$15</f>
        <v>35</v>
      </c>
    </row>
    <row r="9" spans="1:4">
      <c r="A9" s="193" t="str">
        <f>ЧКВ!$A$10</f>
        <v xml:space="preserve">Код метода:  </v>
      </c>
      <c r="B9"/>
      <c r="C9" s="104" t="s">
        <v>106</v>
      </c>
      <c r="D9" s="102" t="str">
        <f>КАГ!$B$16</f>
        <v>ОКС БПST</v>
      </c>
    </row>
    <row r="10" spans="1:4">
      <c r="A10" s="194"/>
      <c r="B10" s="30"/>
      <c r="C10" s="149" t="s">
        <v>13</v>
      </c>
      <c r="D10" s="150">
        <f>КАГ!$B$8</f>
        <v>45717</v>
      </c>
    </row>
    <row r="11" spans="1:4">
      <c r="A11" s="26"/>
      <c r="B11" s="111"/>
      <c r="C11" s="111"/>
      <c r="D11" s="112"/>
    </row>
    <row r="12" spans="1:4" ht="18.75" customHeight="1">
      <c r="A12" s="135" t="s">
        <v>334</v>
      </c>
      <c r="B12" s="136" t="s">
        <v>0</v>
      </c>
      <c r="C12" s="136" t="s">
        <v>14</v>
      </c>
      <c r="D12" s="137" t="s">
        <v>100</v>
      </c>
    </row>
    <row r="13" spans="1:4" ht="27.75" customHeight="1">
      <c r="A13" s="138"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2" t="s">
        <v>305</v>
      </c>
      <c r="C13" s="186"/>
      <c r="D13" s="139">
        <v>1</v>
      </c>
    </row>
    <row r="14" spans="1:4" ht="27.75" customHeight="1">
      <c r="A14"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3" t="s">
        <v>325</v>
      </c>
      <c r="C14" s="134"/>
      <c r="D14" s="139">
        <v>1</v>
      </c>
    </row>
    <row r="15" spans="1:4" ht="27.75" customHeight="1">
      <c r="A15"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3" t="s">
        <v>314</v>
      </c>
      <c r="C15" s="134"/>
      <c r="D15" s="139">
        <v>2</v>
      </c>
    </row>
    <row r="16" spans="1:4" ht="27.75" customHeight="1">
      <c r="A16"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6" s="153" t="s">
        <v>528</v>
      </c>
      <c r="C16" s="134"/>
      <c r="D16" s="139">
        <v>2</v>
      </c>
    </row>
    <row r="17" spans="1:4" ht="27.75" customHeight="1">
      <c r="A17" s="140"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7" s="153" t="s">
        <v>368</v>
      </c>
      <c r="C17" s="134"/>
      <c r="D17" s="139">
        <v>1</v>
      </c>
    </row>
    <row r="18" spans="1:4" ht="27.75" customHeight="1">
      <c r="A18"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3" t="s">
        <v>373</v>
      </c>
      <c r="C18" s="134" t="s">
        <v>536</v>
      </c>
      <c r="D18" s="139">
        <v>1</v>
      </c>
    </row>
    <row r="19" spans="1:4" ht="27.75" customHeight="1">
      <c r="A19"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9" s="153" t="s">
        <v>530</v>
      </c>
      <c r="C19" s="181" t="s">
        <v>537</v>
      </c>
      <c r="D19" s="139">
        <v>1</v>
      </c>
    </row>
    <row r="20" spans="1:4" ht="27.75" customHeight="1">
      <c r="A20"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20" s="154" t="s">
        <v>311</v>
      </c>
      <c r="C20" s="134" t="s">
        <v>538</v>
      </c>
      <c r="D20" s="139">
        <v>1</v>
      </c>
    </row>
    <row r="21" spans="1:4" ht="27.75" customHeight="1">
      <c r="A21"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21" s="153" t="s">
        <v>529</v>
      </c>
      <c r="C21" s="134" t="s">
        <v>539</v>
      </c>
      <c r="D21" s="139">
        <v>1</v>
      </c>
    </row>
    <row r="22" spans="1:4" ht="27.75" customHeight="1">
      <c r="A22"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22" s="153" t="s">
        <v>529</v>
      </c>
      <c r="C22" s="134" t="s">
        <v>402</v>
      </c>
      <c r="D22" s="141">
        <v>1</v>
      </c>
    </row>
    <row r="23" spans="1:4" ht="27.75" customHeight="1">
      <c r="A23"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23" s="153" t="s">
        <v>529</v>
      </c>
      <c r="C23" s="134" t="s">
        <v>405</v>
      </c>
      <c r="D23" s="141">
        <v>1</v>
      </c>
    </row>
    <row r="24" spans="1:4" ht="27.75" customHeight="1">
      <c r="A24"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4" s="153" t="s">
        <v>322</v>
      </c>
      <c r="C24" s="134" t="s">
        <v>451</v>
      </c>
      <c r="D24" s="141">
        <v>1</v>
      </c>
    </row>
    <row r="25" spans="1:4" ht="27.75" customHeight="1">
      <c r="A25"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5" s="155" t="s">
        <v>322</v>
      </c>
      <c r="C25" s="144" t="s">
        <v>449</v>
      </c>
      <c r="D25" s="145">
        <v>1</v>
      </c>
    </row>
    <row r="26" spans="1:4" ht="14.45" customHeight="1">
      <c r="A26" s="105" t="str">
        <f>IFERROR(INDEX(Расходка[[Тип расходного материала ]],MATCH(Карта_Учёта[[#This Row],[Наименование расходного материала]],Расходка[Наименование расходного материала],0)),"")</f>
        <v/>
      </c>
      <c r="B26" s="107"/>
      <c r="C26" s="108"/>
      <c r="D26" s="106"/>
    </row>
    <row r="27" spans="1:4" ht="14.45" customHeight="1">
      <c r="A27" s="105" t="str">
        <f>IFERROR(INDEX(Расходка[[Тип расходного материала ]],MATCH(Карта_Учёта[[#This Row],[Наименование расходного материала]],Расходка[Наименование расходного материала],0)),"")</f>
        <v/>
      </c>
      <c r="B27" s="107"/>
      <c r="C27" s="108"/>
      <c r="D27" s="106"/>
    </row>
    <row r="28" spans="1:4" ht="14.45" customHeight="1">
      <c r="A28" s="37" t="s">
        <v>11</v>
      </c>
      <c r="B28" t="s">
        <v>11</v>
      </c>
      <c r="C28"/>
      <c r="D28" s="38"/>
    </row>
    <row r="29" spans="1:4" ht="14.45" customHeight="1">
      <c r="A29" s="37" t="s">
        <v>11</v>
      </c>
      <c r="B29" t="s">
        <v>11</v>
      </c>
      <c r="C29"/>
      <c r="D29" s="38"/>
    </row>
    <row r="30" spans="1:4" ht="14.45" customHeight="1">
      <c r="A30" s="37" t="s">
        <v>11</v>
      </c>
      <c r="B30" t="s">
        <v>11</v>
      </c>
      <c r="C30"/>
      <c r="D30" s="38"/>
    </row>
    <row r="31" spans="1:4" ht="14.45" customHeight="1">
      <c r="A31" s="37" t="s">
        <v>11</v>
      </c>
      <c r="B31" t="s">
        <v>11</v>
      </c>
      <c r="C31"/>
      <c r="D31" s="38"/>
    </row>
    <row r="32" spans="1:4" ht="14.45" customHeight="1">
      <c r="A32" s="37" t="s">
        <v>11</v>
      </c>
      <c r="B32"/>
      <c r="C32"/>
      <c r="D32" s="38"/>
    </row>
    <row r="33" spans="1:4" ht="14.45" customHeight="1">
      <c r="A33" s="37"/>
      <c r="B33"/>
      <c r="C33"/>
      <c r="D33" s="38"/>
    </row>
    <row r="34" spans="1:4" ht="14.45" customHeight="1">
      <c r="A34" s="37"/>
      <c r="B34"/>
      <c r="C34"/>
      <c r="D34" s="38"/>
    </row>
    <row r="35" spans="1:4" ht="19.899999999999999" customHeight="1">
      <c r="A35" s="37"/>
      <c r="B35" s="109" t="s">
        <v>375</v>
      </c>
      <c r="C35" s="12"/>
      <c r="D35" s="38"/>
    </row>
    <row r="36" spans="1:4" ht="19.899999999999999" customHeight="1">
      <c r="A36" s="37"/>
      <c r="B36"/>
      <c r="C36"/>
      <c r="D36" s="38"/>
    </row>
    <row r="37" spans="1:4" ht="19.899999999999999" customHeight="1">
      <c r="A37" s="37"/>
      <c r="B37" s="116" t="str">
        <f>"Оператор:"&amp;" "&amp;ЧКВ!$G$13</f>
        <v>Оператор: Щербаков А.С.</v>
      </c>
      <c r="C37" s="12"/>
      <c r="D37" s="38"/>
    </row>
    <row r="38" spans="1:4" ht="19.899999999999999" customHeight="1">
      <c r="A38" s="37"/>
      <c r="B38"/>
      <c r="C38"/>
      <c r="D38" s="38"/>
    </row>
    <row r="39" spans="1:4" ht="19.899999999999999" customHeight="1">
      <c r="A39" s="37"/>
      <c r="B39" s="110" t="s">
        <v>514</v>
      </c>
      <c r="C39" s="113"/>
      <c r="D39" s="38"/>
    </row>
    <row r="40" spans="1:4" ht="19.899999999999999" customHeight="1">
      <c r="A40" s="39"/>
      <c r="B40" s="30"/>
      <c r="C40" s="30"/>
      <c r="D40" s="40"/>
    </row>
    <row r="41" spans="1:4" ht="14.45" customHeight="1">
      <c r="C41" s="213"/>
    </row>
    <row r="42" spans="1:4"/>
    <row r="43" spans="1:4"/>
    <row r="44" spans="1:4"/>
    <row r="45" spans="1:4"/>
    <row r="46" spans="1:4"/>
  </sheetData>
  <sheetProtection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90" zoomScaleNormal="90" workbookViewId="0">
      <pane ySplit="1" topLeftCell="A2" activePane="bottomLeft" state="frozen"/>
      <selection pane="bottomLeft" activeCell="F26" sqref="F26"/>
    </sheetView>
  </sheetViews>
  <sheetFormatPr defaultRowHeight="15" outlineLevelCol="1"/>
  <cols>
    <col min="1" max="1" width="5" customWidth="1"/>
    <col min="2" max="2" width="13.28515625" hidden="1" customWidth="1"/>
    <col min="3" max="3" width="25" customWidth="1"/>
    <col min="4" max="4" width="56.7109375" customWidth="1"/>
    <col min="6" max="6" width="33.85546875"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f>ROW(Вмешательства[[#This Row],[№]])-1</f>
        <v>1</v>
      </c>
      <c r="B2" s="2" t="s">
        <v>9</v>
      </c>
      <c r="C2" s="8" t="s">
        <v>228</v>
      </c>
      <c r="D2" s="5" t="s">
        <v>213</v>
      </c>
      <c r="F2" t="s">
        <v>106</v>
      </c>
      <c r="G2" s="3" t="s">
        <v>484</v>
      </c>
      <c r="H2" s="3">
        <v>1</v>
      </c>
      <c r="I2" s="3">
        <v>2</v>
      </c>
      <c r="J2" s="3">
        <v>3</v>
      </c>
      <c r="K2" s="3">
        <v>4</v>
      </c>
      <c r="L2" s="3">
        <v>5</v>
      </c>
      <c r="M2" s="3">
        <v>6</v>
      </c>
      <c r="N2" s="3">
        <v>7</v>
      </c>
      <c r="O2" s="3">
        <v>8</v>
      </c>
      <c r="P2" s="3">
        <v>9</v>
      </c>
      <c r="Q2" s="3">
        <v>10</v>
      </c>
      <c r="R2" s="3">
        <v>11</v>
      </c>
      <c r="S2" s="3">
        <v>12</v>
      </c>
      <c r="T2" s="3">
        <v>13</v>
      </c>
      <c r="V2" t="s">
        <v>217</v>
      </c>
    </row>
    <row r="3" spans="1:23">
      <c r="A3" s="8">
        <f>ROW(Вмешательства[[#This Row],[№]])-1</f>
        <v>2</v>
      </c>
      <c r="B3" s="2" t="s">
        <v>18</v>
      </c>
      <c r="C3" s="8" t="s">
        <v>85</v>
      </c>
      <c r="D3" s="5" t="s">
        <v>214</v>
      </c>
      <c r="F3" t="s">
        <v>483</v>
      </c>
      <c r="G3" s="3" t="s">
        <v>484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f>ROW(Вмешательства[[#This Row],[№]])-1</f>
        <v>3</v>
      </c>
      <c r="B4" s="2" t="s">
        <v>38</v>
      </c>
      <c r="C4" s="8" t="s">
        <v>39</v>
      </c>
      <c r="D4" s="5" t="s">
        <v>208</v>
      </c>
      <c r="F4" t="s">
        <v>310</v>
      </c>
      <c r="G4" s="3" t="s">
        <v>484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c r="A5" s="8">
        <f>ROW(Вмешательства[[#This Row],[№]])-1</f>
        <v>4</v>
      </c>
      <c r="B5" s="2"/>
      <c r="C5" s="8" t="s">
        <v>82</v>
      </c>
      <c r="D5" s="5" t="s">
        <v>242</v>
      </c>
      <c r="F5" t="s">
        <v>131</v>
      </c>
      <c r="G5" s="3" t="s">
        <v>484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f>ROW(Вмешательства[[#This Row],[№]])-1</f>
        <v>5</v>
      </c>
      <c r="B6" s="2" t="s">
        <v>36</v>
      </c>
      <c r="C6" s="8" t="s">
        <v>37</v>
      </c>
      <c r="D6" s="5" t="s">
        <v>398</v>
      </c>
      <c r="F6" t="s">
        <v>125</v>
      </c>
      <c r="G6" s="3" t="s">
        <v>484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ht="30">
      <c r="A7" s="8">
        <f>ROW(Вмешательства[[#This Row],[№]])-1</f>
        <v>6</v>
      </c>
      <c r="B7" s="2"/>
      <c r="C7" s="8" t="s">
        <v>229</v>
      </c>
      <c r="D7" s="5" t="s">
        <v>132</v>
      </c>
      <c r="F7" t="s">
        <v>127</v>
      </c>
      <c r="G7" s="3" t="s">
        <v>484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f>ROW(Вмешательства[[#This Row],[№]])-1</f>
        <v>7</v>
      </c>
      <c r="B8" s="2"/>
      <c r="C8" s="8" t="s">
        <v>80</v>
      </c>
      <c r="D8" s="5" t="s">
        <v>247</v>
      </c>
      <c r="F8" t="s">
        <v>126</v>
      </c>
      <c r="G8" s="3" t="s">
        <v>484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f>ROW(Вмешательства[[#This Row],[№]])-1</f>
        <v>8</v>
      </c>
      <c r="B9" s="2" t="s">
        <v>35</v>
      </c>
      <c r="C9" s="8" t="s">
        <v>86</v>
      </c>
      <c r="D9" s="5" t="s">
        <v>87</v>
      </c>
      <c r="F9" t="s">
        <v>128</v>
      </c>
      <c r="G9" s="3" t="s">
        <v>484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f>ROW(Вмешательства[[#This Row],[№]])-1</f>
        <v>9</v>
      </c>
      <c r="B10" s="2"/>
      <c r="C10" s="8" t="s">
        <v>230</v>
      </c>
      <c r="D10" s="5" t="s">
        <v>139</v>
      </c>
      <c r="G10" s="3"/>
      <c r="H10" s="11"/>
      <c r="I10" s="11"/>
      <c r="J10" s="3"/>
      <c r="K10" s="3"/>
      <c r="L10" s="3"/>
      <c r="M10" s="3"/>
      <c r="N10" s="11"/>
      <c r="O10" s="11"/>
      <c r="P10" s="11"/>
      <c r="Q10" s="11"/>
      <c r="R10" s="11"/>
      <c r="S10" s="11"/>
      <c r="T10" s="11"/>
      <c r="V10" t="s">
        <v>224</v>
      </c>
    </row>
    <row r="11" spans="1:23">
      <c r="A11" s="8">
        <f>ROW(Вмешательства[[#This Row],[№]])-1</f>
        <v>10</v>
      </c>
      <c r="B11" s="2" t="s">
        <v>25</v>
      </c>
      <c r="C11" s="8" t="s">
        <v>231</v>
      </c>
      <c r="D11" s="5" t="s">
        <v>26</v>
      </c>
      <c r="G11" s="3"/>
      <c r="H11" s="11"/>
      <c r="I11" s="11"/>
      <c r="J11" s="11"/>
      <c r="K11" s="11"/>
      <c r="L11" s="11"/>
      <c r="M11" s="11"/>
      <c r="N11" s="11"/>
      <c r="O11" s="11"/>
      <c r="P11" s="11"/>
      <c r="Q11" s="11"/>
      <c r="R11" s="11"/>
      <c r="S11" s="11"/>
      <c r="T11" s="11"/>
      <c r="V11" t="s">
        <v>216</v>
      </c>
      <c r="W11" s="11"/>
    </row>
    <row r="12" spans="1:23">
      <c r="A12" s="8">
        <f>ROW(Вмешательства[[#This Row],[№]])-1</f>
        <v>11</v>
      </c>
      <c r="B12" s="2" t="s">
        <v>19</v>
      </c>
      <c r="C12" s="8" t="s">
        <v>232</v>
      </c>
      <c r="D12" s="5" t="s">
        <v>20</v>
      </c>
      <c r="F12" t="s">
        <v>106</v>
      </c>
      <c r="G12" s="3" t="s">
        <v>485</v>
      </c>
      <c r="H12" s="3">
        <v>1</v>
      </c>
      <c r="I12" s="3">
        <v>2</v>
      </c>
      <c r="J12" s="3">
        <v>3</v>
      </c>
      <c r="K12" s="3">
        <v>4</v>
      </c>
      <c r="L12" s="3">
        <v>5</v>
      </c>
      <c r="M12" s="3">
        <v>6</v>
      </c>
      <c r="N12" s="3">
        <v>7</v>
      </c>
      <c r="O12" s="3">
        <v>8</v>
      </c>
      <c r="P12" s="3">
        <v>9</v>
      </c>
      <c r="Q12" s="3">
        <v>10</v>
      </c>
      <c r="R12" s="3">
        <v>11</v>
      </c>
      <c r="S12" s="3">
        <v>12</v>
      </c>
      <c r="T12" s="3">
        <v>13</v>
      </c>
      <c r="V12" t="s">
        <v>225</v>
      </c>
      <c r="W12" s="11"/>
    </row>
    <row r="13" spans="1:23">
      <c r="A13" s="8">
        <f>ROW(Вмешательства[[#This Row],[№]])-1</f>
        <v>12</v>
      </c>
      <c r="B13" s="2" t="s">
        <v>21</v>
      </c>
      <c r="C13" s="8" t="s">
        <v>233</v>
      </c>
      <c r="D13" s="5" t="s">
        <v>22</v>
      </c>
      <c r="F13" t="s">
        <v>483</v>
      </c>
      <c r="G13" s="3" t="s">
        <v>485</v>
      </c>
      <c r="H13" s="3">
        <v>47</v>
      </c>
      <c r="I13" s="3">
        <v>46</v>
      </c>
      <c r="J13" s="3">
        <v>45</v>
      </c>
      <c r="K13" s="3">
        <v>45</v>
      </c>
      <c r="L13" s="3">
        <v>45</v>
      </c>
      <c r="M13" s="3">
        <v>45</v>
      </c>
      <c r="N13" s="3">
        <v>45</v>
      </c>
      <c r="O13" s="3">
        <v>45</v>
      </c>
      <c r="P13" s="3">
        <v>45</v>
      </c>
      <c r="Q13" s="3">
        <v>45</v>
      </c>
      <c r="R13" s="3">
        <v>45</v>
      </c>
      <c r="S13" s="3">
        <v>45</v>
      </c>
      <c r="T13" s="3">
        <v>45</v>
      </c>
      <c r="V13" t="s">
        <v>226</v>
      </c>
      <c r="W13" s="11"/>
    </row>
    <row r="14" spans="1:23">
      <c r="A14" s="8">
        <f>ROW(Вмешательства[[#This Row],[№]])-1</f>
        <v>13</v>
      </c>
      <c r="B14" s="2" t="s">
        <v>23</v>
      </c>
      <c r="C14" s="8" t="s">
        <v>234</v>
      </c>
      <c r="D14" s="5" t="s">
        <v>24</v>
      </c>
      <c r="F14" t="s">
        <v>310</v>
      </c>
      <c r="G14" s="3" t="s">
        <v>485</v>
      </c>
      <c r="H14" s="3">
        <v>47</v>
      </c>
      <c r="I14" s="3">
        <v>46</v>
      </c>
      <c r="J14" s="3">
        <v>45</v>
      </c>
      <c r="K14" s="3">
        <v>45</v>
      </c>
      <c r="L14" s="3">
        <v>45</v>
      </c>
      <c r="M14" s="3">
        <v>45</v>
      </c>
      <c r="N14" s="3">
        <v>45</v>
      </c>
      <c r="O14" s="3">
        <v>45</v>
      </c>
      <c r="P14" s="3">
        <v>45</v>
      </c>
      <c r="Q14" s="3">
        <v>45</v>
      </c>
      <c r="R14" s="3">
        <v>45</v>
      </c>
      <c r="S14" s="3">
        <v>45</v>
      </c>
      <c r="T14" s="3">
        <v>45</v>
      </c>
      <c r="W14" s="11"/>
    </row>
    <row r="15" spans="1:23">
      <c r="A15" s="8">
        <f>ROW(Вмешательства[[#This Row],[№]])-1</f>
        <v>14</v>
      </c>
      <c r="B15" s="2" t="s">
        <v>27</v>
      </c>
      <c r="C15" s="8" t="s">
        <v>235</v>
      </c>
      <c r="D15" s="5" t="s">
        <v>28</v>
      </c>
      <c r="F15" t="s">
        <v>131</v>
      </c>
      <c r="G15" s="3" t="s">
        <v>485</v>
      </c>
      <c r="H15" s="3">
        <v>2633</v>
      </c>
      <c r="I15" s="3">
        <v>46</v>
      </c>
      <c r="J15" s="3">
        <v>45</v>
      </c>
      <c r="K15" s="3">
        <v>45</v>
      </c>
      <c r="L15" s="3">
        <v>45</v>
      </c>
      <c r="M15" s="3">
        <v>45</v>
      </c>
      <c r="N15" s="3">
        <v>45</v>
      </c>
      <c r="O15" s="3">
        <v>45</v>
      </c>
      <c r="P15" s="3">
        <v>45</v>
      </c>
      <c r="Q15" s="3">
        <v>45</v>
      </c>
      <c r="R15" s="3">
        <v>45</v>
      </c>
      <c r="S15" s="3">
        <v>45</v>
      </c>
      <c r="T15" s="3">
        <v>45</v>
      </c>
      <c r="V15" t="s">
        <v>393</v>
      </c>
      <c r="W15" s="11"/>
    </row>
    <row r="16" spans="1:23">
      <c r="A16" s="8">
        <f>ROW(Вмешательства[[#This Row],[№]])-1</f>
        <v>15</v>
      </c>
      <c r="B16" s="2" t="s">
        <v>29</v>
      </c>
      <c r="C16" s="8" t="s">
        <v>236</v>
      </c>
      <c r="D16" s="5" t="s">
        <v>30</v>
      </c>
      <c r="V16" t="s">
        <v>394</v>
      </c>
    </row>
    <row r="17" spans="1:23">
      <c r="A17" s="8">
        <f>ROW(Вмешательства[[#This Row],[№]])-1</f>
        <v>16</v>
      </c>
      <c r="B17" s="2" t="s">
        <v>31</v>
      </c>
      <c r="C17" s="8" t="s">
        <v>237</v>
      </c>
      <c r="D17" s="5" t="s">
        <v>32</v>
      </c>
      <c r="F17" t="s">
        <v>486</v>
      </c>
      <c r="V17" t="s">
        <v>395</v>
      </c>
    </row>
    <row r="18" spans="1:23">
      <c r="A18" s="8">
        <f>ROW(Вмешательства[[#This Row],[№]])-1</f>
        <v>17</v>
      </c>
      <c r="B18" s="2" t="s">
        <v>33</v>
      </c>
      <c r="C18" s="8" t="s">
        <v>238</v>
      </c>
      <c r="D18" s="5" t="s">
        <v>34</v>
      </c>
      <c r="F18" t="s">
        <v>215</v>
      </c>
    </row>
    <row r="19" spans="1:23" ht="30">
      <c r="A19" s="8">
        <f>ROW(Вмешательства[[#This Row],[№]])-1</f>
        <v>18</v>
      </c>
      <c r="B19" s="2" t="s">
        <v>40</v>
      </c>
      <c r="C19" s="8" t="s">
        <v>41</v>
      </c>
      <c r="D19" s="5" t="s">
        <v>42</v>
      </c>
      <c r="F19" t="s">
        <v>207</v>
      </c>
    </row>
    <row r="20" spans="1:23" ht="30">
      <c r="A20" s="8">
        <f>ROW(Вмешательства[[#This Row],[№]])-1</f>
        <v>19</v>
      </c>
      <c r="B20" s="2" t="s">
        <v>43</v>
      </c>
      <c r="C20" s="8" t="s">
        <v>44</v>
      </c>
      <c r="D20" s="5" t="s">
        <v>45</v>
      </c>
      <c r="F20" t="s">
        <v>304</v>
      </c>
      <c r="J20" s="11"/>
    </row>
    <row r="21" spans="1:23" ht="30">
      <c r="A21" s="8">
        <f>ROW(Вмешательства[[#This Row],[№]])-1</f>
        <v>20</v>
      </c>
      <c r="B21" s="2" t="s">
        <v>46</v>
      </c>
      <c r="C21" s="8" t="s">
        <v>47</v>
      </c>
      <c r="D21" s="5" t="s">
        <v>48</v>
      </c>
      <c r="F21" t="s">
        <v>335</v>
      </c>
      <c r="J21" s="11"/>
    </row>
    <row r="22" spans="1:23" ht="30">
      <c r="A22" s="8">
        <f>ROW(Вмешательства[[#This Row],[№]])-1</f>
        <v>21</v>
      </c>
      <c r="B22" s="2" t="s">
        <v>49</v>
      </c>
      <c r="C22" s="8" t="s">
        <v>50</v>
      </c>
      <c r="D22" s="5" t="s">
        <v>51</v>
      </c>
      <c r="F22" t="s">
        <v>336</v>
      </c>
      <c r="J22" s="11"/>
      <c r="U22" s="2"/>
    </row>
    <row r="23" spans="1:23" ht="30">
      <c r="A23" s="8">
        <f>ROW(Вмешательства[[#This Row],[№]])-1</f>
        <v>22</v>
      </c>
      <c r="B23" s="2" t="s">
        <v>52</v>
      </c>
      <c r="C23" s="8" t="s">
        <v>53</v>
      </c>
      <c r="D23" s="5" t="s">
        <v>54</v>
      </c>
      <c r="F23" t="s">
        <v>346</v>
      </c>
      <c r="J23" s="11"/>
      <c r="U23" s="2"/>
    </row>
    <row r="24" spans="1:23">
      <c r="A24" s="8">
        <f>ROW(Вмешательства[[#This Row],[№]])-1</f>
        <v>23</v>
      </c>
      <c r="B24" s="2" t="s">
        <v>55</v>
      </c>
      <c r="C24" s="8" t="s">
        <v>56</v>
      </c>
      <c r="D24" s="5" t="s">
        <v>57</v>
      </c>
      <c r="F24" t="s">
        <v>501</v>
      </c>
      <c r="H24" s="10"/>
      <c r="K24" s="2"/>
      <c r="U24" s="2"/>
      <c r="W24" s="11"/>
    </row>
    <row r="25" spans="1:23">
      <c r="A25" s="8">
        <f>ROW(Вмешательства[[#This Row],[№]])-1</f>
        <v>24</v>
      </c>
      <c r="B25" s="2" t="s">
        <v>58</v>
      </c>
      <c r="C25" s="8" t="s">
        <v>59</v>
      </c>
      <c r="D25" s="5" t="s">
        <v>60</v>
      </c>
      <c r="K25" s="2"/>
    </row>
    <row r="26" spans="1:23" ht="30">
      <c r="A26" s="8">
        <f>ROW(Вмешательства[[#This Row],[№]])-1</f>
        <v>25</v>
      </c>
      <c r="B26" s="2" t="s">
        <v>61</v>
      </c>
      <c r="C26" s="8" t="s">
        <v>62</v>
      </c>
      <c r="D26" s="5" t="s">
        <v>63</v>
      </c>
      <c r="H26" s="10"/>
      <c r="K26" s="3"/>
      <c r="W26" s="10"/>
    </row>
    <row r="27" spans="1:23" ht="45">
      <c r="A27" s="8">
        <f>ROW(Вмешательства[[#This Row],[№]])-1</f>
        <v>26</v>
      </c>
      <c r="B27" s="2" t="s">
        <v>64</v>
      </c>
      <c r="C27" s="8" t="s">
        <v>65</v>
      </c>
      <c r="D27" s="5" t="s">
        <v>66</v>
      </c>
      <c r="H27" s="10"/>
      <c r="W27" s="10"/>
    </row>
    <row r="28" spans="1:23">
      <c r="A28" s="8">
        <f>ROW(Вмешательства[[#This Row],[№]])-1</f>
        <v>27</v>
      </c>
      <c r="B28" s="2" t="s">
        <v>67</v>
      </c>
      <c r="C28" s="77" t="s">
        <v>244</v>
      </c>
      <c r="D28" s="5" t="s">
        <v>245</v>
      </c>
      <c r="H28" s="10"/>
      <c r="W28" s="10"/>
    </row>
    <row r="29" spans="1:23" ht="45">
      <c r="A29" s="8">
        <f>ROW(Вмешательства[[#This Row],[№]])-1</f>
        <v>28</v>
      </c>
      <c r="B29" s="2" t="s">
        <v>68</v>
      </c>
      <c r="C29" s="77" t="s">
        <v>69</v>
      </c>
      <c r="D29" s="5" t="s">
        <v>70</v>
      </c>
      <c r="H29" s="10"/>
      <c r="W29" s="10"/>
    </row>
    <row r="30" spans="1:23" ht="30">
      <c r="A30" s="8">
        <f>ROW(Вмешательства[[#This Row],[№]])-1</f>
        <v>29</v>
      </c>
      <c r="B30" s="2" t="s">
        <v>71</v>
      </c>
      <c r="C30" s="77" t="s">
        <v>72</v>
      </c>
      <c r="D30" s="5" t="s">
        <v>73</v>
      </c>
      <c r="H30" s="10"/>
      <c r="W30" s="10"/>
    </row>
    <row r="31" spans="1:23">
      <c r="A31" s="8">
        <f>ROW(Вмешательства[[#This Row],[№]])-1</f>
        <v>30</v>
      </c>
      <c r="B31" s="2" t="s">
        <v>74</v>
      </c>
      <c r="C31" s="77" t="s">
        <v>240</v>
      </c>
      <c r="D31" s="5" t="s">
        <v>75</v>
      </c>
      <c r="H31" s="10"/>
      <c r="W31" s="10"/>
    </row>
    <row r="32" spans="1:23">
      <c r="A32" s="8">
        <f>ROW(Вмешательства[[#This Row],[№]])-1</f>
        <v>31</v>
      </c>
      <c r="B32" s="2" t="s">
        <v>76</v>
      </c>
      <c r="C32" s="77" t="s">
        <v>239</v>
      </c>
      <c r="D32" s="5" t="s">
        <v>77</v>
      </c>
      <c r="H32" s="10"/>
      <c r="W32" s="10"/>
    </row>
    <row r="33" spans="1:23">
      <c r="A33" s="8">
        <f>ROW(Вмешательства[[#This Row],[№]])-1</f>
        <v>32</v>
      </c>
      <c r="B33" s="2" t="s">
        <v>78</v>
      </c>
      <c r="C33" s="77" t="s">
        <v>241</v>
      </c>
      <c r="D33" s="5" t="s">
        <v>79</v>
      </c>
      <c r="H33" s="10"/>
      <c r="I33" s="10"/>
      <c r="W33" s="10"/>
    </row>
    <row r="34" spans="1:23">
      <c r="A34" s="8">
        <f>ROW(Вмешательства[[#This Row],[№]])-1</f>
        <v>33</v>
      </c>
      <c r="B34" s="2" t="s">
        <v>81</v>
      </c>
      <c r="C34" s="77" t="s">
        <v>82</v>
      </c>
      <c r="D34" s="5" t="s">
        <v>242</v>
      </c>
      <c r="H34" s="10"/>
      <c r="W34" s="10"/>
    </row>
    <row r="35" spans="1:23">
      <c r="A35" s="8">
        <f>ROW(Вмешательства[[#This Row],[№]])-1</f>
        <v>34</v>
      </c>
      <c r="B35" s="2" t="s">
        <v>83</v>
      </c>
      <c r="C35" s="77" t="s">
        <v>84</v>
      </c>
      <c r="D35" s="5" t="s">
        <v>243</v>
      </c>
      <c r="H35" s="10"/>
      <c r="W35" s="10"/>
    </row>
    <row r="36" spans="1:23" ht="34.15" customHeight="1">
      <c r="A36" s="8">
        <f>ROW(Вмешательства[[#This Row],[№]])-1</f>
        <v>35</v>
      </c>
      <c r="B36" s="2"/>
      <c r="C36" s="77" t="s">
        <v>246</v>
      </c>
      <c r="D36" s="5" t="s">
        <v>88</v>
      </c>
      <c r="F36" s="10"/>
      <c r="H36" s="10"/>
      <c r="W36" s="10"/>
    </row>
    <row r="37" spans="1:23">
      <c r="A37" s="8"/>
      <c r="B37" s="2"/>
      <c r="C37" s="8"/>
      <c r="D37" s="5"/>
      <c r="G37" s="10"/>
      <c r="H37" s="10"/>
    </row>
    <row r="38" spans="1:23">
      <c r="A38" s="8"/>
      <c r="B38" s="2"/>
      <c r="C38" s="8"/>
      <c r="D38" s="5"/>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86" zoomScaleNormal="100" workbookViewId="0">
      <selection activeCell="AM9" sqref="AM9"/>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4" customWidth="1" outlineLevel="1"/>
    <col min="11" max="17" width="4.42578125" style="115" customWidth="1" outlineLevel="1"/>
    <col min="18" max="30" width="4.42578125" style="114" customWidth="1" outlineLevel="1"/>
    <col min="31" max="31" width="8.85546875"/>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4" t="s">
        <v>101</v>
      </c>
      <c r="F1" s="114" t="s">
        <v>102</v>
      </c>
      <c r="G1" s="114" t="s">
        <v>279</v>
      </c>
      <c r="H1" s="114" t="s">
        <v>280</v>
      </c>
      <c r="I1" s="114" t="s">
        <v>281</v>
      </c>
      <c r="J1" s="114" t="s">
        <v>282</v>
      </c>
      <c r="K1" s="115" t="s">
        <v>283</v>
      </c>
      <c r="L1" s="115" t="s">
        <v>284</v>
      </c>
      <c r="M1" s="115" t="s">
        <v>285</v>
      </c>
      <c r="N1" s="115" t="s">
        <v>286</v>
      </c>
      <c r="O1" s="115" t="s">
        <v>287</v>
      </c>
      <c r="P1" s="115" t="s">
        <v>288</v>
      </c>
      <c r="Q1" s="115" t="s">
        <v>289</v>
      </c>
      <c r="R1" s="114" t="s">
        <v>103</v>
      </c>
      <c r="S1" s="114" t="s">
        <v>104</v>
      </c>
      <c r="T1" s="114" t="s">
        <v>290</v>
      </c>
      <c r="U1" s="114" t="s">
        <v>291</v>
      </c>
      <c r="V1" s="114" t="s">
        <v>292</v>
      </c>
      <c r="W1" s="114" t="s">
        <v>293</v>
      </c>
      <c r="X1" s="114" t="s">
        <v>294</v>
      </c>
      <c r="Y1" s="114" t="s">
        <v>295</v>
      </c>
      <c r="Z1" s="114" t="s">
        <v>296</v>
      </c>
      <c r="AA1" s="114" t="s">
        <v>297</v>
      </c>
      <c r="AB1" s="114" t="s">
        <v>298</v>
      </c>
      <c r="AC1" s="114" t="s">
        <v>299</v>
      </c>
      <c r="AD1" s="114" t="s">
        <v>300</v>
      </c>
      <c r="AF1" s="2" t="s">
        <v>129</v>
      </c>
      <c r="AG1" s="2" t="s">
        <v>130</v>
      </c>
      <c r="AI1" t="s">
        <v>196</v>
      </c>
      <c r="AJ1" t="s">
        <v>197</v>
      </c>
      <c r="AK1" t="s">
        <v>198</v>
      </c>
      <c r="AM1" t="s">
        <v>498</v>
      </c>
      <c r="AN1" s="2" t="s">
        <v>492</v>
      </c>
      <c r="AO1" t="s">
        <v>355</v>
      </c>
      <c r="AP1" s="158"/>
    </row>
    <row r="2" spans="1:42">
      <c r="A2">
        <f>ROW(Расходка[[#This Row],[Тип расходного материала ]])-1</f>
        <v>1</v>
      </c>
      <c r="B2" t="s">
        <v>94</v>
      </c>
      <c r="C2" s="1" t="s">
        <v>309</v>
      </c>
      <c r="D2" s="1"/>
      <c r="E2" s="115">
        <f>IF(ISNUMBER(SEARCH('Карта учёта'!$B$13,Расходка[[#This Row],[Наименование расходного материала]])),MAX($E$1:E1)+1,0)</f>
        <v>0</v>
      </c>
      <c r="F2" s="115">
        <f>IF(ISNUMBER(SEARCH('Карта учёта'!$B$14,Расходка[[#This Row],[Наименование расходного материала]])),MAX($F$1:F1)+1,0)</f>
        <v>0</v>
      </c>
      <c r="G2" s="115">
        <f>IF(ISNUMBER(SEARCH('Карта учёта'!$B$15,Расходка[[#This Row],[Наименование расходного материала]])),MAX($G$1:G1)+1,0)</f>
        <v>0</v>
      </c>
      <c r="H2" s="115">
        <f>IF(ISNUMBER(SEARCH('Карта учёта'!$B$16,Расходка[[#This Row],[Наименование расходного материала]])),MAX($H$1:H1)+1,0)</f>
        <v>0</v>
      </c>
      <c r="I2" s="115">
        <f>IF(ISNUMBER(SEARCH('Карта учёта'!$B$17,Расходка[[#This Row],[Наименование расходного материала]])),MAX($I$1:I1)+1,0)</f>
        <v>0</v>
      </c>
      <c r="J2" s="115">
        <f>IF(ISNUMBER(SEARCH('Карта учёта'!$B$18,Расходка[[#This Row],[Наименование расходного материала]])),MAX($J$1:J1)+1,0)</f>
        <v>0</v>
      </c>
      <c r="K2" s="115">
        <f>IF(ISNUMBER(SEARCH('Карта учёта'!$B$19,Расходка[[#This Row],[Наименование расходного материала]])),MAX($K$1:K1)+1,0)</f>
        <v>0</v>
      </c>
      <c r="L2" s="115">
        <f>IF(ISNUMBER(SEARCH('Карта учёта'!$B$20,Расходка[[#This Row],[Наименование расходного материала]])),MAX($L$1:L1)+1,0)</f>
        <v>0</v>
      </c>
      <c r="M2" s="115">
        <f>IF(ISNUMBER(SEARCH('Карта учёта'!$B$21,Расходка[[#This Row],[Наименование расходного материала]])),MAX($M$1:M1)+1,0)</f>
        <v>0</v>
      </c>
      <c r="N2" s="2">
        <f>IF(ISNUMBER(SEARCH('Карта учёта'!$B$22,Расходка[[#This Row],[Наименование расходного материала]])),MAX($N$1:N1)+1,0)</f>
        <v>0</v>
      </c>
      <c r="O2" s="115">
        <f>IF(ISNUMBER(SEARCH('Карта учёта'!$B$23,Расходка[[#This Row],[Наименование расходного материала]])),MAX($O$1:O1)+1,0)</f>
        <v>0</v>
      </c>
      <c r="P2" s="115">
        <f>IF(ISNUMBER(SEARCH('Карта учёта'!$B$24,Расходка[[#This Row],[Наименование расходного материала]])),MAX($P$1:P1)+1,0)</f>
        <v>0</v>
      </c>
      <c r="Q2" s="115">
        <f>IF(ISNUMBER(SEARCH('Карта учёта'!$B$25,Расходка[[#This Row],[Наименование расходного материала]])),MAX($Q$1:Q1)+1,0)</f>
        <v>0</v>
      </c>
      <c r="R2" s="114" t="str">
        <f>IFERROR(INDEX(Расходка[Наименование расходного материала],MATCH(Расходка[[#This Row],[№]],Поиск_расходки[Индекс1],0)),"")</f>
        <v>Индефлятор</v>
      </c>
      <c r="S2" s="114" t="str">
        <f>IFERROR(INDEX(Расходка[Наименование расходного материала],MATCH(Расходка[[#This Row],[№]],Поиск_расходки[Индекс2],0)),"")</f>
        <v>Launcher 6F EBU 4.0</v>
      </c>
      <c r="T2" s="114" t="str">
        <f>IFERROR(INDEX(Расходка[Наименование расходного материала],MATCH(Расходка[[#This Row],[№]],Поиск_расходки[Индекс3],0)),"")</f>
        <v>Sion</v>
      </c>
      <c r="U2" s="114" t="str">
        <f>IFERROR(INDEX(Расходка[Наименование расходного материала],MATCH(Расходка[[#This Row],[№]],Поиск_расходки[Индекс4],0)),"")</f>
        <v>Shunmei 0,7</v>
      </c>
      <c r="V2" s="114" t="str">
        <f>IFERROR(INDEX(Расходка[Наименование расходного материала],MATCH(Расходка[[#This Row],[№]],Поиск_расходки[Индекс5],0)),"")</f>
        <v xml:space="preserve">Medtronic Export Advance </v>
      </c>
      <c r="W2" s="114" t="str">
        <f>IFERROR(INDEX(Расходка[Наименование расходного материала],MATCH(Расходка[[#This Row],[№]],Поиск_расходки[Индекс6],0)),"")</f>
        <v>Колибри</v>
      </c>
      <c r="X2" s="114" t="str">
        <f>IFERROR(INDEX(Расходка[Наименование расходного материала],MATCH(Расходка[[#This Row],[№]],Поиск_расходки[Индекс7],0)),"")</f>
        <v>Apollo</v>
      </c>
      <c r="Y2" s="114" t="str">
        <f>IFERROR(INDEX(Расходка[Наименование расходного материала],MATCH(Расходка[[#This Row],[№]],Поиск_расходки[Индекс8],0)),"")</f>
        <v>NC Accuforce</v>
      </c>
      <c r="Z2" s="114" t="str">
        <f>IFERROR(INDEX(Расходка[Наименование расходного материала],MATCH(Расходка[[#This Row],[№]],Поиск_расходки[Индекс9],0)),"")</f>
        <v>Artimes</v>
      </c>
      <c r="AA2" s="114" t="str">
        <f>IFERROR(INDEX(Расходка[Наименование расходного материала],MATCH(Расходка[[#This Row],[№]],Поиск_расходки[Индекс10],0)),"")</f>
        <v>Artimes</v>
      </c>
      <c r="AB2" s="114" t="str">
        <f>IFERROR(INDEX(Расходка[Наименование расходного материала],MATCH(Расходка[[#This Row],[№]],Поиск_расходки[Индекс11],0)),"")</f>
        <v>Artimes</v>
      </c>
      <c r="AC2" s="114" t="str">
        <f>IFERROR(INDEX(Расходка[Наименование расходного материала],MATCH(Расходка[[#This Row],[№]],Поиск_расходки[Индекс12],0)),"")</f>
        <v>DES, Resolute Integtity</v>
      </c>
      <c r="AD2" s="114" t="str">
        <f>IFERROR(INDEX(Расходка[Наименование расходного материала],MATCH(Расходка[[#This Row],[№]],Поиск_расходки[Индекс13],0)),"")</f>
        <v>DES, Resolute Integtity</v>
      </c>
      <c r="AF2" s="4" t="s">
        <v>5</v>
      </c>
      <c r="AG2" s="4" t="s">
        <v>400</v>
      </c>
      <c r="AI2" t="s">
        <v>190</v>
      </c>
      <c r="AJ2" t="s">
        <v>199</v>
      </c>
      <c r="AK2" t="str">
        <f>CONCATENATE(AI2,AJ2)</f>
        <v xml:space="preserve">Контраст: Ультравист 370 </v>
      </c>
      <c r="AM2" s="206">
        <v>155800</v>
      </c>
      <c r="AN2" s="207" t="s">
        <v>308</v>
      </c>
      <c r="AO2" s="208" t="s">
        <v>494</v>
      </c>
      <c r="AP2" s="127"/>
    </row>
    <row r="3" spans="1:42">
      <c r="A3">
        <f>ROW(Расходка[[#This Row],[Тип расходного материала ]])-1</f>
        <v>2</v>
      </c>
      <c r="B3" t="s">
        <v>94</v>
      </c>
      <c r="C3" t="s">
        <v>368</v>
      </c>
      <c r="E3" s="115">
        <f>IF(ISNUMBER(SEARCH('Карта учёта'!$B$13,Расходка[[#This Row],[Наименование расходного материала]])),MAX($E$1:E2)+1,0)</f>
        <v>0</v>
      </c>
      <c r="F3" s="115">
        <f>IF(ISNUMBER(SEARCH('Карта учёта'!$B$14,Расходка[[#This Row],[Наименование расходного материала]])),MAX($F$1:F2)+1,0)</f>
        <v>0</v>
      </c>
      <c r="G3" s="115">
        <f>IF(ISNUMBER(SEARCH('Карта учёта'!$B$15,Расходка[[#This Row],[Наименование расходного материала]])),MAX($G$1:G2)+1,0)</f>
        <v>0</v>
      </c>
      <c r="H3" s="115">
        <f>IF(ISNUMBER(SEARCH('Карта учёта'!$B$16,Расходка[[#This Row],[Наименование расходного материала]])),MAX($H$1:H2)+1,0)</f>
        <v>0</v>
      </c>
      <c r="I3" s="115">
        <f>IF(ISNUMBER(SEARCH('Карта учёта'!$B$17,Расходка[[#This Row],[Наименование расходного материала]])),MAX($I$1:I2)+1,0)</f>
        <v>1</v>
      </c>
      <c r="J3" s="115">
        <f>IF(ISNUMBER(SEARCH('Карта учёта'!$B$18,Расходка[[#This Row],[Наименование расходного материала]])),MAX($J$1:J2)+1,0)</f>
        <v>0</v>
      </c>
      <c r="K3" s="115">
        <f>IF(ISNUMBER(SEARCH('Карта учёта'!$B$19,Расходка[[#This Row],[Наименование расходного материала]])),MAX($K$1:K2)+1,0)</f>
        <v>0</v>
      </c>
      <c r="L3" s="115">
        <f>IF(ISNUMBER(SEARCH('Карта учёта'!$B$20,Расходка[[#This Row],[Наименование расходного материала]])),MAX($L$1:L2)+1,0)</f>
        <v>0</v>
      </c>
      <c r="M3" s="115">
        <f>IF(ISNUMBER(SEARCH('Карта учёта'!$B$21,Расходка[[#This Row],[Наименование расходного материала]])),MAX($M$1:M2)+1,0)</f>
        <v>0</v>
      </c>
      <c r="N3" s="115">
        <f>IF(ISNUMBER(SEARCH('Карта учёта'!$B$22,Расходка[[#This Row],[Наименование расходного материала]])),MAX($N$1:N2)+1,0)</f>
        <v>0</v>
      </c>
      <c r="O3" s="115">
        <f>IF(ISNUMBER(SEARCH('Карта учёта'!$B$23,Расходка[[#This Row],[Наименование расходного материала]])),MAX($O$1:O2)+1,0)</f>
        <v>0</v>
      </c>
      <c r="P3" s="115">
        <f>IF(ISNUMBER(SEARCH('Карта учёта'!$B$24,Расходка[[#This Row],[Наименование расходного материала]])),MAX($P$1:P2)+1,0)</f>
        <v>0</v>
      </c>
      <c r="Q3" s="115">
        <f>IF(ISNUMBER(SEARCH('Карта учёта'!$B$25,Расходка[[#This Row],[Наименование расходного материала]])),MAX($Q$1:Q2)+1,0)</f>
        <v>0</v>
      </c>
      <c r="R3" s="114" t="str">
        <f>IFERROR(INDEX(Расходка[Наименование расходного материала],MATCH(Расходка[[#This Row],[№]],Поиск_расходки[Индекс1],0)),"")</f>
        <v/>
      </c>
      <c r="S3" s="114" t="str">
        <f>IFERROR(INDEX(Расходка[Наименование расходного материала],MATCH(Расходка[[#This Row],[№]],Поиск_расходки[Индекс2],0)),"")</f>
        <v/>
      </c>
      <c r="T3" s="114" t="str">
        <f>IFERROR(INDEX(Расходка[Наименование расходного материала],MATCH(Расходка[[#This Row],[№]],Поиск_расходки[Индекс3],0)),"")</f>
        <v>Sion Black</v>
      </c>
      <c r="U3" s="114" t="str">
        <f>IFERROR(INDEX(Расходка[Наименование расходного материала],MATCH(Расходка[[#This Row],[№]],Поиск_расходки[Индекс4],0)),"")</f>
        <v/>
      </c>
      <c r="V3" s="114" t="str">
        <f>IFERROR(INDEX(Расходка[Наименование расходного материала],MATCH(Расходка[[#This Row],[№]],Поиск_расходки[Индекс5],0)),"")</f>
        <v/>
      </c>
      <c r="W3" s="114" t="str">
        <f>IFERROR(INDEX(Расходка[Наименование расходного материала],MATCH(Расходка[[#This Row],[№]],Поиск_расходки[Индекс6],0)),"")</f>
        <v xml:space="preserve">NC Колибри </v>
      </c>
      <c r="X3" s="114" t="str">
        <f>IFERROR(INDEX(Расходка[Наименование расходного материала],MATCH(Расходка[[#This Row],[№]],Поиск_расходки[Индекс7],0)),"")</f>
        <v/>
      </c>
      <c r="Y3" s="114" t="str">
        <f>IFERROR(INDEX(Расходка[Наименование расходного материала],MATCH(Расходка[[#This Row],[№]],Поиск_расходки[Индекс8],0)),"")</f>
        <v/>
      </c>
      <c r="Z3" s="114" t="str">
        <f>IFERROR(INDEX(Расходка[Наименование расходного материала],MATCH(Расходка[[#This Row],[№]],Поиск_расходки[Индекс9],0)),"")</f>
        <v/>
      </c>
      <c r="AA3" s="114" t="str">
        <f>IFERROR(INDEX(Расходка[Наименование расходного материала],MATCH(Расходка[[#This Row],[№]],Поиск_расходки[Индекс10],0)),"")</f>
        <v/>
      </c>
      <c r="AB3" s="114" t="str">
        <f>IFERROR(INDEX(Расходка[Наименование расходного материала],MATCH(Расходка[[#This Row],[№]],Поиск_расходки[Индекс11],0)),"")</f>
        <v/>
      </c>
      <c r="AC3" s="114" t="str">
        <f>IFERROR(INDEX(Расходка[Наименование расходного материала],MATCH(Расходка[[#This Row],[№]],Поиск_расходки[Индекс12],0)),"")</f>
        <v/>
      </c>
      <c r="AD3" s="114" t="str">
        <f>IFERROR(INDEX(Расходка[Наименование расходного материала],MATCH(Расходка[[#This Row],[№]],Поиск_расходки[Индекс13],0)),"")</f>
        <v/>
      </c>
      <c r="AF3" s="4" t="s">
        <v>5</v>
      </c>
      <c r="AG3" s="4" t="s">
        <v>401</v>
      </c>
      <c r="AI3" t="s">
        <v>190</v>
      </c>
      <c r="AJ3" t="s">
        <v>200</v>
      </c>
      <c r="AK3" t="str">
        <f t="shared" ref="AK3:AK6" si="0">CONCATENATE(AI3,AJ3)</f>
        <v>Контраст: Омнипак 350</v>
      </c>
      <c r="AM3" s="188">
        <v>218190</v>
      </c>
      <c r="AN3" s="2" t="s">
        <v>487</v>
      </c>
      <c r="AO3" t="s">
        <v>495</v>
      </c>
      <c r="AP3" s="128"/>
    </row>
    <row r="4" spans="1:42">
      <c r="A4">
        <f>ROW(Расходка[[#This Row],[Тип расходного материала ]])-1</f>
        <v>3</v>
      </c>
      <c r="B4" t="s">
        <v>5</v>
      </c>
      <c r="C4" s="1" t="s">
        <v>277</v>
      </c>
      <c r="E4" s="115">
        <f>IF(ISNUMBER(SEARCH('Карта учёта'!$B$13,Расходка[[#This Row],[Наименование расходного материала]])),MAX($E$1:E3)+1,0)</f>
        <v>0</v>
      </c>
      <c r="F4" s="115">
        <f>IF(ISNUMBER(SEARCH('Карта учёта'!$B$14,Расходка[[#This Row],[Наименование расходного материала]])),MAX($F$1:F3)+1,0)</f>
        <v>0</v>
      </c>
      <c r="G4" s="115">
        <f>IF(ISNUMBER(SEARCH('Карта учёта'!$B$15,Расходка[[#This Row],[Наименование расходного материала]])),MAX($G$1:G3)+1,0)</f>
        <v>0</v>
      </c>
      <c r="H4" s="115">
        <f>IF(ISNUMBER(SEARCH('Карта учёта'!$B$16,Расходка[[#This Row],[Наименование расходного материала]])),MAX($H$1:H3)+1,0)</f>
        <v>0</v>
      </c>
      <c r="I4" s="115">
        <f>IF(ISNUMBER(SEARCH('Карта учёта'!$B$17,Расходка[[#This Row],[Наименование расходного материала]])),MAX($I$1:I3)+1,0)</f>
        <v>0</v>
      </c>
      <c r="J4" s="115">
        <f>IF(ISNUMBER(SEARCH('Карта учёта'!$B$18,Расходка[[#This Row],[Наименование расходного материала]])),MAX($J$1:J3)+1,0)</f>
        <v>0</v>
      </c>
      <c r="K4" s="115">
        <f>IF(ISNUMBER(SEARCH('Карта учёта'!$B$19,Расходка[[#This Row],[Наименование расходного материала]])),MAX($K$1:K3)+1,0)</f>
        <v>0</v>
      </c>
      <c r="L4" s="115">
        <f>IF(ISNUMBER(SEARCH('Карта учёта'!$B$20,Расходка[[#This Row],[Наименование расходного материала]])),MAX($L$1:L3)+1,0)</f>
        <v>0</v>
      </c>
      <c r="M4" s="115">
        <f>IF(ISNUMBER(SEARCH('Карта учёта'!$B$21,Расходка[[#This Row],[Наименование расходного материала]])),MAX($M$1:M3)+1,0)</f>
        <v>0</v>
      </c>
      <c r="N4" s="115">
        <f>IF(ISNUMBER(SEARCH('Карта учёта'!$B$22,Расходка[[#This Row],[Наименование расходного материала]])),MAX($N$1:N3)+1,0)</f>
        <v>0</v>
      </c>
      <c r="O4" s="115">
        <f>IF(ISNUMBER(SEARCH('Карта учёта'!$B$23,Расходка[[#This Row],[Наименование расходного материала]])),MAX($O$1:O3)+1,0)</f>
        <v>0</v>
      </c>
      <c r="P4" s="115">
        <f>IF(ISNUMBER(SEARCH('Карта учёта'!$B$24,Расходка[[#This Row],[Наименование расходного материала]])),MAX($P$1:P3)+1,0)</f>
        <v>0</v>
      </c>
      <c r="Q4" s="115">
        <f>IF(ISNUMBER(SEARCH('Карта учёта'!$B$25,Расходка[[#This Row],[Наименование расходного материала]])),MAX($Q$1:Q3)+1,0)</f>
        <v>0</v>
      </c>
      <c r="R4" s="114" t="str">
        <f>IFERROR(INDEX(Расходка[Наименование расходного материала],MATCH(Расходка[[#This Row],[№]],Поиск_расходки[Индекс1],0)),"")</f>
        <v/>
      </c>
      <c r="S4" s="114" t="str">
        <f>IFERROR(INDEX(Расходка[Наименование расходного материала],MATCH(Расходка[[#This Row],[№]],Поиск_расходки[Индекс2],0)),"")</f>
        <v/>
      </c>
      <c r="T4" s="114" t="str">
        <f>IFERROR(INDEX(Расходка[Наименование расходного материала],MATCH(Расходка[[#This Row],[№]],Поиск_расходки[Индекс3],0)),"")</f>
        <v>Sion Blue</v>
      </c>
      <c r="U4" s="114" t="str">
        <f>IFERROR(INDEX(Расходка[Наименование расходного материала],MATCH(Расходка[[#This Row],[№]],Поиск_расходки[Индекс4],0)),"")</f>
        <v/>
      </c>
      <c r="V4" s="114" t="str">
        <f>IFERROR(INDEX(Расходка[Наименование расходного материала],MATCH(Расходка[[#This Row],[№]],Поиск_расходки[Индекс5],0)),"")</f>
        <v/>
      </c>
      <c r="W4" s="114" t="str">
        <f>IFERROR(INDEX(Расходка[Наименование расходного материала],MATCH(Расходка[[#This Row],[№]],Поиск_расходки[Индекс6],0)),"")</f>
        <v/>
      </c>
      <c r="X4" s="114" t="str">
        <f>IFERROR(INDEX(Расходка[Наименование расходного материала],MATCH(Расходка[[#This Row],[№]],Поиск_расходки[Индекс7],0)),"")</f>
        <v/>
      </c>
      <c r="Y4" s="114" t="str">
        <f>IFERROR(INDEX(Расходка[Наименование расходного материала],MATCH(Расходка[[#This Row],[№]],Поиск_расходки[Индекс8],0)),"")</f>
        <v/>
      </c>
      <c r="Z4" s="114" t="str">
        <f>IFERROR(INDEX(Расходка[Наименование расходного материала],MATCH(Расходка[[#This Row],[№]],Поиск_расходки[Индекс9],0)),"")</f>
        <v/>
      </c>
      <c r="AA4" s="114" t="str">
        <f>IFERROR(INDEX(Расходка[Наименование расходного материала],MATCH(Расходка[[#This Row],[№]],Поиск_расходки[Индекс10],0)),"")</f>
        <v/>
      </c>
      <c r="AB4" s="114" t="str">
        <f>IFERROR(INDEX(Расходка[Наименование расходного материала],MATCH(Расходка[[#This Row],[№]],Поиск_расходки[Индекс11],0)),"")</f>
        <v/>
      </c>
      <c r="AC4" s="114" t="str">
        <f>IFERROR(INDEX(Расходка[Наименование расходного материала],MATCH(Расходка[[#This Row],[№]],Поиск_расходки[Индекс12],0)),"")</f>
        <v/>
      </c>
      <c r="AD4" s="114" t="str">
        <f>IFERROR(INDEX(Расходка[Наименование расходного материала],MATCH(Расходка[[#This Row],[№]],Поиск_расходки[Индекс13],0)),"")</f>
        <v/>
      </c>
      <c r="AF4" s="4" t="s">
        <v>5</v>
      </c>
      <c r="AG4" s="4" t="s">
        <v>402</v>
      </c>
      <c r="AI4" t="s">
        <v>190</v>
      </c>
      <c r="AJ4" t="s">
        <v>201</v>
      </c>
      <c r="AK4" t="str">
        <f t="shared" si="0"/>
        <v>Контраст: Оптирей 350</v>
      </c>
      <c r="AM4" s="188">
        <v>337440</v>
      </c>
      <c r="AN4" s="2" t="s">
        <v>500</v>
      </c>
      <c r="AO4" t="s">
        <v>497</v>
      </c>
      <c r="AP4" s="128"/>
    </row>
    <row r="5" spans="1:42">
      <c r="A5">
        <f>ROW(Расходка[[#This Row],[Тип расходного материала ]])-1</f>
        <v>4</v>
      </c>
      <c r="B5" t="s">
        <v>5</v>
      </c>
      <c r="C5" t="s">
        <v>311</v>
      </c>
      <c r="E5" s="115">
        <f>IF(ISNUMBER(SEARCH('Карта учёта'!$B$13,Расходка[[#This Row],[Наименование расходного материала]])),MAX($E$1:E4)+1,0)</f>
        <v>0</v>
      </c>
      <c r="F5" s="115">
        <f>IF(ISNUMBER(SEARCH('Карта учёта'!$B$14,Расходка[[#This Row],[Наименование расходного материала]])),MAX($F$1:F4)+1,0)</f>
        <v>0</v>
      </c>
      <c r="G5" s="115">
        <f>IF(ISNUMBER(SEARCH('Карта учёта'!$B$15,Расходка[[#This Row],[Наименование расходного материала]])),MAX($G$1:G4)+1,0)</f>
        <v>0</v>
      </c>
      <c r="H5" s="115">
        <f>IF(ISNUMBER(SEARCH('Карта учёта'!$B$16,Расходка[[#This Row],[Наименование расходного материала]])),MAX($H$1:H4)+1,0)</f>
        <v>0</v>
      </c>
      <c r="I5" s="115">
        <f>IF(ISNUMBER(SEARCH('Карта учёта'!$B$17,Расходка[[#This Row],[Наименование расходного материала]])),MAX($I$1:I4)+1,0)</f>
        <v>0</v>
      </c>
      <c r="J5" s="115">
        <f>IF(ISNUMBER(SEARCH('Карта учёта'!$B$18,Расходка[[#This Row],[Наименование расходного материала]])),MAX($J$1:J4)+1,0)</f>
        <v>0</v>
      </c>
      <c r="K5" s="115">
        <f>IF(ISNUMBER(SEARCH('Карта учёта'!$B$19,Расходка[[#This Row],[Наименование расходного материала]])),MAX($K$1:K4)+1,0)</f>
        <v>0</v>
      </c>
      <c r="L5" s="115">
        <f>IF(ISNUMBER(SEARCH('Карта учёта'!$B$20,Расходка[[#This Row],[Наименование расходного материала]])),MAX($L$1:L4)+1,0)</f>
        <v>1</v>
      </c>
      <c r="M5" s="115">
        <f>IF(ISNUMBER(SEARCH('Карта учёта'!$B$21,Расходка[[#This Row],[Наименование расходного материала]])),MAX($M$1:M4)+1,0)</f>
        <v>0</v>
      </c>
      <c r="N5" s="115">
        <f>IF(ISNUMBER(SEARCH('Карта учёта'!$B$22,Расходка[[#This Row],[Наименование расходного материала]])),MAX($N$1:N4)+1,0)</f>
        <v>0</v>
      </c>
      <c r="O5" s="115">
        <f>IF(ISNUMBER(SEARCH('Карта учёта'!$B$23,Расходка[[#This Row],[Наименование расходного материала]])),MAX($O$1:O4)+1,0)</f>
        <v>0</v>
      </c>
      <c r="P5" s="115">
        <f>IF(ISNUMBER(SEARCH('Карта учёта'!$B$24,Расходка[[#This Row],[Наименование расходного материала]])),MAX($P$1:P4)+1,0)</f>
        <v>0</v>
      </c>
      <c r="Q5" s="115">
        <f>IF(ISNUMBER(SEARCH('Карта учёта'!$B$25,Расходка[[#This Row],[Наименование расходного материала]])),MAX($Q$1:Q4)+1,0)</f>
        <v>0</v>
      </c>
      <c r="R5" s="114" t="str">
        <f>IFERROR(INDEX(Расходка[Наименование расходного материала],MATCH(Расходка[[#This Row],[№]],Поиск_расходки[Индекс1],0)),"")</f>
        <v/>
      </c>
      <c r="S5" s="114" t="str">
        <f>IFERROR(INDEX(Расходка[Наименование расходного материала],MATCH(Расходка[[#This Row],[№]],Поиск_расходки[Индекс2],0)),"")</f>
        <v/>
      </c>
      <c r="T5" s="114" t="str">
        <f>IFERROR(INDEX(Расходка[Наименование расходного материала],MATCH(Расходка[[#This Row],[№]],Поиск_расходки[Индекс3],0)),"")</f>
        <v/>
      </c>
      <c r="U5" s="114" t="str">
        <f>IFERROR(INDEX(Расходка[Наименование расходного материала],MATCH(Расходка[[#This Row],[№]],Поиск_расходки[Индекс4],0)),"")</f>
        <v/>
      </c>
      <c r="V5" s="114" t="str">
        <f>IFERROR(INDEX(Расходка[Наименование расходного материала],MATCH(Расходка[[#This Row],[№]],Поиск_расходки[Индекс5],0)),"")</f>
        <v/>
      </c>
      <c r="W5" s="114" t="str">
        <f>IFERROR(INDEX(Расходка[Наименование расходного материала],MATCH(Расходка[[#This Row],[№]],Поиск_расходки[Индекс6],0)),"")</f>
        <v/>
      </c>
      <c r="X5" s="114" t="str">
        <f>IFERROR(INDEX(Расходка[Наименование расходного материала],MATCH(Расходка[[#This Row],[№]],Поиск_расходки[Индекс7],0)),"")</f>
        <v/>
      </c>
      <c r="Y5" s="114" t="str">
        <f>IFERROR(INDEX(Расходка[Наименование расходного материала],MATCH(Расходка[[#This Row],[№]],Поиск_расходки[Индекс8],0)),"")</f>
        <v/>
      </c>
      <c r="Z5" s="114" t="str">
        <f>IFERROR(INDEX(Расходка[Наименование расходного материала],MATCH(Расходка[[#This Row],[№]],Поиск_расходки[Индекс9],0)),"")</f>
        <v/>
      </c>
      <c r="AA5" s="114" t="str">
        <f>IFERROR(INDEX(Расходка[Наименование расходного материала],MATCH(Расходка[[#This Row],[№]],Поиск_расходки[Индекс10],0)),"")</f>
        <v/>
      </c>
      <c r="AB5" s="114" t="str">
        <f>IFERROR(INDEX(Расходка[Наименование расходного материала],MATCH(Расходка[[#This Row],[№]],Поиск_расходки[Индекс11],0)),"")</f>
        <v/>
      </c>
      <c r="AC5" s="114" t="str">
        <f>IFERROR(INDEX(Расходка[Наименование расходного материала],MATCH(Расходка[[#This Row],[№]],Поиск_расходки[Индекс12],0)),"")</f>
        <v/>
      </c>
      <c r="AD5" s="114" t="str">
        <f>IFERROR(INDEX(Расходка[Наименование расходного материала],MATCH(Расходка[[#This Row],[№]],Поиск_расходки[Индекс13],0)),"")</f>
        <v/>
      </c>
      <c r="AF5" s="4" t="s">
        <v>5</v>
      </c>
      <c r="AG5" s="4" t="s">
        <v>403</v>
      </c>
      <c r="AI5" t="s">
        <v>190</v>
      </c>
      <c r="AJ5" t="s">
        <v>202</v>
      </c>
      <c r="AK5" t="str">
        <f t="shared" si="0"/>
        <v>Контраст: Юнигексол 350</v>
      </c>
      <c r="AM5" s="206">
        <v>136170</v>
      </c>
      <c r="AN5" s="207"/>
      <c r="AO5" s="208" t="s">
        <v>496</v>
      </c>
    </row>
    <row r="6" spans="1:42">
      <c r="A6">
        <f>ROW(Расходка[[#This Row],[Тип расходного материала ]])-1</f>
        <v>5</v>
      </c>
      <c r="B6" t="s">
        <v>5</v>
      </c>
      <c r="C6" s="1" t="s">
        <v>306</v>
      </c>
      <c r="E6" s="115">
        <f>IF(ISNUMBER(SEARCH('Карта учёта'!$B$13,Расходка[[#This Row],[Наименование расходного материала]])),MAX($E$1:E5)+1,0)</f>
        <v>0</v>
      </c>
      <c r="F6" s="115">
        <f>IF(ISNUMBER(SEARCH('Карта учёта'!$B$14,Расходка[[#This Row],[Наименование расходного материала]])),MAX($F$1:F5)+1,0)</f>
        <v>0</v>
      </c>
      <c r="G6" s="115">
        <f>IF(ISNUMBER(SEARCH('Карта учёта'!$B$15,Расходка[[#This Row],[Наименование расходного материала]])),MAX($G$1:G5)+1,0)</f>
        <v>0</v>
      </c>
      <c r="H6" s="115">
        <f>IF(ISNUMBER(SEARCH('Карта учёта'!$B$16,Расходка[[#This Row],[Наименование расходного материала]])),MAX($H$1:H5)+1,0)</f>
        <v>0</v>
      </c>
      <c r="I6" s="115">
        <f>IF(ISNUMBER(SEARCH('Карта учёта'!$B$17,Расходка[[#This Row],[Наименование расходного материала]])),MAX($I$1:I5)+1,0)</f>
        <v>0</v>
      </c>
      <c r="J6" s="115">
        <f>IF(ISNUMBER(SEARCH('Карта учёта'!$B$18,Расходка[[#This Row],[Наименование расходного материала]])),MAX($J$1:J5)+1,0)</f>
        <v>0</v>
      </c>
      <c r="K6" s="115">
        <f>IF(ISNUMBER(SEARCH('Карта учёта'!$B$19,Расходка[[#This Row],[Наименование расходного материала]])),MAX($K$1:K5)+1,0)</f>
        <v>0</v>
      </c>
      <c r="L6" s="115">
        <f>IF(ISNUMBER(SEARCH('Карта учёта'!$B$20,Расходка[[#This Row],[Наименование расходного материала]])),MAX($L$1:L5)+1,0)</f>
        <v>0</v>
      </c>
      <c r="M6" s="115">
        <f>IF(ISNUMBER(SEARCH('Карта учёта'!$B$21,Расходка[[#This Row],[Наименование расходного материала]])),MAX($M$1:M5)+1,0)</f>
        <v>0</v>
      </c>
      <c r="N6" s="115">
        <f>IF(ISNUMBER(SEARCH('Карта учёта'!$B$22,Расходка[[#This Row],[Наименование расходного материала]])),MAX($N$1:N5)+1,0)</f>
        <v>0</v>
      </c>
      <c r="O6" s="115">
        <f>IF(ISNUMBER(SEARCH('Карта учёта'!$B$23,Расходка[[#This Row],[Наименование расходного материала]])),MAX($O$1:O5)+1,0)</f>
        <v>0</v>
      </c>
      <c r="P6" s="115">
        <f>IF(ISNUMBER(SEARCH('Карта учёта'!$B$24,Расходка[[#This Row],[Наименование расходного материала]])),MAX($P$1:P5)+1,0)</f>
        <v>0</v>
      </c>
      <c r="Q6" s="115">
        <f>IF(ISNUMBER(SEARCH('Карта учёта'!$B$25,Расходка[[#This Row],[Наименование расходного материала]])),MAX($Q$1:Q5)+1,0)</f>
        <v>0</v>
      </c>
      <c r="R6" s="114" t="str">
        <f>IFERROR(INDEX(Расходка[Наименование расходного материала],MATCH(Расходка[[#This Row],[№]],Поиск_расходки[Индекс1],0)),"")</f>
        <v/>
      </c>
      <c r="S6" s="114" t="str">
        <f>IFERROR(INDEX(Расходка[Наименование расходного материала],MATCH(Расходка[[#This Row],[№]],Поиск_расходки[Индекс2],0)),"")</f>
        <v/>
      </c>
      <c r="T6" s="114" t="str">
        <f>IFERROR(INDEX(Расходка[Наименование расходного материала],MATCH(Расходка[[#This Row],[№]],Поиск_расходки[Индекс3],0)),"")</f>
        <v/>
      </c>
      <c r="U6" s="114" t="str">
        <f>IFERROR(INDEX(Расходка[Наименование расходного материала],MATCH(Расходка[[#This Row],[№]],Поиск_расходки[Индекс4],0)),"")</f>
        <v/>
      </c>
      <c r="V6" s="114" t="str">
        <f>IFERROR(INDEX(Расходка[Наименование расходного материала],MATCH(Расходка[[#This Row],[№]],Поиск_расходки[Индекс5],0)),"")</f>
        <v/>
      </c>
      <c r="W6" s="114" t="str">
        <f>IFERROR(INDEX(Расходка[Наименование расходного материала],MATCH(Расходка[[#This Row],[№]],Поиск_расходки[Индекс6],0)),"")</f>
        <v/>
      </c>
      <c r="X6" s="114" t="str">
        <f>IFERROR(INDEX(Расходка[Наименование расходного материала],MATCH(Расходка[[#This Row],[№]],Поиск_расходки[Индекс7],0)),"")</f>
        <v/>
      </c>
      <c r="Y6" s="114" t="str">
        <f>IFERROR(INDEX(Расходка[Наименование расходного материала],MATCH(Расходка[[#This Row],[№]],Поиск_расходки[Индекс8],0)),"")</f>
        <v/>
      </c>
      <c r="Z6" s="114" t="str">
        <f>IFERROR(INDEX(Расходка[Наименование расходного материала],MATCH(Расходка[[#This Row],[№]],Поиск_расходки[Индекс9],0)),"")</f>
        <v/>
      </c>
      <c r="AA6" s="114" t="str">
        <f>IFERROR(INDEX(Расходка[Наименование расходного материала],MATCH(Расходка[[#This Row],[№]],Поиск_расходки[Индекс10],0)),"")</f>
        <v/>
      </c>
      <c r="AB6" s="114" t="str">
        <f>IFERROR(INDEX(Расходка[Наименование расходного материала],MATCH(Расходка[[#This Row],[№]],Поиск_расходки[Индекс11],0)),"")</f>
        <v/>
      </c>
      <c r="AC6" s="114" t="str">
        <f>IFERROR(INDEX(Расходка[Наименование расходного материала],MATCH(Расходка[[#This Row],[№]],Поиск_расходки[Индекс12],0)),"")</f>
        <v/>
      </c>
      <c r="AD6" s="114" t="str">
        <f>IFERROR(INDEX(Расходка[Наименование расходного материала],MATCH(Расходка[[#This Row],[№]],Поиск_расходки[Индекс13],0)),"")</f>
        <v/>
      </c>
      <c r="AF6" s="4" t="s">
        <v>5</v>
      </c>
      <c r="AG6" s="4" t="s">
        <v>404</v>
      </c>
      <c r="AI6" t="s">
        <v>190</v>
      </c>
      <c r="AJ6" t="s">
        <v>203</v>
      </c>
      <c r="AK6" t="str">
        <f t="shared" si="0"/>
        <v>Контраст: Сканлюкс 370</v>
      </c>
      <c r="AM6" s="188">
        <v>135820</v>
      </c>
      <c r="AN6" s="2"/>
      <c r="AO6" t="s">
        <v>499</v>
      </c>
    </row>
    <row r="7" spans="1:42">
      <c r="A7">
        <f>ROW(Расходка[[#This Row],[Тип расходного материала ]])-1</f>
        <v>6</v>
      </c>
      <c r="B7" t="s">
        <v>5</v>
      </c>
      <c r="C7" t="s">
        <v>276</v>
      </c>
      <c r="E7" s="115">
        <f>IF(ISNUMBER(SEARCH('Карта учёта'!$B$13,Расходка[[#This Row],[Наименование расходного материала]])),MAX($E$1:E6)+1,0)</f>
        <v>0</v>
      </c>
      <c r="F7" s="115">
        <f>IF(ISNUMBER(SEARCH('Карта учёта'!$B$14,Расходка[[#This Row],[Наименование расходного материала]])),MAX($F$1:F6)+1,0)</f>
        <v>0</v>
      </c>
      <c r="G7" s="115">
        <f>IF(ISNUMBER(SEARCH('Карта учёта'!$B$15,Расходка[[#This Row],[Наименование расходного материала]])),MAX($G$1:G6)+1,0)</f>
        <v>0</v>
      </c>
      <c r="H7" s="115">
        <f>IF(ISNUMBER(SEARCH('Карта учёта'!$B$16,Расходка[[#This Row],[Наименование расходного материала]])),MAX($H$1:H6)+1,0)</f>
        <v>0</v>
      </c>
      <c r="I7" s="115">
        <f>IF(ISNUMBER(SEARCH('Карта учёта'!$B$17,Расходка[[#This Row],[Наименование расходного материала]])),MAX($I$1:I6)+1,0)</f>
        <v>0</v>
      </c>
      <c r="J7" s="115">
        <f>IF(ISNUMBER(SEARCH('Карта учёта'!$B$18,Расходка[[#This Row],[Наименование расходного материала]])),MAX($J$1:J6)+1,0)</f>
        <v>0</v>
      </c>
      <c r="K7" s="115">
        <f>IF(ISNUMBER(SEARCH('Карта учёта'!$B$19,Расходка[[#This Row],[Наименование расходного материала]])),MAX($K$1:K6)+1,0)</f>
        <v>0</v>
      </c>
      <c r="L7" s="115">
        <f>IF(ISNUMBER(SEARCH('Карта учёта'!$B$20,Расходка[[#This Row],[Наименование расходного материала]])),MAX($L$1:L6)+1,0)</f>
        <v>0</v>
      </c>
      <c r="M7" s="115">
        <f>IF(ISNUMBER(SEARCH('Карта учёта'!$B$21,Расходка[[#This Row],[Наименование расходного материала]])),MAX($M$1:M6)+1,0)</f>
        <v>0</v>
      </c>
      <c r="N7" s="115">
        <f>IF(ISNUMBER(SEARCH('Карта учёта'!$B$22,Расходка[[#This Row],[Наименование расходного материала]])),MAX($N$1:N6)+1,0)</f>
        <v>0</v>
      </c>
      <c r="O7" s="115">
        <f>IF(ISNUMBER(SEARCH('Карта учёта'!$B$23,Расходка[[#This Row],[Наименование расходного материала]])),MAX($O$1:O6)+1,0)</f>
        <v>0</v>
      </c>
      <c r="P7" s="115">
        <f>IF(ISNUMBER(SEARCH('Карта учёта'!$B$24,Расходка[[#This Row],[Наименование расходного материала]])),MAX($P$1:P6)+1,0)</f>
        <v>0</v>
      </c>
      <c r="Q7" s="115">
        <f>IF(ISNUMBER(SEARCH('Карта учёта'!$B$25,Расходка[[#This Row],[Наименование расходного материала]])),MAX($Q$1:Q6)+1,0)</f>
        <v>0</v>
      </c>
      <c r="R7" s="114" t="str">
        <f>IFERROR(INDEX(Расходка[Наименование расходного материала],MATCH(Расходка[[#This Row],[№]],Поиск_расходки[Индекс1],0)),"")</f>
        <v/>
      </c>
      <c r="S7" s="114" t="str">
        <f>IFERROR(INDEX(Расходка[Наименование расходного материала],MATCH(Расходка[[#This Row],[№]],Поиск_расходки[Индекс2],0)),"")</f>
        <v/>
      </c>
      <c r="T7" s="114" t="str">
        <f>IFERROR(INDEX(Расходка[Наименование расходного материала],MATCH(Расходка[[#This Row],[№]],Поиск_расходки[Индекс3],0)),"")</f>
        <v/>
      </c>
      <c r="U7" s="114" t="str">
        <f>IFERROR(INDEX(Расходка[Наименование расходного материала],MATCH(Расходка[[#This Row],[№]],Поиск_расходки[Индекс4],0)),"")</f>
        <v/>
      </c>
      <c r="V7" s="114" t="str">
        <f>IFERROR(INDEX(Расходка[Наименование расходного материала],MATCH(Расходка[[#This Row],[№]],Поиск_расходки[Индекс5],0)),"")</f>
        <v/>
      </c>
      <c r="W7" s="114" t="str">
        <f>IFERROR(INDEX(Расходка[Наименование расходного материала],MATCH(Расходка[[#This Row],[№]],Поиск_расходки[Индекс6],0)),"")</f>
        <v/>
      </c>
      <c r="X7" s="114" t="str">
        <f>IFERROR(INDEX(Расходка[Наименование расходного материала],MATCH(Расходка[[#This Row],[№]],Поиск_расходки[Индекс7],0)),"")</f>
        <v/>
      </c>
      <c r="Y7" s="114" t="str">
        <f>IFERROR(INDEX(Расходка[Наименование расходного материала],MATCH(Расходка[[#This Row],[№]],Поиск_расходки[Индекс8],0)),"")</f>
        <v/>
      </c>
      <c r="Z7" s="114" t="str">
        <f>IFERROR(INDEX(Расходка[Наименование расходного материала],MATCH(Расходка[[#This Row],[№]],Поиск_расходки[Индекс9],0)),"")</f>
        <v/>
      </c>
      <c r="AA7" s="114" t="str">
        <f>IFERROR(INDEX(Расходка[Наименование расходного материала],MATCH(Расходка[[#This Row],[№]],Поиск_расходки[Индекс10],0)),"")</f>
        <v/>
      </c>
      <c r="AB7" s="114" t="str">
        <f>IFERROR(INDEX(Расходка[Наименование расходного материала],MATCH(Расходка[[#This Row],[№]],Поиск_расходки[Индекс11],0)),"")</f>
        <v/>
      </c>
      <c r="AC7" s="114" t="str">
        <f>IFERROR(INDEX(Расходка[Наименование расходного материала],MATCH(Расходка[[#This Row],[№]],Поиск_расходки[Индекс12],0)),"")</f>
        <v/>
      </c>
      <c r="AD7" s="114" t="str">
        <f>IFERROR(INDEX(Расходка[Наименование расходного материала],MATCH(Расходка[[#This Row],[№]],Поиск_расходки[Индекс13],0)),"")</f>
        <v/>
      </c>
      <c r="AF7" s="4" t="s">
        <v>5</v>
      </c>
      <c r="AG7" s="4" t="s">
        <v>405</v>
      </c>
      <c r="AI7" t="s">
        <v>190</v>
      </c>
      <c r="AJ7" t="s">
        <v>204</v>
      </c>
      <c r="AK7" t="str">
        <f t="shared" ref="AK7:AK8" si="1">CONCATENATE(AI7,AJ7)</f>
        <v>Контраст: Йогексол 350</v>
      </c>
      <c r="AM7" s="206">
        <v>155760</v>
      </c>
      <c r="AN7" s="207"/>
      <c r="AO7" s="208" t="s">
        <v>493</v>
      </c>
    </row>
    <row r="8" spans="1:42">
      <c r="A8">
        <f>ROW(Расходка[[#This Row],[Тип расходного материала ]])-1</f>
        <v>7</v>
      </c>
      <c r="B8" t="s">
        <v>5</v>
      </c>
      <c r="C8" t="s">
        <v>312</v>
      </c>
      <c r="E8" s="115">
        <f>IF(ISNUMBER(SEARCH('Карта учёта'!$B$13,Расходка[[#This Row],[Наименование расходного материала]])),MAX($E$1:E7)+1,0)</f>
        <v>0</v>
      </c>
      <c r="F8" s="115">
        <f>IF(ISNUMBER(SEARCH('Карта учёта'!$B$14,Расходка[[#This Row],[Наименование расходного материала]])),MAX($F$1:F7)+1,0)</f>
        <v>0</v>
      </c>
      <c r="G8" s="115">
        <f>IF(ISNUMBER(SEARCH('Карта учёта'!$B$15,Расходка[[#This Row],[Наименование расходного материала]])),MAX($G$1:G7)+1,0)</f>
        <v>0</v>
      </c>
      <c r="H8" s="115">
        <f>IF(ISNUMBER(SEARCH('Карта учёта'!$B$16,Расходка[[#This Row],[Наименование расходного материала]])),MAX($H$1:H7)+1,0)</f>
        <v>0</v>
      </c>
      <c r="I8" s="115">
        <f>IF(ISNUMBER(SEARCH('Карта учёта'!$B$17,Расходка[[#This Row],[Наименование расходного материала]])),MAX($I$1:I7)+1,0)</f>
        <v>0</v>
      </c>
      <c r="J8" s="115">
        <f>IF(ISNUMBER(SEARCH('Карта учёта'!$B$18,Расходка[[#This Row],[Наименование расходного материала]])),MAX($J$1:J7)+1,0)</f>
        <v>0</v>
      </c>
      <c r="K8" s="115">
        <f>IF(ISNUMBER(SEARCH('Карта учёта'!$B$19,Расходка[[#This Row],[Наименование расходного материала]])),MAX($K$1:K7)+1,0)</f>
        <v>0</v>
      </c>
      <c r="L8" s="115">
        <f>IF(ISNUMBER(SEARCH('Карта учёта'!$B$20,Расходка[[#This Row],[Наименование расходного материала]])),MAX($L$1:L7)+1,0)</f>
        <v>0</v>
      </c>
      <c r="M8" s="115">
        <f>IF(ISNUMBER(SEARCH('Карта учёта'!$B$21,Расходка[[#This Row],[Наименование расходного материала]])),MAX($M$1:M7)+1,0)</f>
        <v>0</v>
      </c>
      <c r="N8" s="115">
        <f>IF(ISNUMBER(SEARCH('Карта учёта'!$B$22,Расходка[[#This Row],[Наименование расходного материала]])),MAX($N$1:N7)+1,0)</f>
        <v>0</v>
      </c>
      <c r="O8" s="115">
        <f>IF(ISNUMBER(SEARCH('Карта учёта'!$B$23,Расходка[[#This Row],[Наименование расходного материала]])),MAX($O$1:O7)+1,0)</f>
        <v>0</v>
      </c>
      <c r="P8" s="115">
        <f>IF(ISNUMBER(SEARCH('Карта учёта'!$B$24,Расходка[[#This Row],[Наименование расходного материала]])),MAX($P$1:P7)+1,0)</f>
        <v>0</v>
      </c>
      <c r="Q8" s="115">
        <f>IF(ISNUMBER(SEARCH('Карта учёта'!$B$25,Расходка[[#This Row],[Наименование расходного материала]])),MAX($Q$1:Q7)+1,0)</f>
        <v>0</v>
      </c>
      <c r="R8" s="114" t="str">
        <f>IFERROR(INDEX(Расходка[Наименование расходного материала],MATCH(Расходка[[#This Row],[№]],Поиск_расходки[Индекс1],0)),"")</f>
        <v/>
      </c>
      <c r="S8" s="114" t="str">
        <f>IFERROR(INDEX(Расходка[Наименование расходного материала],MATCH(Расходка[[#This Row],[№]],Поиск_расходки[Индекс2],0)),"")</f>
        <v/>
      </c>
      <c r="T8" s="114" t="str">
        <f>IFERROR(INDEX(Расходка[Наименование расходного материала],MATCH(Расходка[[#This Row],[№]],Поиск_расходки[Индекс3],0)),"")</f>
        <v/>
      </c>
      <c r="U8" s="114" t="str">
        <f>IFERROR(INDEX(Расходка[Наименование расходного материала],MATCH(Расходка[[#This Row],[№]],Поиск_расходки[Индекс4],0)),"")</f>
        <v/>
      </c>
      <c r="V8" s="114" t="str">
        <f>IFERROR(INDEX(Расходка[Наименование расходного материала],MATCH(Расходка[[#This Row],[№]],Поиск_расходки[Индекс5],0)),"")</f>
        <v/>
      </c>
      <c r="W8" s="114" t="str">
        <f>IFERROR(INDEX(Расходка[Наименование расходного материала],MATCH(Расходка[[#This Row],[№]],Поиск_расходки[Индекс6],0)),"")</f>
        <v/>
      </c>
      <c r="X8" s="114" t="str">
        <f>IFERROR(INDEX(Расходка[Наименование расходного материала],MATCH(Расходка[[#This Row],[№]],Поиск_расходки[Индекс7],0)),"")</f>
        <v/>
      </c>
      <c r="Y8" s="114" t="str">
        <f>IFERROR(INDEX(Расходка[Наименование расходного материала],MATCH(Расходка[[#This Row],[№]],Поиск_расходки[Индекс8],0)),"")</f>
        <v/>
      </c>
      <c r="Z8" s="114" t="str">
        <f>IFERROR(INDEX(Расходка[Наименование расходного материала],MATCH(Расходка[[#This Row],[№]],Поиск_расходки[Индекс9],0)),"")</f>
        <v/>
      </c>
      <c r="AA8" s="114" t="str">
        <f>IFERROR(INDEX(Расходка[Наименование расходного материала],MATCH(Расходка[[#This Row],[№]],Поиск_расходки[Индекс10],0)),"")</f>
        <v/>
      </c>
      <c r="AB8" s="114" t="str">
        <f>IFERROR(INDEX(Расходка[Наименование расходного материала],MATCH(Расходка[[#This Row],[№]],Поиск_расходки[Индекс11],0)),"")</f>
        <v/>
      </c>
      <c r="AC8" s="114" t="str">
        <f>IFERROR(INDEX(Расходка[Наименование расходного материала],MATCH(Расходка[[#This Row],[№]],Поиск_расходки[Индекс12],0)),"")</f>
        <v/>
      </c>
      <c r="AD8" s="114" t="str">
        <f>IFERROR(INDEX(Расходка[Наименование расходного материала],MATCH(Расходка[[#This Row],[№]],Поиск_расходки[Индекс13],0)),"")</f>
        <v/>
      </c>
      <c r="AF8" s="4" t="s">
        <v>5</v>
      </c>
      <c r="AG8" s="4" t="s">
        <v>406</v>
      </c>
      <c r="AI8" t="s">
        <v>190</v>
      </c>
      <c r="AJ8" t="s">
        <v>205</v>
      </c>
      <c r="AK8" t="str">
        <f t="shared" si="1"/>
        <v>Контраст: Визипак 320</v>
      </c>
      <c r="AM8" s="188">
        <v>218140</v>
      </c>
      <c r="AN8" s="2"/>
      <c r="AO8" t="s">
        <v>89</v>
      </c>
    </row>
    <row r="9" spans="1:42">
      <c r="A9">
        <f>ROW(Расходка[[#This Row],[Тип расходного материала ]])-1</f>
        <v>8</v>
      </c>
      <c r="B9" t="s">
        <v>5</v>
      </c>
      <c r="C9" t="s">
        <v>357</v>
      </c>
      <c r="E9" s="115">
        <f>IF(ISNUMBER(SEARCH('Карта учёта'!$B$13,Расходка[[#This Row],[Наименование расходного материала]])),MAX($E$1:E8)+1,0)</f>
        <v>0</v>
      </c>
      <c r="F9" s="115">
        <f>IF(ISNUMBER(SEARCH('Карта учёта'!$B$14,Расходка[[#This Row],[Наименование расходного материала]])),MAX($F$1:F8)+1,0)</f>
        <v>0</v>
      </c>
      <c r="G9" s="115">
        <f>IF(ISNUMBER(SEARCH('Карта учёта'!$B$15,Расходка[[#This Row],[Наименование расходного материала]])),MAX($G$1:G8)+1,0)</f>
        <v>0</v>
      </c>
      <c r="H9" s="115">
        <f>IF(ISNUMBER(SEARCH('Карта учёта'!$B$16,Расходка[[#This Row],[Наименование расходного материала]])),MAX($H$1:H8)+1,0)</f>
        <v>0</v>
      </c>
      <c r="I9" s="115">
        <f>IF(ISNUMBER(SEARCH('Карта учёта'!$B$17,Расходка[[#This Row],[Наименование расходного материала]])),MAX($I$1:I8)+1,0)</f>
        <v>0</v>
      </c>
      <c r="J9" s="115">
        <f>IF(ISNUMBER(SEARCH('Карта учёта'!$B$18,Расходка[[#This Row],[Наименование расходного материала]])),MAX($J$1:J8)+1,0)</f>
        <v>0</v>
      </c>
      <c r="K9" s="115">
        <f>IF(ISNUMBER(SEARCH('Карта учёта'!$B$19,Расходка[[#This Row],[Наименование расходного материала]])),MAX($K$1:K8)+1,0)</f>
        <v>0</v>
      </c>
      <c r="L9" s="115">
        <f>IF(ISNUMBER(SEARCH('Карта учёта'!$B$20,Расходка[[#This Row],[Наименование расходного материала]])),MAX($L$1:L8)+1,0)</f>
        <v>0</v>
      </c>
      <c r="M9" s="115">
        <f>IF(ISNUMBER(SEARCH('Карта учёта'!$B$21,Расходка[[#This Row],[Наименование расходного материала]])),MAX($M$1:M8)+1,0)</f>
        <v>0</v>
      </c>
      <c r="N9" s="115">
        <f>IF(ISNUMBER(SEARCH('Карта учёта'!$B$22,Расходка[[#This Row],[Наименование расходного материала]])),MAX($N$1:N8)+1,0)</f>
        <v>0</v>
      </c>
      <c r="O9" s="115">
        <f>IF(ISNUMBER(SEARCH('Карта учёта'!$B$23,Расходка[[#This Row],[Наименование расходного материала]])),MAX($O$1:O8)+1,0)</f>
        <v>0</v>
      </c>
      <c r="P9" s="115">
        <f>IF(ISNUMBER(SEARCH('Карта учёта'!$B$24,Расходка[[#This Row],[Наименование расходного материала]])),MAX($P$1:P8)+1,0)</f>
        <v>0</v>
      </c>
      <c r="Q9" s="115">
        <f>IF(ISNUMBER(SEARCH('Карта учёта'!$B$25,Расходка[[#This Row],[Наименование расходного материала]])),MAX($Q$1:Q8)+1,0)</f>
        <v>0</v>
      </c>
      <c r="R9" s="114" t="str">
        <f>IFERROR(INDEX(Расходка[Наименование расходного материала],MATCH(Расходка[[#This Row],[№]],Поиск_расходки[Индекс1],0)),"")</f>
        <v/>
      </c>
      <c r="S9" s="114" t="str">
        <f>IFERROR(INDEX(Расходка[Наименование расходного материала],MATCH(Расходка[[#This Row],[№]],Поиск_расходки[Индекс2],0)),"")</f>
        <v/>
      </c>
      <c r="T9" s="114" t="str">
        <f>IFERROR(INDEX(Расходка[Наименование расходного материала],MATCH(Расходка[[#This Row],[№]],Поиск_расходки[Индекс3],0)),"")</f>
        <v/>
      </c>
      <c r="U9" s="114" t="str">
        <f>IFERROR(INDEX(Расходка[Наименование расходного материала],MATCH(Расходка[[#This Row],[№]],Поиск_расходки[Индекс4],0)),"")</f>
        <v/>
      </c>
      <c r="V9" s="114" t="str">
        <f>IFERROR(INDEX(Расходка[Наименование расходного материала],MATCH(Расходка[[#This Row],[№]],Поиск_расходки[Индекс5],0)),"")</f>
        <v/>
      </c>
      <c r="W9" s="114" t="str">
        <f>IFERROR(INDEX(Расходка[Наименование расходного материала],MATCH(Расходка[[#This Row],[№]],Поиск_расходки[Индекс6],0)),"")</f>
        <v/>
      </c>
      <c r="X9" s="114" t="str">
        <f>IFERROR(INDEX(Расходка[Наименование расходного материала],MATCH(Расходка[[#This Row],[№]],Поиск_расходки[Индекс7],0)),"")</f>
        <v/>
      </c>
      <c r="Y9" s="114" t="str">
        <f>IFERROR(INDEX(Расходка[Наименование расходного материала],MATCH(Расходка[[#This Row],[№]],Поиск_расходки[Индекс8],0)),"")</f>
        <v/>
      </c>
      <c r="Z9" s="114" t="str">
        <f>IFERROR(INDEX(Расходка[Наименование расходного материала],MATCH(Расходка[[#This Row],[№]],Поиск_расходки[Индекс9],0)),"")</f>
        <v/>
      </c>
      <c r="AA9" s="114" t="str">
        <f>IFERROR(INDEX(Расходка[Наименование расходного материала],MATCH(Расходка[[#This Row],[№]],Поиск_расходки[Индекс10],0)),"")</f>
        <v/>
      </c>
      <c r="AB9" s="114" t="str">
        <f>IFERROR(INDEX(Расходка[Наименование расходного материала],MATCH(Расходка[[#This Row],[№]],Поиск_расходки[Индекс11],0)),"")</f>
        <v/>
      </c>
      <c r="AC9" s="114" t="str">
        <f>IFERROR(INDEX(Расходка[Наименование расходного материала],MATCH(Расходка[[#This Row],[№]],Поиск_расходки[Индекс12],0)),"")</f>
        <v/>
      </c>
      <c r="AD9" s="114" t="str">
        <f>IFERROR(INDEX(Расходка[Наименование расходного материала],MATCH(Расходка[[#This Row],[№]],Поиск_расходки[Индекс13],0)),"")</f>
        <v/>
      </c>
      <c r="AF9" s="4" t="s">
        <v>5</v>
      </c>
      <c r="AG9" s="4" t="s">
        <v>407</v>
      </c>
      <c r="AM9" s="188">
        <v>218160</v>
      </c>
      <c r="AN9" s="2"/>
      <c r="AO9" t="s">
        <v>90</v>
      </c>
    </row>
    <row r="10" spans="1:42">
      <c r="A10">
        <f>ROW(Расходка[[#This Row],[Тип расходного материала ]])-1</f>
        <v>9</v>
      </c>
      <c r="B10" t="s">
        <v>5</v>
      </c>
      <c r="C10" t="s">
        <v>373</v>
      </c>
      <c r="E10" s="115">
        <f>IF(ISNUMBER(SEARCH('Карта учёта'!$B$13,Расходка[[#This Row],[Наименование расходного материала]])),MAX($E$1:E9)+1,0)</f>
        <v>0</v>
      </c>
      <c r="F10" s="115">
        <f>IF(ISNUMBER(SEARCH('Карта учёта'!$B$14,Расходка[[#This Row],[Наименование расходного материала]])),MAX($F$1:F9)+1,0)</f>
        <v>0</v>
      </c>
      <c r="G10" s="115">
        <f>IF(ISNUMBER(SEARCH('Карта учёта'!$B$15,Расходка[[#This Row],[Наименование расходного материала]])),MAX($G$1:G9)+1,0)</f>
        <v>0</v>
      </c>
      <c r="H10" s="115">
        <f>IF(ISNUMBER(SEARCH('Карта учёта'!$B$16,Расходка[[#This Row],[Наименование расходного материала]])),MAX($H$1:H9)+1,0)</f>
        <v>0</v>
      </c>
      <c r="I10" s="115">
        <f>IF(ISNUMBER(SEARCH('Карта учёта'!$B$17,Расходка[[#This Row],[Наименование расходного материала]])),MAX($I$1:I9)+1,0)</f>
        <v>0</v>
      </c>
      <c r="J10" s="115">
        <f>IF(ISNUMBER(SEARCH('Карта учёта'!$B$18,Расходка[[#This Row],[Наименование расходного материала]])),MAX($J$1:J9)+1,0)</f>
        <v>1</v>
      </c>
      <c r="K10" s="115">
        <f>IF(ISNUMBER(SEARCH('Карта учёта'!$B$19,Расходка[[#This Row],[Наименование расходного материала]])),MAX($K$1:K9)+1,0)</f>
        <v>0</v>
      </c>
      <c r="L10" s="115">
        <f>IF(ISNUMBER(SEARCH('Карта учёта'!$B$20,Расходка[[#This Row],[Наименование расходного материала]])),MAX($L$1:L9)+1,0)</f>
        <v>0</v>
      </c>
      <c r="M10" s="115">
        <f>IF(ISNUMBER(SEARCH('Карта учёта'!$B$21,Расходка[[#This Row],[Наименование расходного материала]])),MAX($M$1:M9)+1,0)</f>
        <v>0</v>
      </c>
      <c r="N10" s="115">
        <f>IF(ISNUMBER(SEARCH('Карта учёта'!$B$22,Расходка[[#This Row],[Наименование расходного материала]])),MAX($N$1:N9)+1,0)</f>
        <v>0</v>
      </c>
      <c r="O10" s="115">
        <f>IF(ISNUMBER(SEARCH('Карта учёта'!$B$23,Расходка[[#This Row],[Наименование расходного материала]])),MAX($O$1:O9)+1,0)</f>
        <v>0</v>
      </c>
      <c r="P10" s="115">
        <f>IF(ISNUMBER(SEARCH('Карта учёта'!$B$24,Расходка[[#This Row],[Наименование расходного материала]])),MAX($P$1:P9)+1,0)</f>
        <v>0</v>
      </c>
      <c r="Q10" s="115">
        <f>IF(ISNUMBER(SEARCH('Карта учёта'!$B$25,Расходка[[#This Row],[Наименование расходного материала]])),MAX($Q$1:Q9)+1,0)</f>
        <v>0</v>
      </c>
      <c r="R10" s="114" t="str">
        <f>IFERROR(INDEX(Расходка[Наименование расходного материала],MATCH(Расходка[[#This Row],[№]],Поиск_расходки[Индекс1],0)),"")</f>
        <v/>
      </c>
      <c r="S10" s="114" t="str">
        <f>IFERROR(INDEX(Расходка[Наименование расходного материала],MATCH(Расходка[[#This Row],[№]],Поиск_расходки[Индекс2],0)),"")</f>
        <v/>
      </c>
      <c r="T10" s="114" t="str">
        <f>IFERROR(INDEX(Расходка[Наименование расходного материала],MATCH(Расходка[[#This Row],[№]],Поиск_расходки[Индекс3],0)),"")</f>
        <v/>
      </c>
      <c r="U10" s="114" t="str">
        <f>IFERROR(INDEX(Расходка[Наименование расходного материала],MATCH(Расходка[[#This Row],[№]],Поиск_расходки[Индекс4],0)),"")</f>
        <v/>
      </c>
      <c r="V10" s="114" t="str">
        <f>IFERROR(INDEX(Расходка[Наименование расходного материала],MATCH(Расходка[[#This Row],[№]],Поиск_расходки[Индекс5],0)),"")</f>
        <v/>
      </c>
      <c r="W10" s="114" t="str">
        <f>IFERROR(INDEX(Расходка[Наименование расходного материала],MATCH(Расходка[[#This Row],[№]],Поиск_расходки[Индекс6],0)),"")</f>
        <v/>
      </c>
      <c r="X10" s="114" t="str">
        <f>IFERROR(INDEX(Расходка[Наименование расходного материала],MATCH(Расходка[[#This Row],[№]],Поиск_расходки[Индекс7],0)),"")</f>
        <v/>
      </c>
      <c r="Y10" s="114" t="str">
        <f>IFERROR(INDEX(Расходка[Наименование расходного материала],MATCH(Расходка[[#This Row],[№]],Поиск_расходки[Индекс8],0)),"")</f>
        <v/>
      </c>
      <c r="Z10" s="114" t="str">
        <f>IFERROR(INDEX(Расходка[Наименование расходного материала],MATCH(Расходка[[#This Row],[№]],Поиск_расходки[Индекс9],0)),"")</f>
        <v/>
      </c>
      <c r="AA10" s="114" t="str">
        <f>IFERROR(INDEX(Расходка[Наименование расходного материала],MATCH(Расходка[[#This Row],[№]],Поиск_расходки[Индекс10],0)),"")</f>
        <v/>
      </c>
      <c r="AB10" s="114" t="str">
        <f>IFERROR(INDEX(Расходка[Наименование расходного материала],MATCH(Расходка[[#This Row],[№]],Поиск_расходки[Индекс11],0)),"")</f>
        <v/>
      </c>
      <c r="AC10" s="114" t="str">
        <f>IFERROR(INDEX(Расходка[Наименование расходного материала],MATCH(Расходка[[#This Row],[№]],Поиск_расходки[Индекс12],0)),"")</f>
        <v/>
      </c>
      <c r="AD10" s="114" t="str">
        <f>IFERROR(INDEX(Расходка[Наименование расходного материала],MATCH(Расходка[[#This Row],[№]],Поиск_расходки[Индекс13],0)),"")</f>
        <v/>
      </c>
      <c r="AF10" s="4" t="s">
        <v>5</v>
      </c>
      <c r="AG10" s="4" t="s">
        <v>408</v>
      </c>
      <c r="AI10" t="s">
        <v>354</v>
      </c>
      <c r="AM10" s="188">
        <v>194510</v>
      </c>
      <c r="AN10" s="2"/>
      <c r="AO10" t="s">
        <v>91</v>
      </c>
    </row>
    <row r="11" spans="1:42">
      <c r="A11">
        <f>ROW(Расходка[[#This Row],[Тип расходного материала ]])-1</f>
        <v>10</v>
      </c>
      <c r="B11" t="s">
        <v>5</v>
      </c>
      <c r="C11" t="s">
        <v>396</v>
      </c>
      <c r="E11" s="115">
        <f>IF(ISNUMBER(SEARCH('Карта учёта'!$B$13,Расходка[[#This Row],[Наименование расходного материала]])),MAX($E$1:E10)+1,0)</f>
        <v>0</v>
      </c>
      <c r="F11" s="115">
        <f>IF(ISNUMBER(SEARCH('Карта учёта'!$B$14,Расходка[[#This Row],[Наименование расходного материала]])),MAX($F$1:F10)+1,0)</f>
        <v>0</v>
      </c>
      <c r="G11" s="115">
        <f>IF(ISNUMBER(SEARCH('Карта учёта'!$B$15,Расходка[[#This Row],[Наименование расходного материала]])),MAX($G$1:G10)+1,0)</f>
        <v>0</v>
      </c>
      <c r="H11" s="115">
        <f>IF(ISNUMBER(SEARCH('Карта учёта'!$B$16,Расходка[[#This Row],[Наименование расходного материала]])),MAX($H$1:H10)+1,0)</f>
        <v>0</v>
      </c>
      <c r="I11" s="115">
        <f>IF(ISNUMBER(SEARCH('Карта учёта'!$B$17,Расходка[[#This Row],[Наименование расходного материала]])),MAX($I$1:I10)+1,0)</f>
        <v>0</v>
      </c>
      <c r="J11" s="115">
        <f>IF(ISNUMBER(SEARCH('Карта учёта'!$B$18,Расходка[[#This Row],[Наименование расходного материала]])),MAX($J$1:J10)+1,0)</f>
        <v>2</v>
      </c>
      <c r="K11" s="115">
        <f>IF(ISNUMBER(SEARCH('Карта учёта'!$B$19,Расходка[[#This Row],[Наименование расходного материала]])),MAX($K$1:K10)+1,0)</f>
        <v>0</v>
      </c>
      <c r="L11" s="115">
        <f>IF(ISNUMBER(SEARCH('Карта учёта'!$B$20,Расходка[[#This Row],[Наименование расходного материала]])),MAX($L$1:L10)+1,0)</f>
        <v>0</v>
      </c>
      <c r="M11" s="115">
        <f>IF(ISNUMBER(SEARCH('Карта учёта'!$B$21,Расходка[[#This Row],[Наименование расходного материала]])),MAX($M$1:M10)+1,0)</f>
        <v>0</v>
      </c>
      <c r="N11" s="115">
        <f>IF(ISNUMBER(SEARCH('Карта учёта'!$B$22,Расходка[[#This Row],[Наименование расходного материала]])),MAX($N$1:N10)+1,0)</f>
        <v>0</v>
      </c>
      <c r="O11" s="115">
        <f>IF(ISNUMBER(SEARCH('Карта учёта'!$B$23,Расходка[[#This Row],[Наименование расходного материала]])),MAX($O$1:O10)+1,0)</f>
        <v>0</v>
      </c>
      <c r="P11" s="115">
        <f>IF(ISNUMBER(SEARCH('Карта учёта'!$B$24,Расходка[[#This Row],[Наименование расходного материала]])),MAX($P$1:P10)+1,0)</f>
        <v>0</v>
      </c>
      <c r="Q11" s="115">
        <f>IF(ISNUMBER(SEARCH('Карта учёта'!$B$25,Расходка[[#This Row],[Наименование расходного материала]])),MAX($Q$1:Q10)+1,0)</f>
        <v>0</v>
      </c>
      <c r="R11" s="114" t="str">
        <f>IFERROR(INDEX(Расходка[Наименование расходного материала],MATCH(Расходка[[#This Row],[№]],Поиск_расходки[Индекс1],0)),"")</f>
        <v/>
      </c>
      <c r="S11" s="114" t="str">
        <f>IFERROR(INDEX(Расходка[Наименование расходного материала],MATCH(Расходка[[#This Row],[№]],Поиск_расходки[Индекс2],0)),"")</f>
        <v/>
      </c>
      <c r="T11" s="114" t="str">
        <f>IFERROR(INDEX(Расходка[Наименование расходного материала],MATCH(Расходка[[#This Row],[№]],Поиск_расходки[Индекс3],0)),"")</f>
        <v/>
      </c>
      <c r="U11" s="114" t="str">
        <f>IFERROR(INDEX(Расходка[Наименование расходного материала],MATCH(Расходка[[#This Row],[№]],Поиск_расходки[Индекс4],0)),"")</f>
        <v/>
      </c>
      <c r="V11" s="114" t="str">
        <f>IFERROR(INDEX(Расходка[Наименование расходного материала],MATCH(Расходка[[#This Row],[№]],Поиск_расходки[Индекс5],0)),"")</f>
        <v/>
      </c>
      <c r="W11" s="114" t="str">
        <f>IFERROR(INDEX(Расходка[Наименование расходного материала],MATCH(Расходка[[#This Row],[№]],Поиск_расходки[Индекс6],0)),"")</f>
        <v/>
      </c>
      <c r="X11" s="114" t="str">
        <f>IFERROR(INDEX(Расходка[Наименование расходного материала],MATCH(Расходка[[#This Row],[№]],Поиск_расходки[Индекс7],0)),"")</f>
        <v/>
      </c>
      <c r="Y11" s="114" t="str">
        <f>IFERROR(INDEX(Расходка[Наименование расходного материала],MATCH(Расходка[[#This Row],[№]],Поиск_расходки[Индекс8],0)),"")</f>
        <v/>
      </c>
      <c r="Z11" s="114" t="str">
        <f>IFERROR(INDEX(Расходка[Наименование расходного материала],MATCH(Расходка[[#This Row],[№]],Поиск_расходки[Индекс9],0)),"")</f>
        <v/>
      </c>
      <c r="AA11" s="114" t="str">
        <f>IFERROR(INDEX(Расходка[Наименование расходного материала],MATCH(Расходка[[#This Row],[№]],Поиск_расходки[Индекс10],0)),"")</f>
        <v/>
      </c>
      <c r="AB11" s="114" t="str">
        <f>IFERROR(INDEX(Расходка[Наименование расходного материала],MATCH(Расходка[[#This Row],[№]],Поиск_расходки[Индекс11],0)),"")</f>
        <v/>
      </c>
      <c r="AC11" s="114" t="str">
        <f>IFERROR(INDEX(Расходка[Наименование расходного материала],MATCH(Расходка[[#This Row],[№]],Поиск_расходки[Индекс12],0)),"")</f>
        <v/>
      </c>
      <c r="AD11" s="114" t="str">
        <f>IFERROR(INDEX(Расходка[Наименование расходного материала],MATCH(Расходка[[#This Row],[№]],Поиск_расходки[Индекс13],0)),"")</f>
        <v/>
      </c>
      <c r="AF11" s="4" t="s">
        <v>5</v>
      </c>
      <c r="AG11" s="4" t="s">
        <v>409</v>
      </c>
      <c r="AI11" t="s">
        <v>4</v>
      </c>
      <c r="AM11" s="188">
        <v>323500</v>
      </c>
      <c r="AN11" s="2"/>
      <c r="AO11" t="s">
        <v>92</v>
      </c>
    </row>
    <row r="12" spans="1:42">
      <c r="A12">
        <f>ROW(Расходка[[#This Row],[Тип расходного материала ]])-1</f>
        <v>11</v>
      </c>
      <c r="B12" t="s">
        <v>5</v>
      </c>
      <c r="C12" t="s">
        <v>512</v>
      </c>
      <c r="E12" s="115">
        <f>IF(ISNUMBER(SEARCH('Карта учёта'!$B$13,Расходка[[#This Row],[Наименование расходного материала]])),MAX($E$1:E11)+1,0)</f>
        <v>0</v>
      </c>
      <c r="F12" s="115">
        <f>IF(ISNUMBER(SEARCH('Карта учёта'!$B$14,Расходка[[#This Row],[Наименование расходного материала]])),MAX($F$1:F11)+1,0)</f>
        <v>0</v>
      </c>
      <c r="G12" s="115">
        <f>IF(ISNUMBER(SEARCH('Карта учёта'!$B$15,Расходка[[#This Row],[Наименование расходного материала]])),MAX($G$1:G11)+1,0)</f>
        <v>0</v>
      </c>
      <c r="H12" s="115">
        <f>IF(ISNUMBER(SEARCH('Карта учёта'!$B$16,Расходка[[#This Row],[Наименование расходного материала]])),MAX($H$1:H11)+1,0)</f>
        <v>0</v>
      </c>
      <c r="I12" s="115">
        <f>IF(ISNUMBER(SEARCH('Карта учёта'!$B$17,Расходка[[#This Row],[Наименование расходного материала]])),MAX($I$1:I11)+1,0)</f>
        <v>0</v>
      </c>
      <c r="J12" s="115">
        <f>IF(ISNUMBER(SEARCH('Карта учёта'!$B$18,Расходка[[#This Row],[Наименование расходного материала]])),MAX($J$1:J11)+1,0)</f>
        <v>0</v>
      </c>
      <c r="K12" s="115">
        <f>IF(ISNUMBER(SEARCH('Карта учёта'!$B$19,Расходка[[#This Row],[Наименование расходного материала]])),MAX($K$1:K11)+1,0)</f>
        <v>0</v>
      </c>
      <c r="L12" s="115">
        <f>IF(ISNUMBER(SEARCH('Карта учёта'!$B$20,Расходка[[#This Row],[Наименование расходного материала]])),MAX($L$1:L11)+1,0)</f>
        <v>0</v>
      </c>
      <c r="M12" s="115">
        <f>IF(ISNUMBER(SEARCH('Карта учёта'!$B$21,Расходка[[#This Row],[Наименование расходного материала]])),MAX($M$1:M11)+1,0)</f>
        <v>0</v>
      </c>
      <c r="N12" s="115">
        <f>IF(ISNUMBER(SEARCH('Карта учёта'!$B$22,Расходка[[#This Row],[Наименование расходного материала]])),MAX($N$1:N11)+1,0)</f>
        <v>0</v>
      </c>
      <c r="O12" s="115">
        <f>IF(ISNUMBER(SEARCH('Карта учёта'!$B$23,Расходка[[#This Row],[Наименование расходного материала]])),MAX($O$1:O11)+1,0)</f>
        <v>0</v>
      </c>
      <c r="P12" s="115">
        <f>IF(ISNUMBER(SEARCH('Карта учёта'!$B$24,Расходка[[#This Row],[Наименование расходного материала]])),MAX($P$1:P11)+1,0)</f>
        <v>0</v>
      </c>
      <c r="Q12" s="115">
        <f>IF(ISNUMBER(SEARCH('Карта учёта'!$B$25,Расходка[[#This Row],[Наименование расходного материала]])),MAX($Q$1:Q11)+1,0)</f>
        <v>0</v>
      </c>
      <c r="R12" s="114" t="str">
        <f>IFERROR(INDEX(Расходка[Наименование расходного материала],MATCH(Расходка[[#This Row],[№]],Поиск_расходки[Индекс1],0)),"")</f>
        <v/>
      </c>
      <c r="S12" s="114" t="str">
        <f>IFERROR(INDEX(Расходка[Наименование расходного материала],MATCH(Расходка[[#This Row],[№]],Поиск_расходки[Индекс2],0)),"")</f>
        <v/>
      </c>
      <c r="T12" s="114" t="str">
        <f>IFERROR(INDEX(Расходка[Наименование расходного материала],MATCH(Расходка[[#This Row],[№]],Поиск_расходки[Индекс3],0)),"")</f>
        <v/>
      </c>
      <c r="U12" s="114" t="str">
        <f>IFERROR(INDEX(Расходка[Наименование расходного материала],MATCH(Расходка[[#This Row],[№]],Поиск_расходки[Индекс4],0)),"")</f>
        <v/>
      </c>
      <c r="V12" s="114" t="str">
        <f>IFERROR(INDEX(Расходка[Наименование расходного материала],MATCH(Расходка[[#This Row],[№]],Поиск_расходки[Индекс5],0)),"")</f>
        <v/>
      </c>
      <c r="W12" s="114" t="str">
        <f>IFERROR(INDEX(Расходка[Наименование расходного материала],MATCH(Расходка[[#This Row],[№]],Поиск_расходки[Индекс6],0)),"")</f>
        <v/>
      </c>
      <c r="X12" s="114" t="str">
        <f>IFERROR(INDEX(Расходка[Наименование расходного материала],MATCH(Расходка[[#This Row],[№]],Поиск_расходки[Индекс7],0)),"")</f>
        <v/>
      </c>
      <c r="Y12" s="114" t="str">
        <f>IFERROR(INDEX(Расходка[Наименование расходного материала],MATCH(Расходка[[#This Row],[№]],Поиск_расходки[Индекс8],0)),"")</f>
        <v/>
      </c>
      <c r="Z12" s="114" t="str">
        <f>IFERROR(INDEX(Расходка[Наименование расходного материала],MATCH(Расходка[[#This Row],[№]],Поиск_расходки[Индекс9],0)),"")</f>
        <v/>
      </c>
      <c r="AA12" s="114" t="str">
        <f>IFERROR(INDEX(Расходка[Наименование расходного материала],MATCH(Расходка[[#This Row],[№]],Поиск_расходки[Индекс10],0)),"")</f>
        <v/>
      </c>
      <c r="AB12" s="114" t="str">
        <f>IFERROR(INDEX(Расходка[Наименование расходного материала],MATCH(Расходка[[#This Row],[№]],Поиск_расходки[Индекс11],0)),"")</f>
        <v/>
      </c>
      <c r="AC12" s="114" t="str">
        <f>IFERROR(INDEX(Расходка[Наименование расходного материала],MATCH(Расходка[[#This Row],[№]],Поиск_расходки[Индекс12],0)),"")</f>
        <v/>
      </c>
      <c r="AD12" s="114" t="str">
        <f>IFERROR(INDEX(Расходка[Наименование расходного материала],MATCH(Расходка[[#This Row],[№]],Поиск_расходки[Индекс13],0)),"")</f>
        <v/>
      </c>
      <c r="AF12" s="4" t="s">
        <v>5</v>
      </c>
      <c r="AG12" s="4" t="s">
        <v>410</v>
      </c>
      <c r="AI12" t="s">
        <v>3</v>
      </c>
      <c r="AM12" s="188">
        <v>323510</v>
      </c>
      <c r="AN12" s="2"/>
      <c r="AO12" t="s">
        <v>93</v>
      </c>
    </row>
    <row r="13" spans="1:42">
      <c r="A13">
        <f>ROW(Расходка[[#This Row],[Тип расходного материала ]])-1</f>
        <v>12</v>
      </c>
      <c r="B13" t="s">
        <v>5</v>
      </c>
      <c r="C13" t="s">
        <v>529</v>
      </c>
      <c r="D13" s="1"/>
      <c r="E13" s="115">
        <f>IF(ISNUMBER(SEARCH('Карта учёта'!$B$13,Расходка[[#This Row],[Наименование расходного материала]])),MAX($E$1:E12)+1,0)</f>
        <v>0</v>
      </c>
      <c r="F13" s="115">
        <f>IF(ISNUMBER(SEARCH('Карта учёта'!$B$14,Расходка[[#This Row],[Наименование расходного материала]])),MAX($F$1:F12)+1,0)</f>
        <v>0</v>
      </c>
      <c r="G13" s="115">
        <f>IF(ISNUMBER(SEARCH('Карта учёта'!$B$15,Расходка[[#This Row],[Наименование расходного материала]])),MAX($G$1:G12)+1,0)</f>
        <v>0</v>
      </c>
      <c r="H13" s="115">
        <f>IF(ISNUMBER(SEARCH('Карта учёта'!$B$16,Расходка[[#This Row],[Наименование расходного материала]])),MAX($H$1:H12)+1,0)</f>
        <v>0</v>
      </c>
      <c r="I13" s="115">
        <f>IF(ISNUMBER(SEARCH('Карта учёта'!$B$17,Расходка[[#This Row],[Наименование расходного материала]])),MAX($I$1:I12)+1,0)</f>
        <v>0</v>
      </c>
      <c r="J13" s="115">
        <f>IF(ISNUMBER(SEARCH('Карта учёта'!$B$18,Расходка[[#This Row],[Наименование расходного материала]])),MAX($J$1:J12)+1,0)</f>
        <v>0</v>
      </c>
      <c r="K13" s="115">
        <f>IF(ISNUMBER(SEARCH('Карта учёта'!$B$19,Расходка[[#This Row],[Наименование расходного материала]])),MAX($K$1:K12)+1,0)</f>
        <v>0</v>
      </c>
      <c r="L13" s="115">
        <f>IF(ISNUMBER(SEARCH('Карта учёта'!$B$20,Расходка[[#This Row],[Наименование расходного материала]])),MAX($L$1:L12)+1,0)</f>
        <v>0</v>
      </c>
      <c r="M13" s="115">
        <f>IF(ISNUMBER(SEARCH('Карта учёта'!$B$21,Расходка[[#This Row],[Наименование расходного материала]])),MAX($M$1:M12)+1,0)</f>
        <v>1</v>
      </c>
      <c r="N13" s="115">
        <f>IF(ISNUMBER(SEARCH('Карта учёта'!$B$22,Расходка[[#This Row],[Наименование расходного материала]])),MAX($N$1:N12)+1,0)</f>
        <v>1</v>
      </c>
      <c r="O13" s="115">
        <f>IF(ISNUMBER(SEARCH('Карта учёта'!$B$23,Расходка[[#This Row],[Наименование расходного материала]])),MAX($O$1:O12)+1,0)</f>
        <v>1</v>
      </c>
      <c r="P13" s="115">
        <f>IF(ISNUMBER(SEARCH('Карта учёта'!$B$24,Расходка[[#This Row],[Наименование расходного материала]])),MAX($P$1:P12)+1,0)</f>
        <v>0</v>
      </c>
      <c r="Q13" s="115">
        <f>IF(ISNUMBER(SEARCH('Карта учёта'!$B$25,Расходка[[#This Row],[Наименование расходного материала]])),MAX($Q$1:Q12)+1,0)</f>
        <v>0</v>
      </c>
      <c r="R13" s="114" t="str">
        <f>IFERROR(INDEX(Расходка[Наименование расходного материала],MATCH(Расходка[[#This Row],[№]],Поиск_расходки[Индекс1],0)),"")</f>
        <v/>
      </c>
      <c r="S13" s="114" t="str">
        <f>IFERROR(INDEX(Расходка[Наименование расходного материала],MATCH(Расходка[[#This Row],[№]],Поиск_расходки[Индекс2],0)),"")</f>
        <v/>
      </c>
      <c r="T13" s="114" t="str">
        <f>IFERROR(INDEX(Расходка[Наименование расходного материала],MATCH(Расходка[[#This Row],[№]],Поиск_расходки[Индекс3],0)),"")</f>
        <v/>
      </c>
      <c r="U13" s="114" t="str">
        <f>IFERROR(INDEX(Расходка[Наименование расходного материала],MATCH(Расходка[[#This Row],[№]],Поиск_расходки[Индекс4],0)),"")</f>
        <v/>
      </c>
      <c r="V13" s="114" t="str">
        <f>IFERROR(INDEX(Расходка[Наименование расходного материала],MATCH(Расходка[[#This Row],[№]],Поиск_расходки[Индекс5],0)),"")</f>
        <v/>
      </c>
      <c r="W13" s="114" t="str">
        <f>IFERROR(INDEX(Расходка[Наименование расходного материала],MATCH(Расходка[[#This Row],[№]],Поиск_расходки[Индекс6],0)),"")</f>
        <v/>
      </c>
      <c r="X13" s="114" t="str">
        <f>IFERROR(INDEX(Расходка[Наименование расходного материала],MATCH(Расходка[[#This Row],[№]],Поиск_расходки[Индекс7],0)),"")</f>
        <v/>
      </c>
      <c r="Y13" s="114" t="str">
        <f>IFERROR(INDEX(Расходка[Наименование расходного материала],MATCH(Расходка[[#This Row],[№]],Поиск_расходки[Индекс8],0)),"")</f>
        <v/>
      </c>
      <c r="Z13" s="114" t="str">
        <f>IFERROR(INDEX(Расходка[Наименование расходного материала],MATCH(Расходка[[#This Row],[№]],Поиск_расходки[Индекс9],0)),"")</f>
        <v/>
      </c>
      <c r="AA13" s="114" t="str">
        <f>IFERROR(INDEX(Расходка[Наименование расходного материала],MATCH(Расходка[[#This Row],[№]],Поиск_расходки[Индекс10],0)),"")</f>
        <v/>
      </c>
      <c r="AB13" s="114" t="str">
        <f>IFERROR(INDEX(Расходка[Наименование расходного материала],MATCH(Расходка[[#This Row],[№]],Поиск_расходки[Индекс11],0)),"")</f>
        <v/>
      </c>
      <c r="AC13" s="114" t="str">
        <f>IFERROR(INDEX(Расходка[Наименование расходного материала],MATCH(Расходка[[#This Row],[№]],Поиск_расходки[Индекс12],0)),"")</f>
        <v/>
      </c>
      <c r="AD13" s="114" t="str">
        <f>IFERROR(INDEX(Расходка[Наименование расходного материала],MATCH(Расходка[[#This Row],[№]],Поиск_расходки[Индекс13],0)),"")</f>
        <v/>
      </c>
      <c r="AF13" s="4" t="s">
        <v>5</v>
      </c>
      <c r="AG13" s="4" t="s">
        <v>411</v>
      </c>
      <c r="AI13" t="s">
        <v>6</v>
      </c>
      <c r="AN13" s="2"/>
    </row>
    <row r="14" spans="1:42">
      <c r="A14">
        <f>ROW(Расходка[[#This Row],[Тип расходного материала ]])-1</f>
        <v>13</v>
      </c>
      <c r="B14" t="s">
        <v>5</v>
      </c>
      <c r="C14" t="s">
        <v>530</v>
      </c>
      <c r="E14" s="115">
        <f>IF(ISNUMBER(SEARCH('Карта учёта'!$B$13,Расходка[[#This Row],[Наименование расходного материала]])),MAX($E$1:E13)+1,0)</f>
        <v>0</v>
      </c>
      <c r="F14" s="115">
        <f>IF(ISNUMBER(SEARCH('Карта учёта'!$B$14,Расходка[[#This Row],[Наименование расходного материала]])),MAX($F$1:F13)+1,0)</f>
        <v>0</v>
      </c>
      <c r="G14" s="115">
        <f>IF(ISNUMBER(SEARCH('Карта учёта'!$B$15,Расходка[[#This Row],[Наименование расходного материала]])),MAX($G$1:G13)+1,0)</f>
        <v>0</v>
      </c>
      <c r="H14" s="115">
        <f>IF(ISNUMBER(SEARCH('Карта учёта'!$B$16,Расходка[[#This Row],[Наименование расходного материала]])),MAX($H$1:H13)+1,0)</f>
        <v>0</v>
      </c>
      <c r="I14" s="115">
        <f>IF(ISNUMBER(SEARCH('Карта учёта'!$B$17,Расходка[[#This Row],[Наименование расходного материала]])),MAX($I$1:I13)+1,0)</f>
        <v>0</v>
      </c>
      <c r="J14" s="115">
        <f>IF(ISNUMBER(SEARCH('Карта учёта'!$B$18,Расходка[[#This Row],[Наименование расходного материала]])),MAX($J$1:J13)+1,0)</f>
        <v>0</v>
      </c>
      <c r="K14" s="115">
        <f>IF(ISNUMBER(SEARCH('Карта учёта'!$B$19,Расходка[[#This Row],[Наименование расходного материала]])),MAX($K$1:K13)+1,0)</f>
        <v>1</v>
      </c>
      <c r="L14" s="115">
        <f>IF(ISNUMBER(SEARCH('Карта учёта'!$B$20,Расходка[[#This Row],[Наименование расходного материала]])),MAX($L$1:L13)+1,0)</f>
        <v>0</v>
      </c>
      <c r="M14" s="115">
        <f>IF(ISNUMBER(SEARCH('Карта учёта'!$B$21,Расходка[[#This Row],[Наименование расходного материала]])),MAX($M$1:M13)+1,0)</f>
        <v>0</v>
      </c>
      <c r="N14" s="115">
        <f>IF(ISNUMBER(SEARCH('Карта учёта'!$B$22,Расходка[[#This Row],[Наименование расходного материала]])),MAX($N$1:N13)+1,0)</f>
        <v>0</v>
      </c>
      <c r="O14" s="115">
        <f>IF(ISNUMBER(SEARCH('Карта учёта'!$B$23,Расходка[[#This Row],[Наименование расходного материала]])),MAX($O$1:O13)+1,0)</f>
        <v>0</v>
      </c>
      <c r="P14" s="115">
        <f>IF(ISNUMBER(SEARCH('Карта учёта'!$B$24,Расходка[[#This Row],[Наименование расходного материала]])),MAX($P$1:P13)+1,0)</f>
        <v>0</v>
      </c>
      <c r="Q14" s="115">
        <f>IF(ISNUMBER(SEARCH('Карта учёта'!$B$25,Расходка[[#This Row],[Наименование расходного материала]])),MAX($Q$1:Q13)+1,0)</f>
        <v>0</v>
      </c>
      <c r="R14" s="114" t="str">
        <f>IFERROR(INDEX(Расходка[Наименование расходного материала],MATCH(Расходка[[#This Row],[№]],Поиск_расходки[Индекс1],0)),"")</f>
        <v/>
      </c>
      <c r="S14" s="114" t="str">
        <f>IFERROR(INDEX(Расходка[Наименование расходного материала],MATCH(Расходка[[#This Row],[№]],Поиск_расходки[Индекс2],0)),"")</f>
        <v/>
      </c>
      <c r="T14" s="114" t="str">
        <f>IFERROR(INDEX(Расходка[Наименование расходного материала],MATCH(Расходка[[#This Row],[№]],Поиск_расходки[Индекс3],0)),"")</f>
        <v/>
      </c>
      <c r="U14" s="114" t="str">
        <f>IFERROR(INDEX(Расходка[Наименование расходного материала],MATCH(Расходка[[#This Row],[№]],Поиск_расходки[Индекс4],0)),"")</f>
        <v/>
      </c>
      <c r="V14" s="114" t="str">
        <f>IFERROR(INDEX(Расходка[Наименование расходного материала],MATCH(Расходка[[#This Row],[№]],Поиск_расходки[Индекс5],0)),"")</f>
        <v/>
      </c>
      <c r="W14" s="114" t="str">
        <f>IFERROR(INDEX(Расходка[Наименование расходного материала],MATCH(Расходка[[#This Row],[№]],Поиск_расходки[Индекс6],0)),"")</f>
        <v/>
      </c>
      <c r="X14" s="114" t="str">
        <f>IFERROR(INDEX(Расходка[Наименование расходного материала],MATCH(Расходка[[#This Row],[№]],Поиск_расходки[Индекс7],0)),"")</f>
        <v/>
      </c>
      <c r="Y14" s="114" t="str">
        <f>IFERROR(INDEX(Расходка[Наименование расходного материала],MATCH(Расходка[[#This Row],[№]],Поиск_расходки[Индекс8],0)),"")</f>
        <v/>
      </c>
      <c r="Z14" s="114" t="str">
        <f>IFERROR(INDEX(Расходка[Наименование расходного материала],MATCH(Расходка[[#This Row],[№]],Поиск_расходки[Индекс9],0)),"")</f>
        <v/>
      </c>
      <c r="AA14" s="114" t="str">
        <f>IFERROR(INDEX(Расходка[Наименование расходного материала],MATCH(Расходка[[#This Row],[№]],Поиск_расходки[Индекс10],0)),"")</f>
        <v/>
      </c>
      <c r="AB14" s="114" t="str">
        <f>IFERROR(INDEX(Расходка[Наименование расходного материала],MATCH(Расходка[[#This Row],[№]],Поиск_расходки[Индекс11],0)),"")</f>
        <v/>
      </c>
      <c r="AC14" s="114" t="str">
        <f>IFERROR(INDEX(Расходка[Наименование расходного материала],MATCH(Расходка[[#This Row],[№]],Поиск_расходки[Индекс12],0)),"")</f>
        <v/>
      </c>
      <c r="AD14" s="114" t="str">
        <f>IFERROR(INDEX(Расходка[Наименование расходного материала],MATCH(Расходка[[#This Row],[№]],Поиск_расходки[Индекс13],0)),"")</f>
        <v/>
      </c>
      <c r="AF14" s="4" t="s">
        <v>5</v>
      </c>
      <c r="AG14" s="4" t="s">
        <v>490</v>
      </c>
      <c r="AI14" t="s">
        <v>5</v>
      </c>
      <c r="AM14" s="188"/>
      <c r="AN14" s="2"/>
    </row>
    <row r="15" spans="1:42">
      <c r="A15">
        <f>ROW(Расходка[[#This Row],[Тип расходного материала ]])-1</f>
        <v>14</v>
      </c>
      <c r="B15" t="s">
        <v>307</v>
      </c>
      <c r="C15" s="1" t="s">
        <v>332</v>
      </c>
      <c r="E15" s="115">
        <f>IF(ISNUMBER(SEARCH('Карта учёта'!$B$13,Расходка[[#This Row],[Наименование расходного материала]])),MAX($E$1:E14)+1,0)</f>
        <v>0</v>
      </c>
      <c r="F15" s="115">
        <f>IF(ISNUMBER(SEARCH('Карта учёта'!$B$14,Расходка[[#This Row],[Наименование расходного материала]])),MAX($F$1:F14)+1,0)</f>
        <v>0</v>
      </c>
      <c r="G15" s="115">
        <f>IF(ISNUMBER(SEARCH('Карта учёта'!$B$15,Расходка[[#This Row],[Наименование расходного материала]])),MAX($G$1:G14)+1,0)</f>
        <v>0</v>
      </c>
      <c r="H15" s="115">
        <f>IF(ISNUMBER(SEARCH('Карта учёта'!$B$16,Расходка[[#This Row],[Наименование расходного материала]])),MAX($H$1:H14)+1,0)</f>
        <v>0</v>
      </c>
      <c r="I15" s="115">
        <f>IF(ISNUMBER(SEARCH('Карта учёта'!$B$17,Расходка[[#This Row],[Наименование расходного материала]])),MAX($I$1:I14)+1,0)</f>
        <v>0</v>
      </c>
      <c r="J15" s="115">
        <f>IF(ISNUMBER(SEARCH('Карта учёта'!$B$18,Расходка[[#This Row],[Наименование расходного материала]])),MAX($J$1:J14)+1,0)</f>
        <v>0</v>
      </c>
      <c r="K15" s="115">
        <f>IF(ISNUMBER(SEARCH('Карта учёта'!$B$19,Расходка[[#This Row],[Наименование расходного материала]])),MAX($K$1:K14)+1,0)</f>
        <v>0</v>
      </c>
      <c r="L15" s="115">
        <f>IF(ISNUMBER(SEARCH('Карта учёта'!$B$20,Расходка[[#This Row],[Наименование расходного материала]])),MAX($L$1:L14)+1,0)</f>
        <v>0</v>
      </c>
      <c r="M15" s="115">
        <f>IF(ISNUMBER(SEARCH('Карта учёта'!$B$21,Расходка[[#This Row],[Наименование расходного материала]])),MAX($M$1:M14)+1,0)</f>
        <v>0</v>
      </c>
      <c r="N15" s="115">
        <f>IF(ISNUMBER(SEARCH('Карта учёта'!$B$22,Расходка[[#This Row],[Наименование расходного материала]])),MAX($N$1:N14)+1,0)</f>
        <v>0</v>
      </c>
      <c r="O15" s="115">
        <f>IF(ISNUMBER(SEARCH('Карта учёта'!$B$23,Расходка[[#This Row],[Наименование расходного материала]])),MAX($O$1:O14)+1,0)</f>
        <v>0</v>
      </c>
      <c r="P15" s="115">
        <f>IF(ISNUMBER(SEARCH('Карта учёта'!$B$24,Расходка[[#This Row],[Наименование расходного материала]])),MAX($P$1:P14)+1,0)</f>
        <v>0</v>
      </c>
      <c r="Q15" s="115">
        <f>IF(ISNUMBER(SEARCH('Карта учёта'!$B$25,Расходка[[#This Row],[Наименование расходного материала]])),MAX($Q$1:Q14)+1,0)</f>
        <v>0</v>
      </c>
      <c r="R15" s="114" t="str">
        <f>IFERROR(INDEX(Расходка[Наименование расходного материала],MATCH(Расходка[[#This Row],[№]],Поиск_расходки[Индекс1],0)),"")</f>
        <v/>
      </c>
      <c r="S15" s="114" t="str">
        <f>IFERROR(INDEX(Расходка[Наименование расходного материала],MATCH(Расходка[[#This Row],[№]],Поиск_расходки[Индекс2],0)),"")</f>
        <v/>
      </c>
      <c r="T15" s="114" t="str">
        <f>IFERROR(INDEX(Расходка[Наименование расходного материала],MATCH(Расходка[[#This Row],[№]],Поиск_расходки[Индекс3],0)),"")</f>
        <v/>
      </c>
      <c r="U15" s="114" t="str">
        <f>IFERROR(INDEX(Расходка[Наименование расходного материала],MATCH(Расходка[[#This Row],[№]],Поиск_расходки[Индекс4],0)),"")</f>
        <v/>
      </c>
      <c r="V15" s="114" t="str">
        <f>IFERROR(INDEX(Расходка[Наименование расходного материала],MATCH(Расходка[[#This Row],[№]],Поиск_расходки[Индекс5],0)),"")</f>
        <v/>
      </c>
      <c r="W15" s="114" t="str">
        <f>IFERROR(INDEX(Расходка[Наименование расходного материала],MATCH(Расходка[[#This Row],[№]],Поиск_расходки[Индекс6],0)),"")</f>
        <v/>
      </c>
      <c r="X15" s="114" t="str">
        <f>IFERROR(INDEX(Расходка[Наименование расходного материала],MATCH(Расходка[[#This Row],[№]],Поиск_расходки[Индекс7],0)),"")</f>
        <v/>
      </c>
      <c r="Y15" s="114" t="str">
        <f>IFERROR(INDEX(Расходка[Наименование расходного материала],MATCH(Расходка[[#This Row],[№]],Поиск_расходки[Индекс8],0)),"")</f>
        <v/>
      </c>
      <c r="Z15" s="114" t="str">
        <f>IFERROR(INDEX(Расходка[Наименование расходного материала],MATCH(Расходка[[#This Row],[№]],Поиск_расходки[Индекс9],0)),"")</f>
        <v/>
      </c>
      <c r="AA15" s="114" t="str">
        <f>IFERROR(INDEX(Расходка[Наименование расходного материала],MATCH(Расходка[[#This Row],[№]],Поиск_расходки[Индекс10],0)),"")</f>
        <v/>
      </c>
      <c r="AB15" s="114" t="str">
        <f>IFERROR(INDEX(Расходка[Наименование расходного материала],MATCH(Расходка[[#This Row],[№]],Поиск_расходки[Индекс11],0)),"")</f>
        <v/>
      </c>
      <c r="AC15" s="114" t="str">
        <f>IFERROR(INDEX(Расходка[Наименование расходного материала],MATCH(Расходка[[#This Row],[№]],Поиск_расходки[Индекс12],0)),"")</f>
        <v/>
      </c>
      <c r="AD15" s="114" t="str">
        <f>IFERROR(INDEX(Расходка[Наименование расходного материала],MATCH(Расходка[[#This Row],[№]],Поиск_расходки[Индекс13],0)),"")</f>
        <v/>
      </c>
      <c r="AF15" s="4" t="s">
        <v>5</v>
      </c>
      <c r="AG15" s="4" t="s">
        <v>412</v>
      </c>
      <c r="AI15" t="s">
        <v>94</v>
      </c>
    </row>
    <row r="16" spans="1:42">
      <c r="A16">
        <f>ROW(Расходка[[#This Row],[Тип расходного материала ]])-1</f>
        <v>15</v>
      </c>
      <c r="B16" t="s">
        <v>307</v>
      </c>
      <c r="C16" t="s">
        <v>364</v>
      </c>
      <c r="E16" s="115">
        <f>IF(ISNUMBER(SEARCH('Карта учёта'!$B$13,Расходка[[#This Row],[Наименование расходного материала]])),MAX($E$1:E15)+1,0)</f>
        <v>0</v>
      </c>
      <c r="F16" s="115">
        <f>IF(ISNUMBER(SEARCH('Карта учёта'!$B$14,Расходка[[#This Row],[Наименование расходного материала]])),MAX($F$1:F15)+1,0)</f>
        <v>0</v>
      </c>
      <c r="G16" s="115">
        <f>IF(ISNUMBER(SEARCH('Карта учёта'!$B$15,Расходка[[#This Row],[Наименование расходного материала]])),MAX($G$1:G15)+1,0)</f>
        <v>0</v>
      </c>
      <c r="H16" s="115">
        <f>IF(ISNUMBER(SEARCH('Карта учёта'!$B$16,Расходка[[#This Row],[Наименование расходного материала]])),MAX($H$1:H15)+1,0)</f>
        <v>0</v>
      </c>
      <c r="I16" s="115">
        <f>IF(ISNUMBER(SEARCH('Карта учёта'!$B$17,Расходка[[#This Row],[Наименование расходного материала]])),MAX($I$1:I15)+1,0)</f>
        <v>0</v>
      </c>
      <c r="J16" s="115">
        <f>IF(ISNUMBER(SEARCH('Карта учёта'!$B$18,Расходка[[#This Row],[Наименование расходного материала]])),MAX($J$1:J15)+1,0)</f>
        <v>0</v>
      </c>
      <c r="K16" s="115">
        <f>IF(ISNUMBER(SEARCH('Карта учёта'!$B$19,Расходка[[#This Row],[Наименование расходного материала]])),MAX($K$1:K15)+1,0)</f>
        <v>0</v>
      </c>
      <c r="L16" s="115">
        <f>IF(ISNUMBER(SEARCH('Карта учёта'!$B$20,Расходка[[#This Row],[Наименование расходного материала]])),MAX($L$1:L15)+1,0)</f>
        <v>0</v>
      </c>
      <c r="M16" s="115">
        <f>IF(ISNUMBER(SEARCH('Карта учёта'!$B$21,Расходка[[#This Row],[Наименование расходного материала]])),MAX($M$1:M15)+1,0)</f>
        <v>0</v>
      </c>
      <c r="N16" s="115">
        <f>IF(ISNUMBER(SEARCH('Карта учёта'!$B$22,Расходка[[#This Row],[Наименование расходного материала]])),MAX($N$1:N15)+1,0)</f>
        <v>0</v>
      </c>
      <c r="O16" s="115">
        <f>IF(ISNUMBER(SEARCH('Карта учёта'!$B$23,Расходка[[#This Row],[Наименование расходного материала]])),MAX($O$1:O15)+1,0)</f>
        <v>0</v>
      </c>
      <c r="P16" s="115">
        <f>IF(ISNUMBER(SEARCH('Карта учёта'!$B$24,Расходка[[#This Row],[Наименование расходного материала]])),MAX($P$1:P15)+1,0)</f>
        <v>0</v>
      </c>
      <c r="Q16" s="115">
        <f>IF(ISNUMBER(SEARCH('Карта учёта'!$B$25,Расходка[[#This Row],[Наименование расходного материала]])),MAX($Q$1:Q15)+1,0)</f>
        <v>0</v>
      </c>
      <c r="R16" s="114" t="str">
        <f>IFERROR(INDEX(Расходка[Наименование расходного материала],MATCH(Расходка[[#This Row],[№]],Поиск_расходки[Индекс1],0)),"")</f>
        <v/>
      </c>
      <c r="S16" s="114" t="str">
        <f>IFERROR(INDEX(Расходка[Наименование расходного материала],MATCH(Расходка[[#This Row],[№]],Поиск_расходки[Индекс2],0)),"")</f>
        <v/>
      </c>
      <c r="T16" s="114" t="str">
        <f>IFERROR(INDEX(Расходка[Наименование расходного материала],MATCH(Расходка[[#This Row],[№]],Поиск_расходки[Индекс3],0)),"")</f>
        <v/>
      </c>
      <c r="U16" s="114" t="str">
        <f>IFERROR(INDEX(Расходка[Наименование расходного материала],MATCH(Расходка[[#This Row],[№]],Поиск_расходки[Индекс4],0)),"")</f>
        <v/>
      </c>
      <c r="V16" s="114" t="str">
        <f>IFERROR(INDEX(Расходка[Наименование расходного материала],MATCH(Расходка[[#This Row],[№]],Поиск_расходки[Индекс5],0)),"")</f>
        <v/>
      </c>
      <c r="W16" s="114" t="str">
        <f>IFERROR(INDEX(Расходка[Наименование расходного материала],MATCH(Расходка[[#This Row],[№]],Поиск_расходки[Индекс6],0)),"")</f>
        <v/>
      </c>
      <c r="X16" s="114" t="str">
        <f>IFERROR(INDEX(Расходка[Наименование расходного материала],MATCH(Расходка[[#This Row],[№]],Поиск_расходки[Индекс7],0)),"")</f>
        <v/>
      </c>
      <c r="Y16" s="114" t="str">
        <f>IFERROR(INDEX(Расходка[Наименование расходного материала],MATCH(Расходка[[#This Row],[№]],Поиск_расходки[Индекс8],0)),"")</f>
        <v/>
      </c>
      <c r="Z16" s="114" t="str">
        <f>IFERROR(INDEX(Расходка[Наименование расходного материала],MATCH(Расходка[[#This Row],[№]],Поиск_расходки[Индекс9],0)),"")</f>
        <v/>
      </c>
      <c r="AA16" s="114" t="str">
        <f>IFERROR(INDEX(Расходка[Наименование расходного материала],MATCH(Расходка[[#This Row],[№]],Поиск_расходки[Индекс10],0)),"")</f>
        <v/>
      </c>
      <c r="AB16" s="114" t="str">
        <f>IFERROR(INDEX(Расходка[Наименование расходного материала],MATCH(Расходка[[#This Row],[№]],Поиск_расходки[Индекс11],0)),"")</f>
        <v/>
      </c>
      <c r="AC16" s="114" t="str">
        <f>IFERROR(INDEX(Расходка[Наименование расходного материала],MATCH(Расходка[[#This Row],[№]],Поиск_расходки[Индекс12],0)),"")</f>
        <v/>
      </c>
      <c r="AD16" s="114" t="str">
        <f>IFERROR(INDEX(Расходка[Наименование расходного материала],MATCH(Расходка[[#This Row],[№]],Поиск_расходки[Индекс13],0)),"")</f>
        <v/>
      </c>
      <c r="AF16" s="4" t="s">
        <v>5</v>
      </c>
      <c r="AG16" s="4" t="s">
        <v>413</v>
      </c>
      <c r="AI16" t="s">
        <v>305</v>
      </c>
    </row>
    <row r="17" spans="1:35">
      <c r="A17">
        <f>ROW(Расходка[[#This Row],[Тип расходного материала ]])-1</f>
        <v>16</v>
      </c>
      <c r="B17" t="s">
        <v>305</v>
      </c>
      <c r="C17" t="s">
        <v>331</v>
      </c>
      <c r="E17" s="115">
        <f>IF(ISNUMBER(SEARCH('Карта учёта'!$B$13,Расходка[[#This Row],[Наименование расходного материала]])),MAX($E$1:E16)+1,0)</f>
        <v>0</v>
      </c>
      <c r="F17" s="115">
        <f>IF(ISNUMBER(SEARCH('Карта учёта'!$B$14,Расходка[[#This Row],[Наименование расходного материала]])),MAX($F$1:F16)+1,0)</f>
        <v>0</v>
      </c>
      <c r="G17" s="115">
        <f>IF(ISNUMBER(SEARCH('Карта учёта'!$B$15,Расходка[[#This Row],[Наименование расходного материала]])),MAX($G$1:G16)+1,0)</f>
        <v>0</v>
      </c>
      <c r="H17" s="115">
        <f>IF(ISNUMBER(SEARCH('Карта учёта'!$B$16,Расходка[[#This Row],[Наименование расходного материала]])),MAX($H$1:H16)+1,0)</f>
        <v>0</v>
      </c>
      <c r="I17" s="115">
        <f>IF(ISNUMBER(SEARCH('Карта учёта'!$B$17,Расходка[[#This Row],[Наименование расходного материала]])),MAX($I$1:I16)+1,0)</f>
        <v>0</v>
      </c>
      <c r="J17" s="115">
        <f>IF(ISNUMBER(SEARCH('Карта учёта'!$B$18,Расходка[[#This Row],[Наименование расходного материала]])),MAX($J$1:J16)+1,0)</f>
        <v>0</v>
      </c>
      <c r="K17" s="115">
        <f>IF(ISNUMBER(SEARCH('Карта учёта'!$B$19,Расходка[[#This Row],[Наименование расходного материала]])),MAX($K$1:K16)+1,0)</f>
        <v>0</v>
      </c>
      <c r="L17" s="115">
        <f>IF(ISNUMBER(SEARCH('Карта учёта'!$B$20,Расходка[[#This Row],[Наименование расходного материала]])),MAX($L$1:L16)+1,0)</f>
        <v>0</v>
      </c>
      <c r="M17" s="115">
        <f>IF(ISNUMBER(SEARCH('Карта учёта'!$B$21,Расходка[[#This Row],[Наименование расходного материала]])),MAX($M$1:M16)+1,0)</f>
        <v>0</v>
      </c>
      <c r="N17" s="115">
        <f>IF(ISNUMBER(SEARCH('Карта учёта'!$B$22,Расходка[[#This Row],[Наименование расходного материала]])),MAX($N$1:N16)+1,0)</f>
        <v>0</v>
      </c>
      <c r="O17" s="115">
        <f>IF(ISNUMBER(SEARCH('Карта учёта'!$B$23,Расходка[[#This Row],[Наименование расходного материала]])),MAX($O$1:O16)+1,0)</f>
        <v>0</v>
      </c>
      <c r="P17" s="115">
        <f>IF(ISNUMBER(SEARCH('Карта учёта'!$B$24,Расходка[[#This Row],[Наименование расходного материала]])),MAX($P$1:P16)+1,0)</f>
        <v>0</v>
      </c>
      <c r="Q17" s="115">
        <f>IF(ISNUMBER(SEARCH('Карта учёта'!$B$25,Расходка[[#This Row],[Наименование расходного материала]])),MAX($Q$1:Q16)+1,0)</f>
        <v>0</v>
      </c>
      <c r="R17" s="114" t="str">
        <f>IFERROR(INDEX(Расходка[Наименование расходного материала],MATCH(Расходка[[#This Row],[№]],Поиск_расходки[Индекс1],0)),"")</f>
        <v/>
      </c>
      <c r="S17" s="114" t="str">
        <f>IFERROR(INDEX(Расходка[Наименование расходного материала],MATCH(Расходка[[#This Row],[№]],Поиск_расходки[Индекс2],0)),"")</f>
        <v/>
      </c>
      <c r="T17" s="114" t="str">
        <f>IFERROR(INDEX(Расходка[Наименование расходного материала],MATCH(Расходка[[#This Row],[№]],Поиск_расходки[Индекс3],0)),"")</f>
        <v/>
      </c>
      <c r="U17" s="114" t="str">
        <f>IFERROR(INDEX(Расходка[Наименование расходного материала],MATCH(Расходка[[#This Row],[№]],Поиск_расходки[Индекс4],0)),"")</f>
        <v/>
      </c>
      <c r="V17" s="114" t="str">
        <f>IFERROR(INDEX(Расходка[Наименование расходного материала],MATCH(Расходка[[#This Row],[№]],Поиск_расходки[Индекс5],0)),"")</f>
        <v/>
      </c>
      <c r="W17" s="114" t="str">
        <f>IFERROR(INDEX(Расходка[Наименование расходного материала],MATCH(Расходка[[#This Row],[№]],Поиск_расходки[Индекс6],0)),"")</f>
        <v/>
      </c>
      <c r="X17" s="114" t="str">
        <f>IFERROR(INDEX(Расходка[Наименование расходного материала],MATCH(Расходка[[#This Row],[№]],Поиск_расходки[Индекс7],0)),"")</f>
        <v/>
      </c>
      <c r="Y17" s="114" t="str">
        <f>IFERROR(INDEX(Расходка[Наименование расходного материала],MATCH(Расходка[[#This Row],[№]],Поиск_расходки[Индекс8],0)),"")</f>
        <v/>
      </c>
      <c r="Z17" s="114" t="str">
        <f>IFERROR(INDEX(Расходка[Наименование расходного материала],MATCH(Расходка[[#This Row],[№]],Поиск_расходки[Индекс9],0)),"")</f>
        <v/>
      </c>
      <c r="AA17" s="114" t="str">
        <f>IFERROR(INDEX(Расходка[Наименование расходного материала],MATCH(Расходка[[#This Row],[№]],Поиск_расходки[Индекс10],0)),"")</f>
        <v/>
      </c>
      <c r="AB17" s="114" t="str">
        <f>IFERROR(INDEX(Расходка[Наименование расходного материала],MATCH(Расходка[[#This Row],[№]],Поиск_расходки[Индекс11],0)),"")</f>
        <v/>
      </c>
      <c r="AC17" s="114" t="str">
        <f>IFERROR(INDEX(Расходка[Наименование расходного материала],MATCH(Расходка[[#This Row],[№]],Поиск_расходки[Индекс12],0)),"")</f>
        <v/>
      </c>
      <c r="AD17" s="114" t="str">
        <f>IFERROR(INDEX(Расходка[Наименование расходного материала],MATCH(Расходка[[#This Row],[№]],Поиск_расходки[Индекс13],0)),"")</f>
        <v/>
      </c>
      <c r="AF17" s="4" t="s">
        <v>5</v>
      </c>
      <c r="AG17" s="4" t="s">
        <v>414</v>
      </c>
      <c r="AI17" t="s">
        <v>206</v>
      </c>
    </row>
    <row r="18" spans="1:35">
      <c r="A18">
        <f>ROW(Расходка[[#This Row],[Тип расходного материала ]])-1</f>
        <v>17</v>
      </c>
      <c r="B18" t="s">
        <v>305</v>
      </c>
      <c r="C18" t="s">
        <v>361</v>
      </c>
      <c r="D18" s="1"/>
      <c r="E18" s="115">
        <f>IF(ISNUMBER(SEARCH('Карта учёта'!$B$13,Расходка[[#This Row],[Наименование расходного материала]])),MAX($E$1:E17)+1,0)</f>
        <v>0</v>
      </c>
      <c r="F18" s="115">
        <f>IF(ISNUMBER(SEARCH('Карта учёта'!$B$14,Расходка[[#This Row],[Наименование расходного материала]])),MAX($F$1:F17)+1,0)</f>
        <v>0</v>
      </c>
      <c r="G18" s="115">
        <f>IF(ISNUMBER(SEARCH('Карта учёта'!$B$15,Расходка[[#This Row],[Наименование расходного материала]])),MAX($G$1:G17)+1,0)</f>
        <v>0</v>
      </c>
      <c r="H18" s="115">
        <f>IF(ISNUMBER(SEARCH('Карта учёта'!$B$16,Расходка[[#This Row],[Наименование расходного материала]])),MAX($H$1:H17)+1,0)</f>
        <v>0</v>
      </c>
      <c r="I18" s="115">
        <f>IF(ISNUMBER(SEARCH('Карта учёта'!$B$17,Расходка[[#This Row],[Наименование расходного материала]])),MAX($I$1:I17)+1,0)</f>
        <v>0</v>
      </c>
      <c r="J18" s="115">
        <f>IF(ISNUMBER(SEARCH('Карта учёта'!$B$18,Расходка[[#This Row],[Наименование расходного материала]])),MAX($J$1:J17)+1,0)</f>
        <v>0</v>
      </c>
      <c r="K18" s="115">
        <f>IF(ISNUMBER(SEARCH('Карта учёта'!$B$19,Расходка[[#This Row],[Наименование расходного материала]])),MAX($K$1:K17)+1,0)</f>
        <v>0</v>
      </c>
      <c r="L18" s="115">
        <f>IF(ISNUMBER(SEARCH('Карта учёта'!$B$20,Расходка[[#This Row],[Наименование расходного материала]])),MAX($L$1:L17)+1,0)</f>
        <v>0</v>
      </c>
      <c r="M18" s="115">
        <f>IF(ISNUMBER(SEARCH('Карта учёта'!$B$21,Расходка[[#This Row],[Наименование расходного материала]])),MAX($M$1:M17)+1,0)</f>
        <v>0</v>
      </c>
      <c r="N18" s="115">
        <f>IF(ISNUMBER(SEARCH('Карта учёта'!$B$22,Расходка[[#This Row],[Наименование расходного материала]])),MAX($N$1:N17)+1,0)</f>
        <v>0</v>
      </c>
      <c r="O18" s="115">
        <f>IF(ISNUMBER(SEARCH('Карта учёта'!$B$23,Расходка[[#This Row],[Наименование расходного материала]])),MAX($O$1:O17)+1,0)</f>
        <v>0</v>
      </c>
      <c r="P18" s="115">
        <f>IF(ISNUMBER(SEARCH('Карта учёта'!$B$24,Расходка[[#This Row],[Наименование расходного материала]])),MAX($P$1:P17)+1,0)</f>
        <v>0</v>
      </c>
      <c r="Q18" s="115">
        <f>IF(ISNUMBER(SEARCH('Карта учёта'!$B$25,Расходка[[#This Row],[Наименование расходного материала]])),MAX($Q$1:Q17)+1,0)</f>
        <v>0</v>
      </c>
      <c r="R18" s="114" t="str">
        <f>IFERROR(INDEX(Расходка[Наименование расходного материала],MATCH(Расходка[[#This Row],[№]],Поиск_расходки[Индекс1],0)),"")</f>
        <v/>
      </c>
      <c r="S18" s="114" t="str">
        <f>IFERROR(INDEX(Расходка[Наименование расходного материала],MATCH(Расходка[[#This Row],[№]],Поиск_расходки[Индекс2],0)),"")</f>
        <v/>
      </c>
      <c r="T18" s="114" t="str">
        <f>IFERROR(INDEX(Расходка[Наименование расходного материала],MATCH(Расходка[[#This Row],[№]],Поиск_расходки[Индекс3],0)),"")</f>
        <v/>
      </c>
      <c r="U18" s="114" t="str">
        <f>IFERROR(INDEX(Расходка[Наименование расходного материала],MATCH(Расходка[[#This Row],[№]],Поиск_расходки[Индекс4],0)),"")</f>
        <v/>
      </c>
      <c r="V18" s="114" t="str">
        <f>IFERROR(INDEX(Расходка[Наименование расходного материала],MATCH(Расходка[[#This Row],[№]],Поиск_расходки[Индекс5],0)),"")</f>
        <v/>
      </c>
      <c r="W18" s="114" t="str">
        <f>IFERROR(INDEX(Расходка[Наименование расходного материала],MATCH(Расходка[[#This Row],[№]],Поиск_расходки[Индекс6],0)),"")</f>
        <v/>
      </c>
      <c r="X18" s="114" t="str">
        <f>IFERROR(INDEX(Расходка[Наименование расходного материала],MATCH(Расходка[[#This Row],[№]],Поиск_расходки[Индекс7],0)),"")</f>
        <v/>
      </c>
      <c r="Y18" s="114" t="str">
        <f>IFERROR(INDEX(Расходка[Наименование расходного материала],MATCH(Расходка[[#This Row],[№]],Поиск_расходки[Индекс8],0)),"")</f>
        <v/>
      </c>
      <c r="Z18" s="114" t="str">
        <f>IFERROR(INDEX(Расходка[Наименование расходного материала],MATCH(Расходка[[#This Row],[№]],Поиск_расходки[Индекс9],0)),"")</f>
        <v/>
      </c>
      <c r="AA18" s="114" t="str">
        <f>IFERROR(INDEX(Расходка[Наименование расходного материала],MATCH(Расходка[[#This Row],[№]],Поиск_расходки[Индекс10],0)),"")</f>
        <v/>
      </c>
      <c r="AB18" s="114" t="str">
        <f>IFERROR(INDEX(Расходка[Наименование расходного материала],MATCH(Расходка[[#This Row],[№]],Поиск_расходки[Индекс11],0)),"")</f>
        <v/>
      </c>
      <c r="AC18" s="114" t="str">
        <f>IFERROR(INDEX(Расходка[Наименование расходного материала],MATCH(Расходка[[#This Row],[№]],Поиск_расходки[Индекс12],0)),"")</f>
        <v/>
      </c>
      <c r="AD18" s="114" t="str">
        <f>IFERROR(INDEX(Расходка[Наименование расходного материала],MATCH(Расходка[[#This Row],[№]],Поиск_расходки[Индекс13],0)),"")</f>
        <v/>
      </c>
      <c r="AF18" s="4" t="s">
        <v>5</v>
      </c>
      <c r="AG18" s="4" t="s">
        <v>415</v>
      </c>
      <c r="AI18" t="s">
        <v>95</v>
      </c>
    </row>
    <row r="19" spans="1:35">
      <c r="A19">
        <f>ROW(Расходка[[#This Row],[Тип расходного материала ]])-1</f>
        <v>18</v>
      </c>
      <c r="B19" t="s">
        <v>305</v>
      </c>
      <c r="C19" t="s">
        <v>353</v>
      </c>
      <c r="E19" s="115">
        <f>IF(ISNUMBER(SEARCH('Карта учёта'!$B$13,Расходка[[#This Row],[Наименование расходного материала]])),MAX($E$1:E18)+1,0)</f>
        <v>0</v>
      </c>
      <c r="F19" s="115">
        <f>IF(ISNUMBER(SEARCH('Карта учёта'!$B$14,Расходка[[#This Row],[Наименование расходного материала]])),MAX($F$1:F18)+1,0)</f>
        <v>0</v>
      </c>
      <c r="G19" s="115">
        <f>IF(ISNUMBER(SEARCH('Карта учёта'!$B$15,Расходка[[#This Row],[Наименование расходного материала]])),MAX($G$1:G18)+1,0)</f>
        <v>0</v>
      </c>
      <c r="H19" s="115">
        <f>IF(ISNUMBER(SEARCH('Карта учёта'!$B$16,Расходка[[#This Row],[Наименование расходного материала]])),MAX($H$1:H18)+1,0)</f>
        <v>0</v>
      </c>
      <c r="I19" s="115">
        <f>IF(ISNUMBER(SEARCH('Карта учёта'!$B$17,Расходка[[#This Row],[Наименование расходного материала]])),MAX($I$1:I18)+1,0)</f>
        <v>0</v>
      </c>
      <c r="J19" s="115">
        <f>IF(ISNUMBER(SEARCH('Карта учёта'!$B$18,Расходка[[#This Row],[Наименование расходного материала]])),MAX($J$1:J18)+1,0)</f>
        <v>0</v>
      </c>
      <c r="K19" s="115">
        <f>IF(ISNUMBER(SEARCH('Карта учёта'!$B$19,Расходка[[#This Row],[Наименование расходного материала]])),MAX($K$1:K18)+1,0)</f>
        <v>0</v>
      </c>
      <c r="L19" s="115">
        <f>IF(ISNUMBER(SEARCH('Карта учёта'!$B$20,Расходка[[#This Row],[Наименование расходного материала]])),MAX($L$1:L18)+1,0)</f>
        <v>0</v>
      </c>
      <c r="M19" s="115">
        <f>IF(ISNUMBER(SEARCH('Карта учёта'!$B$21,Расходка[[#This Row],[Наименование расходного материала]])),MAX($M$1:M18)+1,0)</f>
        <v>0</v>
      </c>
      <c r="N19" s="115">
        <f>IF(ISNUMBER(SEARCH('Карта учёта'!$B$22,Расходка[[#This Row],[Наименование расходного материала]])),MAX($N$1:N18)+1,0)</f>
        <v>0</v>
      </c>
      <c r="O19" s="115">
        <f>IF(ISNUMBER(SEARCH('Карта учёта'!$B$23,Расходка[[#This Row],[Наименование расходного материала]])),MAX($O$1:O18)+1,0)</f>
        <v>0</v>
      </c>
      <c r="P19" s="115">
        <f>IF(ISNUMBER(SEARCH('Карта учёта'!$B$24,Расходка[[#This Row],[Наименование расходного материала]])),MAX($P$1:P18)+1,0)</f>
        <v>0</v>
      </c>
      <c r="Q19" s="115">
        <f>IF(ISNUMBER(SEARCH('Карта учёта'!$B$25,Расходка[[#This Row],[Наименование расходного материала]])),MAX($Q$1:Q18)+1,0)</f>
        <v>0</v>
      </c>
      <c r="R19" s="114" t="str">
        <f>IFERROR(INDEX(Расходка[Наименование расходного материала],MATCH(Расходка[[#This Row],[№]],Поиск_расходки[Индекс1],0)),"")</f>
        <v/>
      </c>
      <c r="S19" s="114" t="str">
        <f>IFERROR(INDEX(Расходка[Наименование расходного материала],MATCH(Расходка[[#This Row],[№]],Поиск_расходки[Индекс2],0)),"")</f>
        <v/>
      </c>
      <c r="T19" s="114" t="str">
        <f>IFERROR(INDEX(Расходка[Наименование расходного материала],MATCH(Расходка[[#This Row],[№]],Поиск_расходки[Индекс3],0)),"")</f>
        <v/>
      </c>
      <c r="U19" s="114" t="str">
        <f>IFERROR(INDEX(Расходка[Наименование расходного материала],MATCH(Расходка[[#This Row],[№]],Поиск_расходки[Индекс4],0)),"")</f>
        <v/>
      </c>
      <c r="V19" s="114" t="str">
        <f>IFERROR(INDEX(Расходка[Наименование расходного материала],MATCH(Расходка[[#This Row],[№]],Поиск_расходки[Индекс5],0)),"")</f>
        <v/>
      </c>
      <c r="W19" s="114" t="str">
        <f>IFERROR(INDEX(Расходка[Наименование расходного материала],MATCH(Расходка[[#This Row],[№]],Поиск_расходки[Индекс6],0)),"")</f>
        <v/>
      </c>
      <c r="X19" s="114" t="str">
        <f>IFERROR(INDEX(Расходка[Наименование расходного материала],MATCH(Расходка[[#This Row],[№]],Поиск_расходки[Индекс7],0)),"")</f>
        <v/>
      </c>
      <c r="Y19" s="114" t="str">
        <f>IFERROR(INDEX(Расходка[Наименование расходного материала],MATCH(Расходка[[#This Row],[№]],Поиск_расходки[Индекс8],0)),"")</f>
        <v/>
      </c>
      <c r="Z19" s="114" t="str">
        <f>IFERROR(INDEX(Расходка[Наименование расходного материала],MATCH(Расходка[[#This Row],[№]],Поиск_расходки[Индекс9],0)),"")</f>
        <v/>
      </c>
      <c r="AA19" s="114" t="str">
        <f>IFERROR(INDEX(Расходка[Наименование расходного материала],MATCH(Расходка[[#This Row],[№]],Поиск_расходки[Индекс10],0)),"")</f>
        <v/>
      </c>
      <c r="AB19" s="114" t="str">
        <f>IFERROR(INDEX(Расходка[Наименование расходного материала],MATCH(Расходка[[#This Row],[№]],Поиск_расходки[Индекс11],0)),"")</f>
        <v/>
      </c>
      <c r="AC19" s="114" t="str">
        <f>IFERROR(INDEX(Расходка[Наименование расходного материала],MATCH(Расходка[[#This Row],[№]],Поиск_расходки[Индекс12],0)),"")</f>
        <v/>
      </c>
      <c r="AD19" s="114" t="str">
        <f>IFERROR(INDEX(Расходка[Наименование расходного материала],MATCH(Расходка[[#This Row],[№]],Поиск_расходки[Индекс13],0)),"")</f>
        <v/>
      </c>
      <c r="AF19" s="4" t="s">
        <v>5</v>
      </c>
      <c r="AG19" s="4" t="s">
        <v>416</v>
      </c>
      <c r="AI19" t="s">
        <v>301</v>
      </c>
    </row>
    <row r="20" spans="1:35">
      <c r="A20">
        <f>ROW(Расходка[[#This Row],[Тип расходного материала ]])-1</f>
        <v>19</v>
      </c>
      <c r="B20" t="s">
        <v>305</v>
      </c>
      <c r="C20" t="s">
        <v>374</v>
      </c>
      <c r="E20" s="115">
        <f>IF(ISNUMBER(SEARCH('Карта учёта'!$B$13,Расходка[[#This Row],[Наименование расходного материала]])),MAX($E$1:E19)+1,0)</f>
        <v>0</v>
      </c>
      <c r="F20" s="115">
        <f>IF(ISNUMBER(SEARCH('Карта учёта'!$B$14,Расходка[[#This Row],[Наименование расходного материала]])),MAX($F$1:F19)+1,0)</f>
        <v>0</v>
      </c>
      <c r="G20" s="115">
        <f>IF(ISNUMBER(SEARCH('Карта учёта'!$B$15,Расходка[[#This Row],[Наименование расходного материала]])),MAX($G$1:G19)+1,0)</f>
        <v>0</v>
      </c>
      <c r="H20" s="115">
        <f>IF(ISNUMBER(SEARCH('Карта учёта'!$B$16,Расходка[[#This Row],[Наименование расходного материала]])),MAX($H$1:H19)+1,0)</f>
        <v>0</v>
      </c>
      <c r="I20" s="115">
        <f>IF(ISNUMBER(SEARCH('Карта учёта'!$B$17,Расходка[[#This Row],[Наименование расходного материала]])),MAX($I$1:I19)+1,0)</f>
        <v>0</v>
      </c>
      <c r="J20" s="115">
        <f>IF(ISNUMBER(SEARCH('Карта учёта'!$B$18,Расходка[[#This Row],[Наименование расходного материала]])),MAX($J$1:J19)+1,0)</f>
        <v>0</v>
      </c>
      <c r="K20" s="115">
        <f>IF(ISNUMBER(SEARCH('Карта учёта'!$B$19,Расходка[[#This Row],[Наименование расходного материала]])),MAX($K$1:K19)+1,0)</f>
        <v>0</v>
      </c>
      <c r="L20" s="115">
        <f>IF(ISNUMBER(SEARCH('Карта учёта'!$B$20,Расходка[[#This Row],[Наименование расходного материала]])),MAX($L$1:L19)+1,0)</f>
        <v>0</v>
      </c>
      <c r="M20" s="115">
        <f>IF(ISNUMBER(SEARCH('Карта учёта'!$B$21,Расходка[[#This Row],[Наименование расходного материала]])),MAX($M$1:M19)+1,0)</f>
        <v>0</v>
      </c>
      <c r="N20" s="115">
        <f>IF(ISNUMBER(SEARCH('Карта учёта'!$B$22,Расходка[[#This Row],[Наименование расходного материала]])),MAX($N$1:N19)+1,0)</f>
        <v>0</v>
      </c>
      <c r="O20" s="115">
        <f>IF(ISNUMBER(SEARCH('Карта учёта'!$B$23,Расходка[[#This Row],[Наименование расходного материала]])),MAX($O$1:O19)+1,0)</f>
        <v>0</v>
      </c>
      <c r="P20" s="115">
        <f>IF(ISNUMBER(SEARCH('Карта учёта'!$B$24,Расходка[[#This Row],[Наименование расходного материала]])),MAX($P$1:P19)+1,0)</f>
        <v>0</v>
      </c>
      <c r="Q20" s="115">
        <f>IF(ISNUMBER(SEARCH('Карта учёта'!$B$25,Расходка[[#This Row],[Наименование расходного материала]])),MAX($Q$1:Q19)+1,0)</f>
        <v>0</v>
      </c>
      <c r="R20" s="114" t="str">
        <f>IFERROR(INDEX(Расходка[Наименование расходного материала],MATCH(Расходка[[#This Row],[№]],Поиск_расходки[Индекс1],0)),"")</f>
        <v/>
      </c>
      <c r="S20" s="114" t="str">
        <f>IFERROR(INDEX(Расходка[Наименование расходного материала],MATCH(Расходка[[#This Row],[№]],Поиск_расходки[Индекс2],0)),"")</f>
        <v/>
      </c>
      <c r="T20" s="114" t="str">
        <f>IFERROR(INDEX(Расходка[Наименование расходного материала],MATCH(Расходка[[#This Row],[№]],Поиск_расходки[Индекс3],0)),"")</f>
        <v/>
      </c>
      <c r="U20" s="114" t="str">
        <f>IFERROR(INDEX(Расходка[Наименование расходного материала],MATCH(Расходка[[#This Row],[№]],Поиск_расходки[Индекс4],0)),"")</f>
        <v/>
      </c>
      <c r="V20" s="114" t="str">
        <f>IFERROR(INDEX(Расходка[Наименование расходного материала],MATCH(Расходка[[#This Row],[№]],Поиск_расходки[Индекс5],0)),"")</f>
        <v/>
      </c>
      <c r="W20" s="114" t="str">
        <f>IFERROR(INDEX(Расходка[Наименование расходного материала],MATCH(Расходка[[#This Row],[№]],Поиск_расходки[Индекс6],0)),"")</f>
        <v/>
      </c>
      <c r="X20" s="114" t="str">
        <f>IFERROR(INDEX(Расходка[Наименование расходного материала],MATCH(Расходка[[#This Row],[№]],Поиск_расходки[Индекс7],0)),"")</f>
        <v/>
      </c>
      <c r="Y20" s="114" t="str">
        <f>IFERROR(INDEX(Расходка[Наименование расходного материала],MATCH(Расходка[[#This Row],[№]],Поиск_расходки[Индекс8],0)),"")</f>
        <v/>
      </c>
      <c r="Z20" s="114" t="str">
        <f>IFERROR(INDEX(Расходка[Наименование расходного материала],MATCH(Расходка[[#This Row],[№]],Поиск_расходки[Индекс9],0)),"")</f>
        <v/>
      </c>
      <c r="AA20" s="114" t="str">
        <f>IFERROR(INDEX(Расходка[Наименование расходного материала],MATCH(Расходка[[#This Row],[№]],Поиск_расходки[Индекс10],0)),"")</f>
        <v/>
      </c>
      <c r="AB20" s="114" t="str">
        <f>IFERROR(INDEX(Расходка[Наименование расходного материала],MATCH(Расходка[[#This Row],[№]],Поиск_расходки[Индекс11],0)),"")</f>
        <v/>
      </c>
      <c r="AC20" s="114" t="str">
        <f>IFERROR(INDEX(Расходка[Наименование расходного материала],MATCH(Расходка[[#This Row],[№]],Поиск_расходки[Индекс12],0)),"")</f>
        <v/>
      </c>
      <c r="AD20" s="114" t="str">
        <f>IFERROR(INDEX(Расходка[Наименование расходного материала],MATCH(Расходка[[#This Row],[№]],Поиск_расходки[Индекс13],0)),"")</f>
        <v/>
      </c>
      <c r="AF20" s="4" t="s">
        <v>5</v>
      </c>
      <c r="AG20" s="4" t="s">
        <v>417</v>
      </c>
      <c r="AI20" t="s">
        <v>307</v>
      </c>
    </row>
    <row r="21" spans="1:35">
      <c r="A21">
        <f>ROW(Расходка[[#This Row],[Тип расходного материала ]])-1</f>
        <v>20</v>
      </c>
      <c r="B21" t="s">
        <v>305</v>
      </c>
      <c r="C21" t="s">
        <v>366</v>
      </c>
      <c r="E21" s="115">
        <f>IF(ISNUMBER(SEARCH('Карта учёта'!$B$13,Расходка[[#This Row],[Наименование расходного материала]])),MAX($E$1:E20)+1,0)</f>
        <v>0</v>
      </c>
      <c r="F21" s="115">
        <f>IF(ISNUMBER(SEARCH('Карта учёта'!$B$14,Расходка[[#This Row],[Наименование расходного материала]])),MAX($F$1:F20)+1,0)</f>
        <v>0</v>
      </c>
      <c r="G21" s="115">
        <f>IF(ISNUMBER(SEARCH('Карта учёта'!$B$15,Расходка[[#This Row],[Наименование расходного материала]])),MAX($G$1:G20)+1,0)</f>
        <v>0</v>
      </c>
      <c r="H21" s="115">
        <f>IF(ISNUMBER(SEARCH('Карта учёта'!$B$16,Расходка[[#This Row],[Наименование расходного материала]])),MAX($H$1:H20)+1,0)</f>
        <v>0</v>
      </c>
      <c r="I21" s="115">
        <f>IF(ISNUMBER(SEARCH('Карта учёта'!$B$17,Расходка[[#This Row],[Наименование расходного материала]])),MAX($I$1:I20)+1,0)</f>
        <v>0</v>
      </c>
      <c r="J21" s="115">
        <f>IF(ISNUMBER(SEARCH('Карта учёта'!$B$18,Расходка[[#This Row],[Наименование расходного материала]])),MAX($J$1:J20)+1,0)</f>
        <v>0</v>
      </c>
      <c r="K21" s="115">
        <f>IF(ISNUMBER(SEARCH('Карта учёта'!$B$19,Расходка[[#This Row],[Наименование расходного материала]])),MAX($K$1:K20)+1,0)</f>
        <v>0</v>
      </c>
      <c r="L21" s="115">
        <f>IF(ISNUMBER(SEARCH('Карта учёта'!$B$20,Расходка[[#This Row],[Наименование расходного материала]])),MAX($L$1:L20)+1,0)</f>
        <v>0</v>
      </c>
      <c r="M21" s="115">
        <f>IF(ISNUMBER(SEARCH('Карта учёта'!$B$21,Расходка[[#This Row],[Наименование расходного материала]])),MAX($M$1:M20)+1,0)</f>
        <v>0</v>
      </c>
      <c r="N21" s="115">
        <f>IF(ISNUMBER(SEARCH('Карта учёта'!$B$22,Расходка[[#This Row],[Наименование расходного материала]])),MAX($N$1:N20)+1,0)</f>
        <v>0</v>
      </c>
      <c r="O21" s="115">
        <f>IF(ISNUMBER(SEARCH('Карта учёта'!$B$23,Расходка[[#This Row],[Наименование расходного материала]])),MAX($O$1:O20)+1,0)</f>
        <v>0</v>
      </c>
      <c r="P21" s="115">
        <f>IF(ISNUMBER(SEARCH('Карта учёта'!$B$24,Расходка[[#This Row],[Наименование расходного материала]])),MAX($P$1:P20)+1,0)</f>
        <v>0</v>
      </c>
      <c r="Q21" s="115">
        <f>IF(ISNUMBER(SEARCH('Карта учёта'!$B$25,Расходка[[#This Row],[Наименование расходного материала]])),MAX($Q$1:Q20)+1,0)</f>
        <v>0</v>
      </c>
      <c r="R21" s="114" t="str">
        <f>IFERROR(INDEX(Расходка[Наименование расходного материала],MATCH(Расходка[[#This Row],[№]],Поиск_расходки[Индекс1],0)),"")</f>
        <v/>
      </c>
      <c r="S21" s="114" t="str">
        <f>IFERROR(INDEX(Расходка[Наименование расходного материала],MATCH(Расходка[[#This Row],[№]],Поиск_расходки[Индекс2],0)),"")</f>
        <v/>
      </c>
      <c r="T21" s="114" t="str">
        <f>IFERROR(INDEX(Расходка[Наименование расходного материала],MATCH(Расходка[[#This Row],[№]],Поиск_расходки[Индекс3],0)),"")</f>
        <v/>
      </c>
      <c r="U21" s="114" t="str">
        <f>IFERROR(INDEX(Расходка[Наименование расходного материала],MATCH(Расходка[[#This Row],[№]],Поиск_расходки[Индекс4],0)),"")</f>
        <v/>
      </c>
      <c r="V21" s="114" t="str">
        <f>IFERROR(INDEX(Расходка[Наименование расходного материала],MATCH(Расходка[[#This Row],[№]],Поиск_расходки[Индекс5],0)),"")</f>
        <v/>
      </c>
      <c r="W21" s="114" t="str">
        <f>IFERROR(INDEX(Расходка[Наименование расходного материала],MATCH(Расходка[[#This Row],[№]],Поиск_расходки[Индекс6],0)),"")</f>
        <v/>
      </c>
      <c r="X21" s="114" t="str">
        <f>IFERROR(INDEX(Расходка[Наименование расходного материала],MATCH(Расходка[[#This Row],[№]],Поиск_расходки[Индекс7],0)),"")</f>
        <v/>
      </c>
      <c r="Y21" s="114" t="str">
        <f>IFERROR(INDEX(Расходка[Наименование расходного материала],MATCH(Расходка[[#This Row],[№]],Поиск_расходки[Индекс8],0)),"")</f>
        <v/>
      </c>
      <c r="Z21" s="114" t="str">
        <f>IFERROR(INDEX(Расходка[Наименование расходного материала],MATCH(Расходка[[#This Row],[№]],Поиск_расходки[Индекс9],0)),"")</f>
        <v/>
      </c>
      <c r="AA21" s="114" t="str">
        <f>IFERROR(INDEX(Расходка[Наименование расходного материала],MATCH(Расходка[[#This Row],[№]],Поиск_расходки[Индекс10],0)),"")</f>
        <v/>
      </c>
      <c r="AB21" s="114" t="str">
        <f>IFERROR(INDEX(Расходка[Наименование расходного материала],MATCH(Расходка[[#This Row],[№]],Поиск_расходки[Индекс11],0)),"")</f>
        <v/>
      </c>
      <c r="AC21" s="114" t="str">
        <f>IFERROR(INDEX(Расходка[Наименование расходного материала],MATCH(Расходка[[#This Row],[№]],Поиск_расходки[Индекс12],0)),"")</f>
        <v/>
      </c>
      <c r="AD21" s="114" t="str">
        <f>IFERROR(INDEX(Расходка[Наименование расходного материала],MATCH(Расходка[[#This Row],[№]],Поиск_расходки[Индекс13],0)),"")</f>
        <v/>
      </c>
      <c r="AF21" s="4" t="s">
        <v>5</v>
      </c>
      <c r="AG21" s="4" t="s">
        <v>418</v>
      </c>
    </row>
    <row r="22" spans="1:35">
      <c r="A22">
        <f>ROW(Расходка[[#This Row],[Тип расходного материала ]])-1</f>
        <v>21</v>
      </c>
      <c r="B22" t="s">
        <v>305</v>
      </c>
      <c r="C22" t="s">
        <v>503</v>
      </c>
      <c r="E22" s="115">
        <f>IF(ISNUMBER(SEARCH('Карта учёта'!$B$13,Расходка[[#This Row],[Наименование расходного материала]])),MAX($E$1:E21)+1,0)</f>
        <v>0</v>
      </c>
      <c r="F22" s="115">
        <f>IF(ISNUMBER(SEARCH('Карта учёта'!$B$14,Расходка[[#This Row],[Наименование расходного материала]])),MAX($F$1:F21)+1,0)</f>
        <v>0</v>
      </c>
      <c r="G22" s="115">
        <f>IF(ISNUMBER(SEARCH('Карта учёта'!$B$15,Расходка[[#This Row],[Наименование расходного материала]])),MAX($G$1:G21)+1,0)</f>
        <v>0</v>
      </c>
      <c r="H22" s="115">
        <f>IF(ISNUMBER(SEARCH('Карта учёта'!$B$16,Расходка[[#This Row],[Наименование расходного материала]])),MAX($H$1:H21)+1,0)</f>
        <v>0</v>
      </c>
      <c r="I22" s="115">
        <f>IF(ISNUMBER(SEARCH('Карта учёта'!$B$17,Расходка[[#This Row],[Наименование расходного материала]])),MAX($I$1:I21)+1,0)</f>
        <v>0</v>
      </c>
      <c r="J22" s="115">
        <f>IF(ISNUMBER(SEARCH('Карта учёта'!$B$18,Расходка[[#This Row],[Наименование расходного материала]])),MAX($J$1:J21)+1,0)</f>
        <v>0</v>
      </c>
      <c r="K22" s="115">
        <f>IF(ISNUMBER(SEARCH('Карта учёта'!$B$19,Расходка[[#This Row],[Наименование расходного материала]])),MAX($K$1:K21)+1,0)</f>
        <v>0</v>
      </c>
      <c r="L22" s="115">
        <f>IF(ISNUMBER(SEARCH('Карта учёта'!$B$20,Расходка[[#This Row],[Наименование расходного материала]])),MAX($L$1:L21)+1,0)</f>
        <v>0</v>
      </c>
      <c r="M22" s="115">
        <f>IF(ISNUMBER(SEARCH('Карта учёта'!$B$21,Расходка[[#This Row],[Наименование расходного материала]])),MAX($M$1:M21)+1,0)</f>
        <v>0</v>
      </c>
      <c r="N22" s="115">
        <f>IF(ISNUMBER(SEARCH('Карта учёта'!$B$22,Расходка[[#This Row],[Наименование расходного материала]])),MAX($N$1:N21)+1,0)</f>
        <v>0</v>
      </c>
      <c r="O22" s="115">
        <f>IF(ISNUMBER(SEARCH('Карта учёта'!$B$23,Расходка[[#This Row],[Наименование расходного материала]])),MAX($O$1:O21)+1,0)</f>
        <v>0</v>
      </c>
      <c r="P22" s="115">
        <f>IF(ISNUMBER(SEARCH('Карта учёта'!$B$24,Расходка[[#This Row],[Наименование расходного материала]])),MAX($P$1:P21)+1,0)</f>
        <v>0</v>
      </c>
      <c r="Q22" s="115">
        <f>IF(ISNUMBER(SEARCH('Карта учёта'!$B$25,Расходка[[#This Row],[Наименование расходного материала]])),MAX($Q$1:Q21)+1,0)</f>
        <v>0</v>
      </c>
      <c r="R22" s="114" t="str">
        <f>IFERROR(INDEX(Расходка[Наименование расходного материала],MATCH(Расходка[[#This Row],[№]],Поиск_расходки[Индекс1],0)),"")</f>
        <v/>
      </c>
      <c r="S22" s="114" t="str">
        <f>IFERROR(INDEX(Расходка[Наименование расходного материала],MATCH(Расходка[[#This Row],[№]],Поиск_расходки[Индекс2],0)),"")</f>
        <v/>
      </c>
      <c r="T22" s="114" t="str">
        <f>IFERROR(INDEX(Расходка[Наименование расходного материала],MATCH(Расходка[[#This Row],[№]],Поиск_расходки[Индекс3],0)),"")</f>
        <v/>
      </c>
      <c r="U22" s="114" t="str">
        <f>IFERROR(INDEX(Расходка[Наименование расходного материала],MATCH(Расходка[[#This Row],[№]],Поиск_расходки[Индекс4],0)),"")</f>
        <v/>
      </c>
      <c r="V22" s="114" t="str">
        <f>IFERROR(INDEX(Расходка[Наименование расходного материала],MATCH(Расходка[[#This Row],[№]],Поиск_расходки[Индекс5],0)),"")</f>
        <v/>
      </c>
      <c r="W22" s="114" t="str">
        <f>IFERROR(INDEX(Расходка[Наименование расходного материала],MATCH(Расходка[[#This Row],[№]],Поиск_расходки[Индекс6],0)),"")</f>
        <v/>
      </c>
      <c r="X22" s="114" t="str">
        <f>IFERROR(INDEX(Расходка[Наименование расходного материала],MATCH(Расходка[[#This Row],[№]],Поиск_расходки[Индекс7],0)),"")</f>
        <v/>
      </c>
      <c r="Y22" s="114" t="str">
        <f>IFERROR(INDEX(Расходка[Наименование расходного материала],MATCH(Расходка[[#This Row],[№]],Поиск_расходки[Индекс8],0)),"")</f>
        <v/>
      </c>
      <c r="Z22" s="114" t="str">
        <f>IFERROR(INDEX(Расходка[Наименование расходного материала],MATCH(Расходка[[#This Row],[№]],Поиск_расходки[Индекс9],0)),"")</f>
        <v/>
      </c>
      <c r="AA22" s="114" t="str">
        <f>IFERROR(INDEX(Расходка[Наименование расходного материала],MATCH(Расходка[[#This Row],[№]],Поиск_расходки[Индекс10],0)),"")</f>
        <v/>
      </c>
      <c r="AB22" s="114" t="str">
        <f>IFERROR(INDEX(Расходка[Наименование расходного материала],MATCH(Расходка[[#This Row],[№]],Поиск_расходки[Индекс11],0)),"")</f>
        <v/>
      </c>
      <c r="AC22" s="114" t="str">
        <f>IFERROR(INDEX(Расходка[Наименование расходного материала],MATCH(Расходка[[#This Row],[№]],Поиск_расходки[Индекс12],0)),"")</f>
        <v/>
      </c>
      <c r="AD22" s="114" t="str">
        <f>IFERROR(INDEX(Расходка[Наименование расходного материала],MATCH(Расходка[[#This Row],[№]],Поиск_расходки[Индекс13],0)),"")</f>
        <v/>
      </c>
      <c r="AF22" s="4" t="s">
        <v>5</v>
      </c>
      <c r="AG22" s="4" t="s">
        <v>419</v>
      </c>
    </row>
    <row r="23" spans="1:35">
      <c r="A23">
        <f>ROW(Расходка[[#This Row],[Тип расходного материала ]])-1</f>
        <v>22</v>
      </c>
      <c r="B23" t="s">
        <v>206</v>
      </c>
      <c r="C23" s="1" t="s">
        <v>337</v>
      </c>
      <c r="E23" s="115">
        <f>IF(ISNUMBER(SEARCH('Карта учёта'!$B$13,Расходка[[#This Row],[Наименование расходного материала]])),MAX($E$1:E22)+1,0)</f>
        <v>0</v>
      </c>
      <c r="F23" s="115">
        <f>IF(ISNUMBER(SEARCH('Карта учёта'!$B$14,Расходка[[#This Row],[Наименование расходного материала]])),MAX($F$1:F22)+1,0)</f>
        <v>0</v>
      </c>
      <c r="G23" s="115">
        <f>IF(ISNUMBER(SEARCH('Карта учёта'!$B$15,Расходка[[#This Row],[Наименование расходного материала]])),MAX($G$1:G22)+1,0)</f>
        <v>0</v>
      </c>
      <c r="H23" s="115">
        <f>IF(ISNUMBER(SEARCH('Карта учёта'!$B$16,Расходка[[#This Row],[Наименование расходного материала]])),MAX($H$1:H22)+1,0)</f>
        <v>0</v>
      </c>
      <c r="I23" s="115">
        <f>IF(ISNUMBER(SEARCH('Карта учёта'!$B$17,Расходка[[#This Row],[Наименование расходного материала]])),MAX($I$1:I22)+1,0)</f>
        <v>0</v>
      </c>
      <c r="J23" s="115">
        <f>IF(ISNUMBER(SEARCH('Карта учёта'!$B$18,Расходка[[#This Row],[Наименование расходного материала]])),MAX($J$1:J22)+1,0)</f>
        <v>0</v>
      </c>
      <c r="K23" s="115">
        <f>IF(ISNUMBER(SEARCH('Карта учёта'!$B$19,Расходка[[#This Row],[Наименование расходного материала]])),MAX($K$1:K22)+1,0)</f>
        <v>0</v>
      </c>
      <c r="L23" s="115">
        <f>IF(ISNUMBER(SEARCH('Карта учёта'!$B$20,Расходка[[#This Row],[Наименование расходного материала]])),MAX($L$1:L22)+1,0)</f>
        <v>0</v>
      </c>
      <c r="M23" s="115">
        <f>IF(ISNUMBER(SEARCH('Карта учёта'!$B$21,Расходка[[#This Row],[Наименование расходного материала]])),MAX($M$1:M22)+1,0)</f>
        <v>0</v>
      </c>
      <c r="N23" s="115">
        <f>IF(ISNUMBER(SEARCH('Карта учёта'!$B$22,Расходка[[#This Row],[Наименование расходного материала]])),MAX($N$1:N22)+1,0)</f>
        <v>0</v>
      </c>
      <c r="O23" s="115">
        <f>IF(ISNUMBER(SEARCH('Карта учёта'!$B$23,Расходка[[#This Row],[Наименование расходного материала]])),MAX($O$1:O22)+1,0)</f>
        <v>0</v>
      </c>
      <c r="P23" s="115">
        <f>IF(ISNUMBER(SEARCH('Карта учёта'!$B$24,Расходка[[#This Row],[Наименование расходного материала]])),MAX($P$1:P22)+1,0)</f>
        <v>0</v>
      </c>
      <c r="Q23" s="115">
        <f>IF(ISNUMBER(SEARCH('Карта учёта'!$B$25,Расходка[[#This Row],[Наименование расходного материала]])),MAX($Q$1:Q22)+1,0)</f>
        <v>0</v>
      </c>
      <c r="R23" s="114" t="str">
        <f>IFERROR(INDEX(Расходка[Наименование расходного материала],MATCH(Расходка[[#This Row],[№]],Поиск_расходки[Индекс1],0)),"")</f>
        <v/>
      </c>
      <c r="S23" s="114" t="str">
        <f>IFERROR(INDEX(Расходка[Наименование расходного материала],MATCH(Расходка[[#This Row],[№]],Поиск_расходки[Индекс2],0)),"")</f>
        <v/>
      </c>
      <c r="T23" s="114" t="str">
        <f>IFERROR(INDEX(Расходка[Наименование расходного материала],MATCH(Расходка[[#This Row],[№]],Поиск_расходки[Индекс3],0)),"")</f>
        <v/>
      </c>
      <c r="U23" s="114" t="str">
        <f>IFERROR(INDEX(Расходка[Наименование расходного материала],MATCH(Расходка[[#This Row],[№]],Поиск_расходки[Индекс4],0)),"")</f>
        <v/>
      </c>
      <c r="V23" s="114" t="str">
        <f>IFERROR(INDEX(Расходка[Наименование расходного материала],MATCH(Расходка[[#This Row],[№]],Поиск_расходки[Индекс5],0)),"")</f>
        <v/>
      </c>
      <c r="W23" s="114" t="str">
        <f>IFERROR(INDEX(Расходка[Наименование расходного материала],MATCH(Расходка[[#This Row],[№]],Поиск_расходки[Индекс6],0)),"")</f>
        <v/>
      </c>
      <c r="X23" s="114" t="str">
        <f>IFERROR(INDEX(Расходка[Наименование расходного материала],MATCH(Расходка[[#This Row],[№]],Поиск_расходки[Индекс7],0)),"")</f>
        <v/>
      </c>
      <c r="Y23" s="114" t="str">
        <f>IFERROR(INDEX(Расходка[Наименование расходного материала],MATCH(Расходка[[#This Row],[№]],Поиск_расходки[Индекс8],0)),"")</f>
        <v/>
      </c>
      <c r="Z23" s="114" t="str">
        <f>IFERROR(INDEX(Расходка[Наименование расходного материала],MATCH(Расходка[[#This Row],[№]],Поиск_расходки[Индекс9],0)),"")</f>
        <v/>
      </c>
      <c r="AA23" s="114" t="str">
        <f>IFERROR(INDEX(Расходка[Наименование расходного материала],MATCH(Расходка[[#This Row],[№]],Поиск_расходки[Индекс10],0)),"")</f>
        <v/>
      </c>
      <c r="AB23" s="114" t="str">
        <f>IFERROR(INDEX(Расходка[Наименование расходного материала],MATCH(Расходка[[#This Row],[№]],Поиск_расходки[Индекс11],0)),"")</f>
        <v/>
      </c>
      <c r="AC23" s="114" t="str">
        <f>IFERROR(INDEX(Расходка[Наименование расходного материала],MATCH(Расходка[[#This Row],[№]],Поиск_расходки[Индекс12],0)),"")</f>
        <v/>
      </c>
      <c r="AD23" s="114" t="str">
        <f>IFERROR(INDEX(Расходка[Наименование расходного материала],MATCH(Расходка[[#This Row],[№]],Поиск_расходки[Индекс13],0)),"")</f>
        <v/>
      </c>
      <c r="AF23" s="4" t="s">
        <v>5</v>
      </c>
      <c r="AG23" s="4" t="s">
        <v>420</v>
      </c>
    </row>
    <row r="24" spans="1:35">
      <c r="A24">
        <f>ROW(Расходка[[#This Row],[Тип расходного материала ]])-1</f>
        <v>23</v>
      </c>
      <c r="B24" t="s">
        <v>305</v>
      </c>
      <c r="C24" s="1" t="s">
        <v>505</v>
      </c>
      <c r="E24" s="115">
        <f>IF(ISNUMBER(SEARCH('Карта учёта'!$B$13,Расходка[[#This Row],[Наименование расходного материала]])),MAX($E$1:E23)+1,0)</f>
        <v>0</v>
      </c>
      <c r="F24" s="115">
        <f>IF(ISNUMBER(SEARCH('Карта учёта'!$B$14,Расходка[[#This Row],[Наименование расходного материала]])),MAX($F$1:F23)+1,0)</f>
        <v>0</v>
      </c>
      <c r="G24" s="115">
        <f>IF(ISNUMBER(SEARCH('Карта учёта'!$B$15,Расходка[[#This Row],[Наименование расходного материала]])),MAX($G$1:G23)+1,0)</f>
        <v>0</v>
      </c>
      <c r="H24" s="115">
        <f>IF(ISNUMBER(SEARCH('Карта учёта'!$B$16,Расходка[[#This Row],[Наименование расходного материала]])),MAX($H$1:H23)+1,0)</f>
        <v>0</v>
      </c>
      <c r="I24" s="115">
        <f>IF(ISNUMBER(SEARCH('Карта учёта'!$B$17,Расходка[[#This Row],[Наименование расходного материала]])),MAX($I$1:I23)+1,0)</f>
        <v>0</v>
      </c>
      <c r="J24" s="115">
        <f>IF(ISNUMBER(SEARCH('Карта учёта'!$B$18,Расходка[[#This Row],[Наименование расходного материала]])),MAX($J$1:J23)+1,0)</f>
        <v>0</v>
      </c>
      <c r="K24" s="115">
        <f>IF(ISNUMBER(SEARCH('Карта учёта'!$B$19,Расходка[[#This Row],[Наименование расходного материала]])),MAX($K$1:K23)+1,0)</f>
        <v>0</v>
      </c>
      <c r="L24" s="115">
        <f>IF(ISNUMBER(SEARCH('Карта учёта'!$B$20,Расходка[[#This Row],[Наименование расходного материала]])),MAX($L$1:L23)+1,0)</f>
        <v>0</v>
      </c>
      <c r="M24" s="115">
        <f>IF(ISNUMBER(SEARCH('Карта учёта'!$B$21,Расходка[[#This Row],[Наименование расходного материала]])),MAX($M$1:M23)+1,0)</f>
        <v>0</v>
      </c>
      <c r="N24" s="115">
        <f>IF(ISNUMBER(SEARCH('Карта учёта'!$B$22,Расходка[[#This Row],[Наименование расходного материала]])),MAX($N$1:N23)+1,0)</f>
        <v>0</v>
      </c>
      <c r="O24" s="115">
        <f>IF(ISNUMBER(SEARCH('Карта учёта'!$B$23,Расходка[[#This Row],[Наименование расходного материала]])),MAX($O$1:O23)+1,0)</f>
        <v>0</v>
      </c>
      <c r="P24" s="115">
        <f>IF(ISNUMBER(SEARCH('Карта учёта'!$B$24,Расходка[[#This Row],[Наименование расходного материала]])),MAX($P$1:P23)+1,0)</f>
        <v>0</v>
      </c>
      <c r="Q24" s="115">
        <f>IF(ISNUMBER(SEARCH('Карта учёта'!$B$25,Расходка[[#This Row],[Наименование расходного материала]])),MAX($Q$1:Q23)+1,0)</f>
        <v>0</v>
      </c>
      <c r="R24" s="114" t="str">
        <f>IFERROR(INDEX(Расходка[Наименование расходного материала],MATCH(Расходка[[#This Row],[№]],Поиск_расходки[Индекс1],0)),"")</f>
        <v/>
      </c>
      <c r="S24" s="114" t="str">
        <f>IFERROR(INDEX(Расходка[Наименование расходного материала],MATCH(Расходка[[#This Row],[№]],Поиск_расходки[Индекс2],0)),"")</f>
        <v/>
      </c>
      <c r="T24" s="114" t="str">
        <f>IFERROR(INDEX(Расходка[Наименование расходного материала],MATCH(Расходка[[#This Row],[№]],Поиск_расходки[Индекс3],0)),"")</f>
        <v/>
      </c>
      <c r="U24" s="114" t="str">
        <f>IFERROR(INDEX(Расходка[Наименование расходного материала],MATCH(Расходка[[#This Row],[№]],Поиск_расходки[Индекс4],0)),"")</f>
        <v/>
      </c>
      <c r="V24" s="114" t="str">
        <f>IFERROR(INDEX(Расходка[Наименование расходного материала],MATCH(Расходка[[#This Row],[№]],Поиск_расходки[Индекс5],0)),"")</f>
        <v/>
      </c>
      <c r="W24" s="114" t="str">
        <f>IFERROR(INDEX(Расходка[Наименование расходного материала],MATCH(Расходка[[#This Row],[№]],Поиск_расходки[Индекс6],0)),"")</f>
        <v/>
      </c>
      <c r="X24" s="114" t="str">
        <f>IFERROR(INDEX(Расходка[Наименование расходного материала],MATCH(Расходка[[#This Row],[№]],Поиск_расходки[Индекс7],0)),"")</f>
        <v/>
      </c>
      <c r="Y24" s="114" t="str">
        <f>IFERROR(INDEX(Расходка[Наименование расходного материала],MATCH(Расходка[[#This Row],[№]],Поиск_расходки[Индекс8],0)),"")</f>
        <v/>
      </c>
      <c r="Z24" s="114" t="str">
        <f>IFERROR(INDEX(Расходка[Наименование расходного материала],MATCH(Расходка[[#This Row],[№]],Поиск_расходки[Индекс9],0)),"")</f>
        <v/>
      </c>
      <c r="AA24" s="114" t="str">
        <f>IFERROR(INDEX(Расходка[Наименование расходного материала],MATCH(Расходка[[#This Row],[№]],Поиск_расходки[Индекс10],0)),"")</f>
        <v/>
      </c>
      <c r="AB24" s="114" t="str">
        <f>IFERROR(INDEX(Расходка[Наименование расходного материала],MATCH(Расходка[[#This Row],[№]],Поиск_расходки[Индекс11],0)),"")</f>
        <v/>
      </c>
      <c r="AC24" s="114" t="str">
        <f>IFERROR(INDEX(Расходка[Наименование расходного материала],MATCH(Расходка[[#This Row],[№]],Поиск_расходки[Индекс12],0)),"")</f>
        <v/>
      </c>
      <c r="AD24" s="114" t="str">
        <f>IFERROR(INDEX(Расходка[Наименование расходного материала],MATCH(Расходка[[#This Row],[№]],Поиск_расходки[Индекс13],0)),"")</f>
        <v/>
      </c>
      <c r="AF24" s="4" t="s">
        <v>5</v>
      </c>
      <c r="AG24" s="4" t="s">
        <v>421</v>
      </c>
    </row>
    <row r="25" spans="1:35">
      <c r="A25">
        <f>ROW(Расходка[[#This Row],[Тип расходного материала ]])-1</f>
        <v>24</v>
      </c>
      <c r="B25" t="s">
        <v>305</v>
      </c>
      <c r="C25" s="1" t="s">
        <v>507</v>
      </c>
      <c r="E25" s="115">
        <f>IF(ISNUMBER(SEARCH('Карта учёта'!$B$13,Расходка[[#This Row],[Наименование расходного материала]])),MAX($E$1:E24)+1,0)</f>
        <v>0</v>
      </c>
      <c r="F25" s="115">
        <f>IF(ISNUMBER(SEARCH('Карта учёта'!$B$14,Расходка[[#This Row],[Наименование расходного материала]])),MAX($F$1:F24)+1,0)</f>
        <v>0</v>
      </c>
      <c r="G25" s="115">
        <f>IF(ISNUMBER(SEARCH('Карта учёта'!$B$15,Расходка[[#This Row],[Наименование расходного материала]])),MAX($G$1:G24)+1,0)</f>
        <v>0</v>
      </c>
      <c r="H25" s="115">
        <f>IF(ISNUMBER(SEARCH('Карта учёта'!$B$16,Расходка[[#This Row],[Наименование расходного материала]])),MAX($H$1:H24)+1,0)</f>
        <v>0</v>
      </c>
      <c r="I25" s="115">
        <f>IF(ISNUMBER(SEARCH('Карта учёта'!$B$17,Расходка[[#This Row],[Наименование расходного материала]])),MAX($I$1:I24)+1,0)</f>
        <v>0</v>
      </c>
      <c r="J25" s="115">
        <f>IF(ISNUMBER(SEARCH('Карта учёта'!$B$18,Расходка[[#This Row],[Наименование расходного материала]])),MAX($J$1:J24)+1,0)</f>
        <v>0</v>
      </c>
      <c r="K25" s="115">
        <f>IF(ISNUMBER(SEARCH('Карта учёта'!$B$19,Расходка[[#This Row],[Наименование расходного материала]])),MAX($K$1:K24)+1,0)</f>
        <v>0</v>
      </c>
      <c r="L25" s="115">
        <f>IF(ISNUMBER(SEARCH('Карта учёта'!$B$20,Расходка[[#This Row],[Наименование расходного материала]])),MAX($L$1:L24)+1,0)</f>
        <v>0</v>
      </c>
      <c r="M25" s="115">
        <f>IF(ISNUMBER(SEARCH('Карта учёта'!$B$21,Расходка[[#This Row],[Наименование расходного материала]])),MAX($M$1:M24)+1,0)</f>
        <v>0</v>
      </c>
      <c r="N25" s="115">
        <f>IF(ISNUMBER(SEARCH('Карта учёта'!$B$22,Расходка[[#This Row],[Наименование расходного материала]])),MAX($N$1:N24)+1,0)</f>
        <v>0</v>
      </c>
      <c r="O25" s="115">
        <f>IF(ISNUMBER(SEARCH('Карта учёта'!$B$23,Расходка[[#This Row],[Наименование расходного материала]])),MAX($O$1:O24)+1,0)</f>
        <v>0</v>
      </c>
      <c r="P25" s="115">
        <f>IF(ISNUMBER(SEARCH('Карта учёта'!$B$24,Расходка[[#This Row],[Наименование расходного материала]])),MAX($P$1:P24)+1,0)</f>
        <v>0</v>
      </c>
      <c r="Q25" s="115">
        <f>IF(ISNUMBER(SEARCH('Карта учёта'!$B$25,Расходка[[#This Row],[Наименование расходного материала]])),MAX($Q$1:Q24)+1,0)</f>
        <v>0</v>
      </c>
      <c r="R25" s="114" t="str">
        <f>IFERROR(INDEX(Расходка[Наименование расходного материала],MATCH(Расходка[[#This Row],[№]],Поиск_расходки[Индекс1],0)),"")</f>
        <v/>
      </c>
      <c r="S25" s="114" t="str">
        <f>IFERROR(INDEX(Расходка[Наименование расходного материала],MATCH(Расходка[[#This Row],[№]],Поиск_расходки[Индекс2],0)),"")</f>
        <v/>
      </c>
      <c r="T25" s="114" t="str">
        <f>IFERROR(INDEX(Расходка[Наименование расходного материала],MATCH(Расходка[[#This Row],[№]],Поиск_расходки[Индекс3],0)),"")</f>
        <v/>
      </c>
      <c r="U25" s="114" t="str">
        <f>IFERROR(INDEX(Расходка[Наименование расходного материала],MATCH(Расходка[[#This Row],[№]],Поиск_расходки[Индекс4],0)),"")</f>
        <v/>
      </c>
      <c r="V25" s="114" t="str">
        <f>IFERROR(INDEX(Расходка[Наименование расходного материала],MATCH(Расходка[[#This Row],[№]],Поиск_расходки[Индекс5],0)),"")</f>
        <v/>
      </c>
      <c r="W25" s="114" t="str">
        <f>IFERROR(INDEX(Расходка[Наименование расходного материала],MATCH(Расходка[[#This Row],[№]],Поиск_расходки[Индекс6],0)),"")</f>
        <v/>
      </c>
      <c r="X25" s="114" t="str">
        <f>IFERROR(INDEX(Расходка[Наименование расходного материала],MATCH(Расходка[[#This Row],[№]],Поиск_расходки[Индекс7],0)),"")</f>
        <v/>
      </c>
      <c r="Y25" s="114" t="str">
        <f>IFERROR(INDEX(Расходка[Наименование расходного материала],MATCH(Расходка[[#This Row],[№]],Поиск_расходки[Индекс8],0)),"")</f>
        <v/>
      </c>
      <c r="Z25" s="114" t="str">
        <f>IFERROR(INDEX(Расходка[Наименование расходного материала],MATCH(Расходка[[#This Row],[№]],Поиск_расходки[Индекс9],0)),"")</f>
        <v/>
      </c>
      <c r="AA25" s="114" t="str">
        <f>IFERROR(INDEX(Расходка[Наименование расходного материала],MATCH(Расходка[[#This Row],[№]],Поиск_расходки[Индекс10],0)),"")</f>
        <v/>
      </c>
      <c r="AB25" s="114" t="str">
        <f>IFERROR(INDEX(Расходка[Наименование расходного материала],MATCH(Расходка[[#This Row],[№]],Поиск_расходки[Индекс11],0)),"")</f>
        <v/>
      </c>
      <c r="AC25" s="114" t="str">
        <f>IFERROR(INDEX(Расходка[Наименование расходного материала],MATCH(Расходка[[#This Row],[№]],Поиск_расходки[Индекс12],0)),"")</f>
        <v/>
      </c>
      <c r="AD25" s="114" t="str">
        <f>IFERROR(INDEX(Расходка[Наименование расходного материала],MATCH(Расходка[[#This Row],[№]],Поиск_расходки[Индекс13],0)),"")</f>
        <v/>
      </c>
      <c r="AF25" s="4" t="s">
        <v>5</v>
      </c>
      <c r="AG25" s="4" t="s">
        <v>422</v>
      </c>
    </row>
    <row r="26" spans="1:35">
      <c r="A26">
        <f>ROW(Расходка[[#This Row],[Тип расходного материала ]])-1</f>
        <v>25</v>
      </c>
      <c r="B26" t="s">
        <v>305</v>
      </c>
      <c r="C26" s="1" t="s">
        <v>305</v>
      </c>
      <c r="E26" s="115">
        <f>IF(ISNUMBER(SEARCH('Карта учёта'!$B$13,Расходка[[#This Row],[Наименование расходного материала]])),MAX($E$1:E25)+1,0)</f>
        <v>1</v>
      </c>
      <c r="F26" s="115">
        <f>IF(ISNUMBER(SEARCH('Карта учёта'!$B$14,Расходка[[#This Row],[Наименование расходного материала]])),MAX($F$1:F25)+1,0)</f>
        <v>0</v>
      </c>
      <c r="G26" s="115">
        <f>IF(ISNUMBER(SEARCH('Карта учёта'!$B$15,Расходка[[#This Row],[Наименование расходного материала]])),MAX($G$1:G25)+1,0)</f>
        <v>0</v>
      </c>
      <c r="H26" s="115">
        <f>IF(ISNUMBER(SEARCH('Карта учёта'!$B$16,Расходка[[#This Row],[Наименование расходного материала]])),MAX($H$1:H25)+1,0)</f>
        <v>0</v>
      </c>
      <c r="I26" s="115">
        <f>IF(ISNUMBER(SEARCH('Карта учёта'!$B$17,Расходка[[#This Row],[Наименование расходного материала]])),MAX($I$1:I25)+1,0)</f>
        <v>0</v>
      </c>
      <c r="J26" s="115">
        <f>IF(ISNUMBER(SEARCH('Карта учёта'!$B$18,Расходка[[#This Row],[Наименование расходного материала]])),MAX($J$1:J25)+1,0)</f>
        <v>0</v>
      </c>
      <c r="K26" s="115">
        <f>IF(ISNUMBER(SEARCH('Карта учёта'!$B$19,Расходка[[#This Row],[Наименование расходного материала]])),MAX($K$1:K25)+1,0)</f>
        <v>0</v>
      </c>
      <c r="L26" s="115">
        <f>IF(ISNUMBER(SEARCH('Карта учёта'!$B$20,Расходка[[#This Row],[Наименование расходного материала]])),MAX($L$1:L25)+1,0)</f>
        <v>0</v>
      </c>
      <c r="M26" s="115">
        <f>IF(ISNUMBER(SEARCH('Карта учёта'!$B$21,Расходка[[#This Row],[Наименование расходного материала]])),MAX($M$1:M25)+1,0)</f>
        <v>0</v>
      </c>
      <c r="N26" s="115">
        <f>IF(ISNUMBER(SEARCH('Карта учёта'!$B$22,Расходка[[#This Row],[Наименование расходного материала]])),MAX($N$1:N25)+1,0)</f>
        <v>0</v>
      </c>
      <c r="O26" s="115">
        <f>IF(ISNUMBER(SEARCH('Карта учёта'!$B$23,Расходка[[#This Row],[Наименование расходного материала]])),MAX($O$1:O25)+1,0)</f>
        <v>0</v>
      </c>
      <c r="P26" s="115">
        <f>IF(ISNUMBER(SEARCH('Карта учёта'!$B$24,Расходка[[#This Row],[Наименование расходного материала]])),MAX($P$1:P25)+1,0)</f>
        <v>0</v>
      </c>
      <c r="Q26" s="115">
        <f>IF(ISNUMBER(SEARCH('Карта учёта'!$B$25,Расходка[[#This Row],[Наименование расходного материала]])),MAX($Q$1:Q25)+1,0)</f>
        <v>0</v>
      </c>
      <c r="R26" s="114" t="str">
        <f>IFERROR(INDEX(Расходка[Наименование расходного материала],MATCH(Расходка[[#This Row],[№]],Поиск_расходки[Индекс1],0)),"")</f>
        <v/>
      </c>
      <c r="S26" s="114" t="str">
        <f>IFERROR(INDEX(Расходка[Наименование расходного материала],MATCH(Расходка[[#This Row],[№]],Поиск_расходки[Индекс2],0)),"")</f>
        <v/>
      </c>
      <c r="T26" s="114" t="str">
        <f>IFERROR(INDEX(Расходка[Наименование расходного материала],MATCH(Расходка[[#This Row],[№]],Поиск_расходки[Индекс3],0)),"")</f>
        <v/>
      </c>
      <c r="U26" s="114" t="str">
        <f>IFERROR(INDEX(Расходка[Наименование расходного материала],MATCH(Расходка[[#This Row],[№]],Поиск_расходки[Индекс4],0)),"")</f>
        <v/>
      </c>
      <c r="V26" s="114" t="str">
        <f>IFERROR(INDEX(Расходка[Наименование расходного материала],MATCH(Расходка[[#This Row],[№]],Поиск_расходки[Индекс5],0)),"")</f>
        <v/>
      </c>
      <c r="W26" s="114" t="str">
        <f>IFERROR(INDEX(Расходка[Наименование расходного материала],MATCH(Расходка[[#This Row],[№]],Поиск_расходки[Индекс6],0)),"")</f>
        <v/>
      </c>
      <c r="X26" s="114" t="str">
        <f>IFERROR(INDEX(Расходка[Наименование расходного материала],MATCH(Расходка[[#This Row],[№]],Поиск_расходки[Индекс7],0)),"")</f>
        <v/>
      </c>
      <c r="Y26" s="114" t="str">
        <f>IFERROR(INDEX(Расходка[Наименование расходного материала],MATCH(Расходка[[#This Row],[№]],Поиск_расходки[Индекс8],0)),"")</f>
        <v/>
      </c>
      <c r="Z26" s="114" t="str">
        <f>IFERROR(INDEX(Расходка[Наименование расходного материала],MATCH(Расходка[[#This Row],[№]],Поиск_расходки[Индекс9],0)),"")</f>
        <v/>
      </c>
      <c r="AA26" s="114" t="str">
        <f>IFERROR(INDEX(Расходка[Наименование расходного материала],MATCH(Расходка[[#This Row],[№]],Поиск_расходки[Индекс10],0)),"")</f>
        <v/>
      </c>
      <c r="AB26" s="114" t="str">
        <f>IFERROR(INDEX(Расходка[Наименование расходного материала],MATCH(Расходка[[#This Row],[№]],Поиск_расходки[Индекс11],0)),"")</f>
        <v/>
      </c>
      <c r="AC26" s="114" t="str">
        <f>IFERROR(INDEX(Расходка[Наименование расходного материала],MATCH(Расходка[[#This Row],[№]],Поиск_расходки[Индекс12],0)),"")</f>
        <v/>
      </c>
      <c r="AD26" s="114" t="str">
        <f>IFERROR(INDEX(Расходка[Наименование расходного материала],MATCH(Расходка[[#This Row],[№]],Поиск_расходки[Индекс13],0)),"")</f>
        <v/>
      </c>
      <c r="AF26" s="4" t="s">
        <v>5</v>
      </c>
      <c r="AG26" s="4" t="s">
        <v>423</v>
      </c>
    </row>
    <row r="27" spans="1:35">
      <c r="A27">
        <f>ROW(Расходка[[#This Row],[Тип расходного материала ]])-1</f>
        <v>26</v>
      </c>
      <c r="B27" t="s">
        <v>3</v>
      </c>
      <c r="C27" t="s">
        <v>320</v>
      </c>
      <c r="E27" s="115">
        <f>IF(ISNUMBER(SEARCH('Карта учёта'!$B$13,Расходка[[#This Row],[Наименование расходного материала]])),MAX($E$1:E26)+1,0)</f>
        <v>0</v>
      </c>
      <c r="F27" s="115">
        <f>IF(ISNUMBER(SEARCH('Карта учёта'!$B$14,Расходка[[#This Row],[Наименование расходного материала]])),MAX($F$1:F26)+1,0)</f>
        <v>0</v>
      </c>
      <c r="G27" s="115">
        <f>IF(ISNUMBER(SEARCH('Карта учёта'!$B$15,Расходка[[#This Row],[Наименование расходного материала]])),MAX($G$1:G26)+1,0)</f>
        <v>0</v>
      </c>
      <c r="H27" s="115">
        <f>IF(ISNUMBER(SEARCH('Карта учёта'!$B$16,Расходка[[#This Row],[Наименование расходного материала]])),MAX($H$1:H26)+1,0)</f>
        <v>0</v>
      </c>
      <c r="I27" s="115">
        <f>IF(ISNUMBER(SEARCH('Карта учёта'!$B$17,Расходка[[#This Row],[Наименование расходного материала]])),MAX($I$1:I26)+1,0)</f>
        <v>0</v>
      </c>
      <c r="J27" s="115">
        <f>IF(ISNUMBER(SEARCH('Карта учёта'!$B$18,Расходка[[#This Row],[Наименование расходного материала]])),MAX($J$1:J26)+1,0)</f>
        <v>0</v>
      </c>
      <c r="K27" s="115">
        <f>IF(ISNUMBER(SEARCH('Карта учёта'!$B$19,Расходка[[#This Row],[Наименование расходного материала]])),MAX($K$1:K26)+1,0)</f>
        <v>0</v>
      </c>
      <c r="L27" s="115">
        <f>IF(ISNUMBER(SEARCH('Карта учёта'!$B$20,Расходка[[#This Row],[Наименование расходного материала]])),MAX($L$1:L26)+1,0)</f>
        <v>0</v>
      </c>
      <c r="M27" s="115">
        <f>IF(ISNUMBER(SEARCH('Карта учёта'!$B$21,Расходка[[#This Row],[Наименование расходного материала]])),MAX($M$1:M26)+1,0)</f>
        <v>0</v>
      </c>
      <c r="N27" s="115">
        <f>IF(ISNUMBER(SEARCH('Карта учёта'!$B$22,Расходка[[#This Row],[Наименование расходного материала]])),MAX($N$1:N26)+1,0)</f>
        <v>0</v>
      </c>
      <c r="O27" s="115">
        <f>IF(ISNUMBER(SEARCH('Карта учёта'!$B$23,Расходка[[#This Row],[Наименование расходного материала]])),MAX($O$1:O26)+1,0)</f>
        <v>0</v>
      </c>
      <c r="P27" s="115">
        <f>IF(ISNUMBER(SEARCH('Карта учёта'!$B$24,Расходка[[#This Row],[Наименование расходного материала]])),MAX($P$1:P26)+1,0)</f>
        <v>0</v>
      </c>
      <c r="Q27" s="115">
        <f>IF(ISNUMBER(SEARCH('Карта учёта'!$B$25,Расходка[[#This Row],[Наименование расходного материала]])),MAX($Q$1:Q26)+1,0)</f>
        <v>0</v>
      </c>
      <c r="R27" s="114" t="str">
        <f>IFERROR(INDEX(Расходка[Наименование расходного материала],MATCH(Расходка[[#This Row],[№]],Поиск_расходки[Индекс1],0)),"")</f>
        <v/>
      </c>
      <c r="S27" s="114" t="str">
        <f>IFERROR(INDEX(Расходка[Наименование расходного материала],MATCH(Расходка[[#This Row],[№]],Поиск_расходки[Индекс2],0)),"")</f>
        <v/>
      </c>
      <c r="T27" s="114" t="str">
        <f>IFERROR(INDEX(Расходка[Наименование расходного материала],MATCH(Расходка[[#This Row],[№]],Поиск_расходки[Индекс3],0)),"")</f>
        <v/>
      </c>
      <c r="U27" s="114" t="str">
        <f>IFERROR(INDEX(Расходка[Наименование расходного материала],MATCH(Расходка[[#This Row],[№]],Поиск_расходки[Индекс4],0)),"")</f>
        <v/>
      </c>
      <c r="V27" s="114" t="str">
        <f>IFERROR(INDEX(Расходка[Наименование расходного материала],MATCH(Расходка[[#This Row],[№]],Поиск_расходки[Индекс5],0)),"")</f>
        <v/>
      </c>
      <c r="W27" s="114" t="str">
        <f>IFERROR(INDEX(Расходка[Наименование расходного материала],MATCH(Расходка[[#This Row],[№]],Поиск_расходки[Индекс6],0)),"")</f>
        <v/>
      </c>
      <c r="X27" s="114" t="str">
        <f>IFERROR(INDEX(Расходка[Наименование расходного материала],MATCH(Расходка[[#This Row],[№]],Поиск_расходки[Индекс7],0)),"")</f>
        <v/>
      </c>
      <c r="Y27" s="114" t="str">
        <f>IFERROR(INDEX(Расходка[Наименование расходного материала],MATCH(Расходка[[#This Row],[№]],Поиск_расходки[Индекс8],0)),"")</f>
        <v/>
      </c>
      <c r="Z27" s="114" t="str">
        <f>IFERROR(INDEX(Расходка[Наименование расходного материала],MATCH(Расходка[[#This Row],[№]],Поиск_расходки[Индекс9],0)),"")</f>
        <v/>
      </c>
      <c r="AA27" s="114" t="str">
        <f>IFERROR(INDEX(Расходка[Наименование расходного материала],MATCH(Расходка[[#This Row],[№]],Поиск_расходки[Индекс10],0)),"")</f>
        <v/>
      </c>
      <c r="AB27" s="114" t="str">
        <f>IFERROR(INDEX(Расходка[Наименование расходного материала],MATCH(Расходка[[#This Row],[№]],Поиск_расходки[Индекс11],0)),"")</f>
        <v/>
      </c>
      <c r="AC27" s="114" t="str">
        <f>IFERROR(INDEX(Расходка[Наименование расходного материала],MATCH(Расходка[[#This Row],[№]],Поиск_расходки[Индекс12],0)),"")</f>
        <v/>
      </c>
      <c r="AD27" s="114" t="str">
        <f>IFERROR(INDEX(Расходка[Наименование расходного материала],MATCH(Расходка[[#This Row],[№]],Поиск_расходки[Индекс13],0)),"")</f>
        <v/>
      </c>
      <c r="AF27" s="4" t="s">
        <v>5</v>
      </c>
      <c r="AG27" s="4" t="s">
        <v>424</v>
      </c>
    </row>
    <row r="28" spans="1:35">
      <c r="A28">
        <f>ROW(Расходка[[#This Row],[Тип расходного материала ]])-1</f>
        <v>27</v>
      </c>
      <c r="B28" t="s">
        <v>3</v>
      </c>
      <c r="C28" t="s">
        <v>341</v>
      </c>
      <c r="E28" s="115">
        <f>IF(ISNUMBER(SEARCH('Карта учёта'!$B$13,Расходка[[#This Row],[Наименование расходного материала]])),MAX($E$1:E27)+1,0)</f>
        <v>0</v>
      </c>
      <c r="F28" s="115">
        <f>IF(ISNUMBER(SEARCH('Карта учёта'!$B$14,Расходка[[#This Row],[Наименование расходного материала]])),MAX($F$1:F27)+1,0)</f>
        <v>0</v>
      </c>
      <c r="G28" s="115">
        <f>IF(ISNUMBER(SEARCH('Карта учёта'!$B$15,Расходка[[#This Row],[Наименование расходного материала]])),MAX($G$1:G27)+1,0)</f>
        <v>0</v>
      </c>
      <c r="H28" s="115">
        <f>IF(ISNUMBER(SEARCH('Карта учёта'!$B$16,Расходка[[#This Row],[Наименование расходного материала]])),MAX($H$1:H27)+1,0)</f>
        <v>0</v>
      </c>
      <c r="I28" s="115">
        <f>IF(ISNUMBER(SEARCH('Карта учёта'!$B$17,Расходка[[#This Row],[Наименование расходного материала]])),MAX($I$1:I27)+1,0)</f>
        <v>0</v>
      </c>
      <c r="J28" s="115">
        <f>IF(ISNUMBER(SEARCH('Карта учёта'!$B$18,Расходка[[#This Row],[Наименование расходного материала]])),MAX($J$1:J27)+1,0)</f>
        <v>0</v>
      </c>
      <c r="K28" s="115">
        <f>IF(ISNUMBER(SEARCH('Карта учёта'!$B$19,Расходка[[#This Row],[Наименование расходного материала]])),MAX($K$1:K27)+1,0)</f>
        <v>0</v>
      </c>
      <c r="L28" s="115">
        <f>IF(ISNUMBER(SEARCH('Карта учёта'!$B$20,Расходка[[#This Row],[Наименование расходного материала]])),MAX($L$1:L27)+1,0)</f>
        <v>0</v>
      </c>
      <c r="M28" s="115">
        <f>IF(ISNUMBER(SEARCH('Карта учёта'!$B$21,Расходка[[#This Row],[Наименование расходного материала]])),MAX($M$1:M27)+1,0)</f>
        <v>0</v>
      </c>
      <c r="N28" s="115">
        <f>IF(ISNUMBER(SEARCH('Карта учёта'!$B$22,Расходка[[#This Row],[Наименование расходного материала]])),MAX($N$1:N27)+1,0)</f>
        <v>0</v>
      </c>
      <c r="O28" s="115">
        <f>IF(ISNUMBER(SEARCH('Карта учёта'!$B$23,Расходка[[#This Row],[Наименование расходного материала]])),MAX($O$1:O27)+1,0)</f>
        <v>0</v>
      </c>
      <c r="P28" s="115">
        <f>IF(ISNUMBER(SEARCH('Карта учёта'!$B$24,Расходка[[#This Row],[Наименование расходного материала]])),MAX($P$1:P27)+1,0)</f>
        <v>0</v>
      </c>
      <c r="Q28" s="115">
        <f>IF(ISNUMBER(SEARCH('Карта учёта'!$B$25,Расходка[[#This Row],[Наименование расходного материала]])),MAX($Q$1:Q27)+1,0)</f>
        <v>0</v>
      </c>
      <c r="R28" s="114" t="str">
        <f>IFERROR(INDEX(Расходка[Наименование расходного материала],MATCH(Расходка[[#This Row],[№]],Поиск_расходки[Индекс1],0)),"")</f>
        <v/>
      </c>
      <c r="S28" s="114" t="str">
        <f>IFERROR(INDEX(Расходка[Наименование расходного материала],MATCH(Расходка[[#This Row],[№]],Поиск_расходки[Индекс2],0)),"")</f>
        <v/>
      </c>
      <c r="T28" s="114" t="str">
        <f>IFERROR(INDEX(Расходка[Наименование расходного материала],MATCH(Расходка[[#This Row],[№]],Поиск_расходки[Индекс3],0)),"")</f>
        <v/>
      </c>
      <c r="U28" s="114" t="str">
        <f>IFERROR(INDEX(Расходка[Наименование расходного материала],MATCH(Расходка[[#This Row],[№]],Поиск_расходки[Индекс4],0)),"")</f>
        <v/>
      </c>
      <c r="V28" s="114" t="str">
        <f>IFERROR(INDEX(Расходка[Наименование расходного материала],MATCH(Расходка[[#This Row],[№]],Поиск_расходки[Индекс5],0)),"")</f>
        <v/>
      </c>
      <c r="W28" s="114" t="str">
        <f>IFERROR(INDEX(Расходка[Наименование расходного материала],MATCH(Расходка[[#This Row],[№]],Поиск_расходки[Индекс6],0)),"")</f>
        <v/>
      </c>
      <c r="X28" s="114" t="str">
        <f>IFERROR(INDEX(Расходка[Наименование расходного материала],MATCH(Расходка[[#This Row],[№]],Поиск_расходки[Индекс7],0)),"")</f>
        <v/>
      </c>
      <c r="Y28" s="114" t="str">
        <f>IFERROR(INDEX(Расходка[Наименование расходного материала],MATCH(Расходка[[#This Row],[№]],Поиск_расходки[Индекс8],0)),"")</f>
        <v/>
      </c>
      <c r="Z28" s="114" t="str">
        <f>IFERROR(INDEX(Расходка[Наименование расходного материала],MATCH(Расходка[[#This Row],[№]],Поиск_расходки[Индекс9],0)),"")</f>
        <v/>
      </c>
      <c r="AA28" s="114" t="str">
        <f>IFERROR(INDEX(Расходка[Наименование расходного материала],MATCH(Расходка[[#This Row],[№]],Поиск_расходки[Индекс10],0)),"")</f>
        <v/>
      </c>
      <c r="AB28" s="114" t="str">
        <f>IFERROR(INDEX(Расходка[Наименование расходного материала],MATCH(Расходка[[#This Row],[№]],Поиск_расходки[Индекс11],0)),"")</f>
        <v/>
      </c>
      <c r="AC28" s="114" t="str">
        <f>IFERROR(INDEX(Расходка[Наименование расходного материала],MATCH(Расходка[[#This Row],[№]],Поиск_расходки[Индекс12],0)),"")</f>
        <v/>
      </c>
      <c r="AD28" s="114" t="str">
        <f>IFERROR(INDEX(Расходка[Наименование расходного материала],MATCH(Расходка[[#This Row],[№]],Поиск_расходки[Индекс13],0)),"")</f>
        <v/>
      </c>
      <c r="AF28" s="4" t="s">
        <v>5</v>
      </c>
      <c r="AG28" s="4" t="s">
        <v>425</v>
      </c>
    </row>
    <row r="29" spans="1:35">
      <c r="A29">
        <f>ROW(Расходка[[#This Row],[Тип расходного материала ]])-1</f>
        <v>28</v>
      </c>
      <c r="B29" t="s">
        <v>3</v>
      </c>
      <c r="C29" t="s">
        <v>313</v>
      </c>
      <c r="E29" s="115">
        <f>IF(ISNUMBER(SEARCH('Карта учёта'!$B$13,Расходка[[#This Row],[Наименование расходного материала]])),MAX($E$1:E28)+1,0)</f>
        <v>0</v>
      </c>
      <c r="F29" s="115">
        <f>IF(ISNUMBER(SEARCH('Карта учёта'!$B$14,Расходка[[#This Row],[Наименование расходного материала]])),MAX($F$1:F28)+1,0)</f>
        <v>0</v>
      </c>
      <c r="G29" s="115">
        <f>IF(ISNUMBER(SEARCH('Карта учёта'!$B$15,Расходка[[#This Row],[Наименование расходного материала]])),MAX($G$1:G28)+1,0)</f>
        <v>0</v>
      </c>
      <c r="H29" s="115">
        <f>IF(ISNUMBER(SEARCH('Карта учёта'!$B$16,Расходка[[#This Row],[Наименование расходного материала]])),MAX($H$1:H28)+1,0)</f>
        <v>0</v>
      </c>
      <c r="I29" s="115">
        <f>IF(ISNUMBER(SEARCH('Карта учёта'!$B$17,Расходка[[#This Row],[Наименование расходного материала]])),MAX($I$1:I28)+1,0)</f>
        <v>0</v>
      </c>
      <c r="J29" s="115">
        <f>IF(ISNUMBER(SEARCH('Карта учёта'!$B$18,Расходка[[#This Row],[Наименование расходного материала]])),MAX($J$1:J28)+1,0)</f>
        <v>0</v>
      </c>
      <c r="K29" s="115">
        <f>IF(ISNUMBER(SEARCH('Карта учёта'!$B$19,Расходка[[#This Row],[Наименование расходного материала]])),MAX($K$1:K28)+1,0)</f>
        <v>0</v>
      </c>
      <c r="L29" s="115">
        <f>IF(ISNUMBER(SEARCH('Карта учёта'!$B$20,Расходка[[#This Row],[Наименование расходного материала]])),MAX($L$1:L28)+1,0)</f>
        <v>0</v>
      </c>
      <c r="M29" s="115">
        <f>IF(ISNUMBER(SEARCH('Карта учёта'!$B$21,Расходка[[#This Row],[Наименование расходного материала]])),MAX($M$1:M28)+1,0)</f>
        <v>0</v>
      </c>
      <c r="N29" s="115">
        <f>IF(ISNUMBER(SEARCH('Карта учёта'!$B$22,Расходка[[#This Row],[Наименование расходного материала]])),MAX($N$1:N28)+1,0)</f>
        <v>0</v>
      </c>
      <c r="O29" s="115">
        <f>IF(ISNUMBER(SEARCH('Карта учёта'!$B$23,Расходка[[#This Row],[Наименование расходного материала]])),MAX($O$1:O28)+1,0)</f>
        <v>0</v>
      </c>
      <c r="P29" s="115">
        <f>IF(ISNUMBER(SEARCH('Карта учёта'!$B$24,Расходка[[#This Row],[Наименование расходного материала]])),MAX($P$1:P28)+1,0)</f>
        <v>0</v>
      </c>
      <c r="Q29" s="115">
        <f>IF(ISNUMBER(SEARCH('Карта учёта'!$B$25,Расходка[[#This Row],[Наименование расходного материала]])),MAX($Q$1:Q28)+1,0)</f>
        <v>0</v>
      </c>
      <c r="R29" s="114" t="str">
        <f>IFERROR(INDEX(Расходка[Наименование расходного материала],MATCH(Расходка[[#This Row],[№]],Поиск_расходки[Индекс1],0)),"")</f>
        <v/>
      </c>
      <c r="S29" s="114" t="str">
        <f>IFERROR(INDEX(Расходка[Наименование расходного материала],MATCH(Расходка[[#This Row],[№]],Поиск_расходки[Индекс2],0)),"")</f>
        <v/>
      </c>
      <c r="T29" s="114" t="str">
        <f>IFERROR(INDEX(Расходка[Наименование расходного материала],MATCH(Расходка[[#This Row],[№]],Поиск_расходки[Индекс3],0)),"")</f>
        <v/>
      </c>
      <c r="U29" s="114" t="str">
        <f>IFERROR(INDEX(Расходка[Наименование расходного материала],MATCH(Расходка[[#This Row],[№]],Поиск_расходки[Индекс4],0)),"")</f>
        <v/>
      </c>
      <c r="V29" s="114" t="str">
        <f>IFERROR(INDEX(Расходка[Наименование расходного материала],MATCH(Расходка[[#This Row],[№]],Поиск_расходки[Индекс5],0)),"")</f>
        <v/>
      </c>
      <c r="W29" s="114" t="str">
        <f>IFERROR(INDEX(Расходка[Наименование расходного материала],MATCH(Расходка[[#This Row],[№]],Поиск_расходки[Индекс6],0)),"")</f>
        <v/>
      </c>
      <c r="X29" s="114" t="str">
        <f>IFERROR(INDEX(Расходка[Наименование расходного материала],MATCH(Расходка[[#This Row],[№]],Поиск_расходки[Индекс7],0)),"")</f>
        <v/>
      </c>
      <c r="Y29" s="114" t="str">
        <f>IFERROR(INDEX(Расходка[Наименование расходного материала],MATCH(Расходка[[#This Row],[№]],Поиск_расходки[Индекс8],0)),"")</f>
        <v/>
      </c>
      <c r="Z29" s="114" t="str">
        <f>IFERROR(INDEX(Расходка[Наименование расходного материала],MATCH(Расходка[[#This Row],[№]],Поиск_расходки[Индекс9],0)),"")</f>
        <v/>
      </c>
      <c r="AA29" s="114" t="str">
        <f>IFERROR(INDEX(Расходка[Наименование расходного материала],MATCH(Расходка[[#This Row],[№]],Поиск_расходки[Индекс10],0)),"")</f>
        <v/>
      </c>
      <c r="AB29" s="114" t="str">
        <f>IFERROR(INDEX(Расходка[Наименование расходного материала],MATCH(Расходка[[#This Row],[№]],Поиск_расходки[Индекс11],0)),"")</f>
        <v/>
      </c>
      <c r="AC29" s="114" t="str">
        <f>IFERROR(INDEX(Расходка[Наименование расходного материала],MATCH(Расходка[[#This Row],[№]],Поиск_расходки[Индекс12],0)),"")</f>
        <v/>
      </c>
      <c r="AD29" s="114" t="str">
        <f>IFERROR(INDEX(Расходка[Наименование расходного материала],MATCH(Расходка[[#This Row],[№]],Поиск_расходки[Индекс13],0)),"")</f>
        <v/>
      </c>
      <c r="AF29" s="4" t="s">
        <v>5</v>
      </c>
      <c r="AG29" s="4" t="s">
        <v>426</v>
      </c>
    </row>
    <row r="30" spans="1:35">
      <c r="A30">
        <f>ROW(Расходка[[#This Row],[Тип расходного материала ]])-1</f>
        <v>29</v>
      </c>
      <c r="B30" t="s">
        <v>3</v>
      </c>
      <c r="C30" t="s">
        <v>371</v>
      </c>
      <c r="E30" s="115">
        <f>IF(ISNUMBER(SEARCH('Карта учёта'!$B$13,Расходка[[#This Row],[Наименование расходного материала]])),MAX($E$1:E29)+1,0)</f>
        <v>0</v>
      </c>
      <c r="F30" s="115">
        <f>IF(ISNUMBER(SEARCH('Карта учёта'!$B$14,Расходка[[#This Row],[Наименование расходного материала]])),MAX($F$1:F29)+1,0)</f>
        <v>0</v>
      </c>
      <c r="G30" s="115">
        <f>IF(ISNUMBER(SEARCH('Карта учёта'!$B$15,Расходка[[#This Row],[Наименование расходного материала]])),MAX($G$1:G29)+1,0)</f>
        <v>0</v>
      </c>
      <c r="H30" s="115">
        <f>IF(ISNUMBER(SEARCH('Карта учёта'!$B$16,Расходка[[#This Row],[Наименование расходного материала]])),MAX($H$1:H29)+1,0)</f>
        <v>0</v>
      </c>
      <c r="I30" s="115">
        <f>IF(ISNUMBER(SEARCH('Карта учёта'!$B$17,Расходка[[#This Row],[Наименование расходного материала]])),MAX($I$1:I29)+1,0)</f>
        <v>0</v>
      </c>
      <c r="J30" s="115">
        <f>IF(ISNUMBER(SEARCH('Карта учёта'!$B$18,Расходка[[#This Row],[Наименование расходного материала]])),MAX($J$1:J29)+1,0)</f>
        <v>0</v>
      </c>
      <c r="K30" s="115">
        <f>IF(ISNUMBER(SEARCH('Карта учёта'!$B$19,Расходка[[#This Row],[Наименование расходного материала]])),MAX($K$1:K29)+1,0)</f>
        <v>0</v>
      </c>
      <c r="L30" s="115">
        <f>IF(ISNUMBER(SEARCH('Карта учёта'!$B$20,Расходка[[#This Row],[Наименование расходного материала]])),MAX($L$1:L29)+1,0)</f>
        <v>0</v>
      </c>
      <c r="M30" s="115">
        <f>IF(ISNUMBER(SEARCH('Карта учёта'!$B$21,Расходка[[#This Row],[Наименование расходного материала]])),MAX($M$1:M29)+1,0)</f>
        <v>0</v>
      </c>
      <c r="N30" s="115">
        <f>IF(ISNUMBER(SEARCH('Карта учёта'!$B$22,Расходка[[#This Row],[Наименование расходного материала]])),MAX($N$1:N29)+1,0)</f>
        <v>0</v>
      </c>
      <c r="O30" s="115">
        <f>IF(ISNUMBER(SEARCH('Карта учёта'!$B$23,Расходка[[#This Row],[Наименование расходного материала]])),MAX($O$1:O29)+1,0)</f>
        <v>0</v>
      </c>
      <c r="P30" s="115">
        <f>IF(ISNUMBER(SEARCH('Карта учёта'!$B$24,Расходка[[#This Row],[Наименование расходного материала]])),MAX($P$1:P29)+1,0)</f>
        <v>0</v>
      </c>
      <c r="Q30" s="115">
        <f>IF(ISNUMBER(SEARCH('Карта учёта'!$B$25,Расходка[[#This Row],[Наименование расходного материала]])),MAX($Q$1:Q29)+1,0)</f>
        <v>0</v>
      </c>
      <c r="R30" s="114" t="str">
        <f>IFERROR(INDEX(Расходка[Наименование расходного материала],MATCH(Расходка[[#This Row],[№]],Поиск_расходки[Индекс1],0)),"")</f>
        <v/>
      </c>
      <c r="S30" s="114" t="str">
        <f>IFERROR(INDEX(Расходка[Наименование расходного материала],MATCH(Расходка[[#This Row],[№]],Поиск_расходки[Индекс2],0)),"")</f>
        <v/>
      </c>
      <c r="T30" s="114" t="str">
        <f>IFERROR(INDEX(Расходка[Наименование расходного материала],MATCH(Расходка[[#This Row],[№]],Поиск_расходки[Индекс3],0)),"")</f>
        <v/>
      </c>
      <c r="U30" s="114" t="str">
        <f>IFERROR(INDEX(Расходка[Наименование расходного материала],MATCH(Расходка[[#This Row],[№]],Поиск_расходки[Индекс4],0)),"")</f>
        <v/>
      </c>
      <c r="V30" s="114" t="str">
        <f>IFERROR(INDEX(Расходка[Наименование расходного материала],MATCH(Расходка[[#This Row],[№]],Поиск_расходки[Индекс5],0)),"")</f>
        <v/>
      </c>
      <c r="W30" s="114" t="str">
        <f>IFERROR(INDEX(Расходка[Наименование расходного материала],MATCH(Расходка[[#This Row],[№]],Поиск_расходки[Индекс6],0)),"")</f>
        <v/>
      </c>
      <c r="X30" s="114" t="str">
        <f>IFERROR(INDEX(Расходка[Наименование расходного материала],MATCH(Расходка[[#This Row],[№]],Поиск_расходки[Индекс7],0)),"")</f>
        <v/>
      </c>
      <c r="Y30" s="114" t="str">
        <f>IFERROR(INDEX(Расходка[Наименование расходного материала],MATCH(Расходка[[#This Row],[№]],Поиск_расходки[Индекс8],0)),"")</f>
        <v/>
      </c>
      <c r="Z30" s="114" t="str">
        <f>IFERROR(INDEX(Расходка[Наименование расходного материала],MATCH(Расходка[[#This Row],[№]],Поиск_расходки[Индекс9],0)),"")</f>
        <v/>
      </c>
      <c r="AA30" s="114" t="str">
        <f>IFERROR(INDEX(Расходка[Наименование расходного материала],MATCH(Расходка[[#This Row],[№]],Поиск_расходки[Индекс10],0)),"")</f>
        <v/>
      </c>
      <c r="AB30" s="114" t="str">
        <f>IFERROR(INDEX(Расходка[Наименование расходного материала],MATCH(Расходка[[#This Row],[№]],Поиск_расходки[Индекс11],0)),"")</f>
        <v/>
      </c>
      <c r="AC30" s="114" t="str">
        <f>IFERROR(INDEX(Расходка[Наименование расходного материала],MATCH(Расходка[[#This Row],[№]],Поиск_расходки[Индекс12],0)),"")</f>
        <v/>
      </c>
      <c r="AD30" s="114" t="str">
        <f>IFERROR(INDEX(Расходка[Наименование расходного материала],MATCH(Расходка[[#This Row],[№]],Поиск_расходки[Индекс13],0)),"")</f>
        <v/>
      </c>
      <c r="AF30" s="4" t="s">
        <v>5</v>
      </c>
      <c r="AG30" s="4" t="s">
        <v>488</v>
      </c>
    </row>
    <row r="31" spans="1:35">
      <c r="A31">
        <f>ROW(Расходка[[#This Row],[Тип расходного материала ]])-1</f>
        <v>30</v>
      </c>
      <c r="B31" t="s">
        <v>3</v>
      </c>
      <c r="C31" t="s">
        <v>372</v>
      </c>
      <c r="E31" s="115">
        <f>IF(ISNUMBER(SEARCH('Карта учёта'!$B$13,Расходка[[#This Row],[Наименование расходного материала]])),MAX($E$1:E30)+1,0)</f>
        <v>0</v>
      </c>
      <c r="F31" s="115">
        <f>IF(ISNUMBER(SEARCH('Карта учёта'!$B$14,Расходка[[#This Row],[Наименование расходного материала]])),MAX($F$1:F30)+1,0)</f>
        <v>0</v>
      </c>
      <c r="G31" s="115">
        <f>IF(ISNUMBER(SEARCH('Карта учёта'!$B$15,Расходка[[#This Row],[Наименование расходного материала]])),MAX($G$1:G30)+1,0)</f>
        <v>0</v>
      </c>
      <c r="H31" s="115">
        <f>IF(ISNUMBER(SEARCH('Карта учёта'!$B$16,Расходка[[#This Row],[Наименование расходного материала]])),MAX($H$1:H30)+1,0)</f>
        <v>0</v>
      </c>
      <c r="I31" s="115">
        <f>IF(ISNUMBER(SEARCH('Карта учёта'!$B$17,Расходка[[#This Row],[Наименование расходного материала]])),MAX($I$1:I30)+1,0)</f>
        <v>0</v>
      </c>
      <c r="J31" s="115">
        <f>IF(ISNUMBER(SEARCH('Карта учёта'!$B$18,Расходка[[#This Row],[Наименование расходного материала]])),MAX($J$1:J30)+1,0)</f>
        <v>0</v>
      </c>
      <c r="K31" s="115">
        <f>IF(ISNUMBER(SEARCH('Карта учёта'!$B$19,Расходка[[#This Row],[Наименование расходного материала]])),MAX($K$1:K30)+1,0)</f>
        <v>0</v>
      </c>
      <c r="L31" s="115">
        <f>IF(ISNUMBER(SEARCH('Карта учёта'!$B$20,Расходка[[#This Row],[Наименование расходного материала]])),MAX($L$1:L30)+1,0)</f>
        <v>0</v>
      </c>
      <c r="M31" s="115">
        <f>IF(ISNUMBER(SEARCH('Карта учёта'!$B$21,Расходка[[#This Row],[Наименование расходного материала]])),MAX($M$1:M30)+1,0)</f>
        <v>0</v>
      </c>
      <c r="N31" s="115">
        <f>IF(ISNUMBER(SEARCH('Карта учёта'!$B$22,Расходка[[#This Row],[Наименование расходного материала]])),MAX($N$1:N30)+1,0)</f>
        <v>0</v>
      </c>
      <c r="O31" s="115">
        <f>IF(ISNUMBER(SEARCH('Карта учёта'!$B$23,Расходка[[#This Row],[Наименование расходного материала]])),MAX($O$1:O30)+1,0)</f>
        <v>0</v>
      </c>
      <c r="P31" s="115">
        <f>IF(ISNUMBER(SEARCH('Карта учёта'!$B$24,Расходка[[#This Row],[Наименование расходного материала]])),MAX($P$1:P30)+1,0)</f>
        <v>0</v>
      </c>
      <c r="Q31" s="115">
        <f>IF(ISNUMBER(SEARCH('Карта учёта'!$B$25,Расходка[[#This Row],[Наименование расходного материала]])),MAX($Q$1:Q30)+1,0)</f>
        <v>0</v>
      </c>
      <c r="R31" s="114" t="str">
        <f>IFERROR(INDEX(Расходка[Наименование расходного материала],MATCH(Расходка[[#This Row],[№]],Поиск_расходки[Индекс1],0)),"")</f>
        <v/>
      </c>
      <c r="S31" s="114" t="str">
        <f>IFERROR(INDEX(Расходка[Наименование расходного материала],MATCH(Расходка[[#This Row],[№]],Поиск_расходки[Индекс2],0)),"")</f>
        <v/>
      </c>
      <c r="T31" s="114" t="str">
        <f>IFERROR(INDEX(Расходка[Наименование расходного материала],MATCH(Расходка[[#This Row],[№]],Поиск_расходки[Индекс3],0)),"")</f>
        <v/>
      </c>
      <c r="U31" s="114" t="str">
        <f>IFERROR(INDEX(Расходка[Наименование расходного материала],MATCH(Расходка[[#This Row],[№]],Поиск_расходки[Индекс4],0)),"")</f>
        <v/>
      </c>
      <c r="V31" s="114" t="str">
        <f>IFERROR(INDEX(Расходка[Наименование расходного материала],MATCH(Расходка[[#This Row],[№]],Поиск_расходки[Индекс5],0)),"")</f>
        <v/>
      </c>
      <c r="W31" s="114" t="str">
        <f>IFERROR(INDEX(Расходка[Наименование расходного материала],MATCH(Расходка[[#This Row],[№]],Поиск_расходки[Индекс6],0)),"")</f>
        <v/>
      </c>
      <c r="X31" s="114" t="str">
        <f>IFERROR(INDEX(Расходка[Наименование расходного материала],MATCH(Расходка[[#This Row],[№]],Поиск_расходки[Индекс7],0)),"")</f>
        <v/>
      </c>
      <c r="Y31" s="114" t="str">
        <f>IFERROR(INDEX(Расходка[Наименование расходного материала],MATCH(Расходка[[#This Row],[№]],Поиск_расходки[Индекс8],0)),"")</f>
        <v/>
      </c>
      <c r="Z31" s="114" t="str">
        <f>IFERROR(INDEX(Расходка[Наименование расходного материала],MATCH(Расходка[[#This Row],[№]],Поиск_расходки[Индекс9],0)),"")</f>
        <v/>
      </c>
      <c r="AA31" s="114" t="str">
        <f>IFERROR(INDEX(Расходка[Наименование расходного материала],MATCH(Расходка[[#This Row],[№]],Поиск_расходки[Индекс10],0)),"")</f>
        <v/>
      </c>
      <c r="AB31" s="114" t="str">
        <f>IFERROR(INDEX(Расходка[Наименование расходного материала],MATCH(Расходка[[#This Row],[№]],Поиск_расходки[Индекс11],0)),"")</f>
        <v/>
      </c>
      <c r="AC31" s="114" t="str">
        <f>IFERROR(INDEX(Расходка[Наименование расходного материала],MATCH(Расходка[[#This Row],[№]],Поиск_расходки[Индекс12],0)),"")</f>
        <v/>
      </c>
      <c r="AD31" s="114" t="str">
        <f>IFERROR(INDEX(Расходка[Наименование расходного материала],MATCH(Расходка[[#This Row],[№]],Поиск_расходки[Индекс13],0)),"")</f>
        <v/>
      </c>
      <c r="AF31" s="4" t="s">
        <v>5</v>
      </c>
      <c r="AG31" s="4" t="s">
        <v>427</v>
      </c>
    </row>
    <row r="32" spans="1:35">
      <c r="A32">
        <f>ROW(Расходка[[#This Row],[Тип расходного материала ]])-1</f>
        <v>31</v>
      </c>
      <c r="B32" t="s">
        <v>3</v>
      </c>
      <c r="C32" t="s">
        <v>509</v>
      </c>
      <c r="E32" s="115">
        <f>IF(ISNUMBER(SEARCH('Карта учёта'!$B$13,Расходка[[#This Row],[Наименование расходного материала]])),MAX($E$1:E31)+1,0)</f>
        <v>0</v>
      </c>
      <c r="F32" s="115">
        <f>IF(ISNUMBER(SEARCH('Карта учёта'!$B$14,Расходка[[#This Row],[Наименование расходного материала]])),MAX($F$1:F31)+1,0)</f>
        <v>0</v>
      </c>
      <c r="G32" s="115">
        <f>IF(ISNUMBER(SEARCH('Карта учёта'!$B$15,Расходка[[#This Row],[Наименование расходного материала]])),MAX($G$1:G31)+1,0)</f>
        <v>0</v>
      </c>
      <c r="H32" s="115">
        <f>IF(ISNUMBER(SEARCH('Карта учёта'!$B$16,Расходка[[#This Row],[Наименование расходного материала]])),MAX($H$1:H31)+1,0)</f>
        <v>0</v>
      </c>
      <c r="I32" s="115">
        <f>IF(ISNUMBER(SEARCH('Карта учёта'!$B$17,Расходка[[#This Row],[Наименование расходного материала]])),MAX($I$1:I31)+1,0)</f>
        <v>0</v>
      </c>
      <c r="J32" s="115">
        <f>IF(ISNUMBER(SEARCH('Карта учёта'!$B$18,Расходка[[#This Row],[Наименование расходного материала]])),MAX($J$1:J31)+1,0)</f>
        <v>0</v>
      </c>
      <c r="K32" s="115">
        <f>IF(ISNUMBER(SEARCH('Карта учёта'!$B$19,Расходка[[#This Row],[Наименование расходного материала]])),MAX($K$1:K31)+1,0)</f>
        <v>0</v>
      </c>
      <c r="L32" s="115">
        <f>IF(ISNUMBER(SEARCH('Карта учёта'!$B$20,Расходка[[#This Row],[Наименование расходного материала]])),MAX($L$1:L31)+1,0)</f>
        <v>0</v>
      </c>
      <c r="M32" s="115">
        <f>IF(ISNUMBER(SEARCH('Карта учёта'!$B$21,Расходка[[#This Row],[Наименование расходного материала]])),MAX($M$1:M31)+1,0)</f>
        <v>0</v>
      </c>
      <c r="N32" s="115">
        <f>IF(ISNUMBER(SEARCH('Карта учёта'!$B$22,Расходка[[#This Row],[Наименование расходного материала]])),MAX($N$1:N31)+1,0)</f>
        <v>0</v>
      </c>
      <c r="O32" s="115">
        <f>IF(ISNUMBER(SEARCH('Карта учёта'!$B$23,Расходка[[#This Row],[Наименование расходного материала]])),MAX($O$1:O31)+1,0)</f>
        <v>0</v>
      </c>
      <c r="P32" s="115">
        <f>IF(ISNUMBER(SEARCH('Карта учёта'!$B$24,Расходка[[#This Row],[Наименование расходного материала]])),MAX($P$1:P31)+1,0)</f>
        <v>0</v>
      </c>
      <c r="Q32" s="115">
        <f>IF(ISNUMBER(SEARCH('Карта учёта'!$B$25,Расходка[[#This Row],[Наименование расходного материала]])),MAX($Q$1:Q31)+1,0)</f>
        <v>0</v>
      </c>
      <c r="R32" s="114" t="str">
        <f>IFERROR(INDEX(Расходка[Наименование расходного материала],MATCH(Расходка[[#This Row],[№]],Поиск_расходки[Индекс1],0)),"")</f>
        <v/>
      </c>
      <c r="S32" s="114" t="str">
        <f>IFERROR(INDEX(Расходка[Наименование расходного материала],MATCH(Расходка[[#This Row],[№]],Поиск_расходки[Индекс2],0)),"")</f>
        <v/>
      </c>
      <c r="T32" s="114" t="str">
        <f>IFERROR(INDEX(Расходка[Наименование расходного материала],MATCH(Расходка[[#This Row],[№]],Поиск_расходки[Индекс3],0)),"")</f>
        <v/>
      </c>
      <c r="U32" s="114" t="str">
        <f>IFERROR(INDEX(Расходка[Наименование расходного материала],MATCH(Расходка[[#This Row],[№]],Поиск_расходки[Индекс4],0)),"")</f>
        <v/>
      </c>
      <c r="V32" s="114" t="str">
        <f>IFERROR(INDEX(Расходка[Наименование расходного материала],MATCH(Расходка[[#This Row],[№]],Поиск_расходки[Индекс5],0)),"")</f>
        <v/>
      </c>
      <c r="W32" s="114" t="str">
        <f>IFERROR(INDEX(Расходка[Наименование расходного материала],MATCH(Расходка[[#This Row],[№]],Поиск_расходки[Индекс6],0)),"")</f>
        <v/>
      </c>
      <c r="X32" s="114" t="str">
        <f>IFERROR(INDEX(Расходка[Наименование расходного материала],MATCH(Расходка[[#This Row],[№]],Поиск_расходки[Индекс7],0)),"")</f>
        <v/>
      </c>
      <c r="Y32" s="114" t="str">
        <f>IFERROR(INDEX(Расходка[Наименование расходного материала],MATCH(Расходка[[#This Row],[№]],Поиск_расходки[Индекс8],0)),"")</f>
        <v/>
      </c>
      <c r="Z32" s="114" t="str">
        <f>IFERROR(INDEX(Расходка[Наименование расходного материала],MATCH(Расходка[[#This Row],[№]],Поиск_расходки[Индекс9],0)),"")</f>
        <v/>
      </c>
      <c r="AA32" s="114" t="str">
        <f>IFERROR(INDEX(Расходка[Наименование расходного материала],MATCH(Расходка[[#This Row],[№]],Поиск_расходки[Индекс10],0)),"")</f>
        <v/>
      </c>
      <c r="AB32" s="114" t="str">
        <f>IFERROR(INDEX(Расходка[Наименование расходного материала],MATCH(Расходка[[#This Row],[№]],Поиск_расходки[Индекс11],0)),"")</f>
        <v/>
      </c>
      <c r="AC32" s="114" t="str">
        <f>IFERROR(INDEX(Расходка[Наименование расходного материала],MATCH(Расходка[[#This Row],[№]],Поиск_расходки[Индекс12],0)),"")</f>
        <v/>
      </c>
      <c r="AD32" s="114" t="str">
        <f>IFERROR(INDEX(Расходка[Наименование расходного материала],MATCH(Расходка[[#This Row],[№]],Поиск_расходки[Индекс13],0)),"")</f>
        <v/>
      </c>
      <c r="AF32" s="4" t="s">
        <v>5</v>
      </c>
      <c r="AG32" s="4" t="s">
        <v>428</v>
      </c>
    </row>
    <row r="33" spans="1:33">
      <c r="A33">
        <f>ROW(Расходка[[#This Row],[Тип расходного материала ]])-1</f>
        <v>32</v>
      </c>
      <c r="B33" t="s">
        <v>3</v>
      </c>
      <c r="C33" s="1" t="s">
        <v>510</v>
      </c>
      <c r="E33" s="115">
        <f>IF(ISNUMBER(SEARCH('Карта учёта'!$B$13,Расходка[[#This Row],[Наименование расходного материала]])),MAX($E$1:E32)+1,0)</f>
        <v>0</v>
      </c>
      <c r="F33" s="115">
        <f>IF(ISNUMBER(SEARCH('Карта учёта'!$B$14,Расходка[[#This Row],[Наименование расходного материала]])),MAX($F$1:F32)+1,0)</f>
        <v>0</v>
      </c>
      <c r="G33" s="115">
        <f>IF(ISNUMBER(SEARCH('Карта учёта'!$B$15,Расходка[[#This Row],[Наименование расходного материала]])),MAX($G$1:G32)+1,0)</f>
        <v>0</v>
      </c>
      <c r="H33" s="115">
        <f>IF(ISNUMBER(SEARCH('Карта учёта'!$B$16,Расходка[[#This Row],[Наименование расходного материала]])),MAX($H$1:H32)+1,0)</f>
        <v>0</v>
      </c>
      <c r="I33" s="115">
        <f>IF(ISNUMBER(SEARCH('Карта учёта'!$B$17,Расходка[[#This Row],[Наименование расходного материала]])),MAX($I$1:I32)+1,0)</f>
        <v>0</v>
      </c>
      <c r="J33" s="115">
        <f>IF(ISNUMBER(SEARCH('Карта учёта'!$B$18,Расходка[[#This Row],[Наименование расходного материала]])),MAX($J$1:J32)+1,0)</f>
        <v>0</v>
      </c>
      <c r="K33" s="115">
        <f>IF(ISNUMBER(SEARCH('Карта учёта'!$B$19,Расходка[[#This Row],[Наименование расходного материала]])),MAX($K$1:K32)+1,0)</f>
        <v>0</v>
      </c>
      <c r="L33" s="115">
        <f>IF(ISNUMBER(SEARCH('Карта учёта'!$B$20,Расходка[[#This Row],[Наименование расходного материала]])),MAX($L$1:L32)+1,0)</f>
        <v>0</v>
      </c>
      <c r="M33" s="115">
        <f>IF(ISNUMBER(SEARCH('Карта учёта'!$B$21,Расходка[[#This Row],[Наименование расходного материала]])),MAX($M$1:M32)+1,0)</f>
        <v>0</v>
      </c>
      <c r="N33" s="115">
        <f>IF(ISNUMBER(SEARCH('Карта учёта'!$B$22,Расходка[[#This Row],[Наименование расходного материала]])),MAX($N$1:N32)+1,0)</f>
        <v>0</v>
      </c>
      <c r="O33" s="115">
        <f>IF(ISNUMBER(SEARCH('Карта учёта'!$B$23,Расходка[[#This Row],[Наименование расходного материала]])),MAX($O$1:O32)+1,0)</f>
        <v>0</v>
      </c>
      <c r="P33" s="115">
        <f>IF(ISNUMBER(SEARCH('Карта учёта'!$B$24,Расходка[[#This Row],[Наименование расходного материала]])),MAX($P$1:P32)+1,0)</f>
        <v>0</v>
      </c>
      <c r="Q33" s="115">
        <f>IF(ISNUMBER(SEARCH('Карта учёта'!$B$25,Расходка[[#This Row],[Наименование расходного материала]])),MAX($Q$1:Q32)+1,0)</f>
        <v>0</v>
      </c>
      <c r="R33" s="114" t="str">
        <f>IFERROR(INDEX(Расходка[Наименование расходного материала],MATCH(Расходка[[#This Row],[№]],Поиск_расходки[Индекс1],0)),"")</f>
        <v/>
      </c>
      <c r="S33" s="114" t="str">
        <f>IFERROR(INDEX(Расходка[Наименование расходного материала],MATCH(Расходка[[#This Row],[№]],Поиск_расходки[Индекс2],0)),"")</f>
        <v/>
      </c>
      <c r="T33" s="114" t="str">
        <f>IFERROR(INDEX(Расходка[Наименование расходного материала],MATCH(Расходка[[#This Row],[№]],Поиск_расходки[Индекс3],0)),"")</f>
        <v/>
      </c>
      <c r="U33" s="114" t="str">
        <f>IFERROR(INDEX(Расходка[Наименование расходного материала],MATCH(Расходка[[#This Row],[№]],Поиск_расходки[Индекс4],0)),"")</f>
        <v/>
      </c>
      <c r="V33" s="114" t="str">
        <f>IFERROR(INDEX(Расходка[Наименование расходного материала],MATCH(Расходка[[#This Row],[№]],Поиск_расходки[Индекс5],0)),"")</f>
        <v/>
      </c>
      <c r="W33" s="114" t="str">
        <f>IFERROR(INDEX(Расходка[Наименование расходного материала],MATCH(Расходка[[#This Row],[№]],Поиск_расходки[Индекс6],0)),"")</f>
        <v/>
      </c>
      <c r="X33" s="114" t="str">
        <f>IFERROR(INDEX(Расходка[Наименование расходного материала],MATCH(Расходка[[#This Row],[№]],Поиск_расходки[Индекс7],0)),"")</f>
        <v/>
      </c>
      <c r="Y33" s="114" t="str">
        <f>IFERROR(INDEX(Расходка[Наименование расходного материала],MATCH(Расходка[[#This Row],[№]],Поиск_расходки[Индекс8],0)),"")</f>
        <v/>
      </c>
      <c r="Z33" s="114" t="str">
        <f>IFERROR(INDEX(Расходка[Наименование расходного материала],MATCH(Расходка[[#This Row],[№]],Поиск_расходки[Индекс9],0)),"")</f>
        <v/>
      </c>
      <c r="AA33" s="114" t="str">
        <f>IFERROR(INDEX(Расходка[Наименование расходного материала],MATCH(Расходка[[#This Row],[№]],Поиск_расходки[Индекс10],0)),"")</f>
        <v/>
      </c>
      <c r="AB33" s="114" t="str">
        <f>IFERROR(INDEX(Расходка[Наименование расходного материала],MATCH(Расходка[[#This Row],[№]],Поиск_расходки[Индекс11],0)),"")</f>
        <v/>
      </c>
      <c r="AC33" s="114" t="str">
        <f>IFERROR(INDEX(Расходка[Наименование расходного материала],MATCH(Расходка[[#This Row],[№]],Поиск_расходки[Индекс12],0)),"")</f>
        <v/>
      </c>
      <c r="AD33" s="114" t="str">
        <f>IFERROR(INDEX(Расходка[Наименование расходного материала],MATCH(Расходка[[#This Row],[№]],Поиск_расходки[Индекс13],0)),"")</f>
        <v/>
      </c>
      <c r="AF33" s="4" t="s">
        <v>5</v>
      </c>
      <c r="AG33" s="4" t="s">
        <v>429</v>
      </c>
    </row>
    <row r="34" spans="1:33">
      <c r="A34">
        <f>ROW(Расходка[[#This Row],[Тип расходного материала ]])-1</f>
        <v>33</v>
      </c>
      <c r="B34" t="s">
        <v>3</v>
      </c>
      <c r="C34" s="1" t="s">
        <v>511</v>
      </c>
      <c r="E34" s="115">
        <f>IF(ISNUMBER(SEARCH('Карта учёта'!$B$13,Расходка[[#This Row],[Наименование расходного материала]])),MAX($E$1:E33)+1,0)</f>
        <v>0</v>
      </c>
      <c r="F34" s="115">
        <f>IF(ISNUMBER(SEARCH('Карта учёта'!$B$14,Расходка[[#This Row],[Наименование расходного материала]])),MAX($F$1:F33)+1,0)</f>
        <v>0</v>
      </c>
      <c r="G34" s="115">
        <f>IF(ISNUMBER(SEARCH('Карта учёта'!$B$15,Расходка[[#This Row],[Наименование расходного материала]])),MAX($G$1:G33)+1,0)</f>
        <v>0</v>
      </c>
      <c r="H34" s="115">
        <f>IF(ISNUMBER(SEARCH('Карта учёта'!$B$16,Расходка[[#This Row],[Наименование расходного материала]])),MAX($H$1:H33)+1,0)</f>
        <v>0</v>
      </c>
      <c r="I34" s="115">
        <f>IF(ISNUMBER(SEARCH('Карта учёта'!$B$17,Расходка[[#This Row],[Наименование расходного материала]])),MAX($I$1:I33)+1,0)</f>
        <v>0</v>
      </c>
      <c r="J34" s="115">
        <f>IF(ISNUMBER(SEARCH('Карта учёта'!$B$18,Расходка[[#This Row],[Наименование расходного материала]])),MAX($J$1:J33)+1,0)</f>
        <v>0</v>
      </c>
      <c r="K34" s="115">
        <f>IF(ISNUMBER(SEARCH('Карта учёта'!$B$19,Расходка[[#This Row],[Наименование расходного материала]])),MAX($K$1:K33)+1,0)</f>
        <v>0</v>
      </c>
      <c r="L34" s="115">
        <f>IF(ISNUMBER(SEARCH('Карта учёта'!$B$20,Расходка[[#This Row],[Наименование расходного материала]])),MAX($L$1:L33)+1,0)</f>
        <v>0</v>
      </c>
      <c r="M34" s="115">
        <f>IF(ISNUMBER(SEARCH('Карта учёта'!$B$21,Расходка[[#This Row],[Наименование расходного материала]])),MAX($M$1:M33)+1,0)</f>
        <v>0</v>
      </c>
      <c r="N34" s="115">
        <f>IF(ISNUMBER(SEARCH('Карта учёта'!$B$22,Расходка[[#This Row],[Наименование расходного материала]])),MAX($N$1:N33)+1,0)</f>
        <v>0</v>
      </c>
      <c r="O34" s="115">
        <f>IF(ISNUMBER(SEARCH('Карта учёта'!$B$23,Расходка[[#This Row],[Наименование расходного материала]])),MAX($O$1:O33)+1,0)</f>
        <v>0</v>
      </c>
      <c r="P34" s="115">
        <f>IF(ISNUMBER(SEARCH('Карта учёта'!$B$24,Расходка[[#This Row],[Наименование расходного материала]])),MAX($P$1:P33)+1,0)</f>
        <v>0</v>
      </c>
      <c r="Q34" s="115">
        <f>IF(ISNUMBER(SEARCH('Карта учёта'!$B$25,Расходка[[#This Row],[Наименование расходного материала]])),MAX($Q$1:Q33)+1,0)</f>
        <v>0</v>
      </c>
      <c r="R34" s="114" t="str">
        <f>IFERROR(INDEX(Расходка[Наименование расходного материала],MATCH(Расходка[[#This Row],[№]],Поиск_расходки[Индекс1],0)),"")</f>
        <v/>
      </c>
      <c r="S34" s="114" t="str">
        <f>IFERROR(INDEX(Расходка[Наименование расходного материала],MATCH(Расходка[[#This Row],[№]],Поиск_расходки[Индекс2],0)),"")</f>
        <v/>
      </c>
      <c r="T34" s="114" t="str">
        <f>IFERROR(INDEX(Расходка[Наименование расходного материала],MATCH(Расходка[[#This Row],[№]],Поиск_расходки[Индекс3],0)),"")</f>
        <v/>
      </c>
      <c r="U34" s="114" t="str">
        <f>IFERROR(INDEX(Расходка[Наименование расходного материала],MATCH(Расходка[[#This Row],[№]],Поиск_расходки[Индекс4],0)),"")</f>
        <v/>
      </c>
      <c r="V34" s="114" t="str">
        <f>IFERROR(INDEX(Расходка[Наименование расходного материала],MATCH(Расходка[[#This Row],[№]],Поиск_расходки[Индекс5],0)),"")</f>
        <v/>
      </c>
      <c r="W34" s="114" t="str">
        <f>IFERROR(INDEX(Расходка[Наименование расходного материала],MATCH(Расходка[[#This Row],[№]],Поиск_расходки[Индекс6],0)),"")</f>
        <v/>
      </c>
      <c r="X34" s="114" t="str">
        <f>IFERROR(INDEX(Расходка[Наименование расходного материала],MATCH(Расходка[[#This Row],[№]],Поиск_расходки[Индекс7],0)),"")</f>
        <v/>
      </c>
      <c r="Y34" s="114" t="str">
        <f>IFERROR(INDEX(Расходка[Наименование расходного материала],MATCH(Расходка[[#This Row],[№]],Поиск_расходки[Индекс8],0)),"")</f>
        <v/>
      </c>
      <c r="Z34" s="114" t="str">
        <f>IFERROR(INDEX(Расходка[Наименование расходного материала],MATCH(Расходка[[#This Row],[№]],Поиск_расходки[Индекс9],0)),"")</f>
        <v/>
      </c>
      <c r="AA34" s="114" t="str">
        <f>IFERROR(INDEX(Расходка[Наименование расходного материала],MATCH(Расходка[[#This Row],[№]],Поиск_расходки[Индекс10],0)),"")</f>
        <v/>
      </c>
      <c r="AB34" s="114" t="str">
        <f>IFERROR(INDEX(Расходка[Наименование расходного материала],MATCH(Расходка[[#This Row],[№]],Поиск_расходки[Индекс11],0)),"")</f>
        <v/>
      </c>
      <c r="AC34" s="114" t="str">
        <f>IFERROR(INDEX(Расходка[Наименование расходного материала],MATCH(Расходка[[#This Row],[№]],Поиск_расходки[Индекс12],0)),"")</f>
        <v/>
      </c>
      <c r="AD34" s="114" t="str">
        <f>IFERROR(INDEX(Расходка[Наименование расходного материала],MATCH(Расходка[[#This Row],[№]],Поиск_расходки[Индекс13],0)),"")</f>
        <v/>
      </c>
      <c r="AF34" s="4" t="s">
        <v>5</v>
      </c>
      <c r="AG34" s="4" t="s">
        <v>430</v>
      </c>
    </row>
    <row r="35" spans="1:33">
      <c r="A35">
        <f>ROW(Расходка[[#This Row],[Тип расходного материала ]])-1</f>
        <v>34</v>
      </c>
      <c r="B35" t="s">
        <v>3</v>
      </c>
      <c r="C35" s="1" t="s">
        <v>321</v>
      </c>
      <c r="E35" s="115">
        <f>IF(ISNUMBER(SEARCH('Карта учёта'!$B$13,Расходка[[#This Row],[Наименование расходного материала]])),MAX($E$1:E34)+1,0)</f>
        <v>0</v>
      </c>
      <c r="F35" s="115">
        <f>IF(ISNUMBER(SEARCH('Карта учёта'!$B$14,Расходка[[#This Row],[Наименование расходного материала]])),MAX($F$1:F34)+1,0)</f>
        <v>0</v>
      </c>
      <c r="G35" s="115">
        <f>IF(ISNUMBER(SEARCH('Карта учёта'!$B$15,Расходка[[#This Row],[Наименование расходного материала]])),MAX($G$1:G34)+1,0)</f>
        <v>0</v>
      </c>
      <c r="H35" s="115">
        <f>IF(ISNUMBER(SEARCH('Карта учёта'!$B$16,Расходка[[#This Row],[Наименование расходного материала]])),MAX($H$1:H34)+1,0)</f>
        <v>0</v>
      </c>
      <c r="I35" s="115">
        <f>IF(ISNUMBER(SEARCH('Карта учёта'!$B$17,Расходка[[#This Row],[Наименование расходного материала]])),MAX($I$1:I34)+1,0)</f>
        <v>0</v>
      </c>
      <c r="J35" s="115">
        <f>IF(ISNUMBER(SEARCH('Карта учёта'!$B$18,Расходка[[#This Row],[Наименование расходного материала]])),MAX($J$1:J34)+1,0)</f>
        <v>0</v>
      </c>
      <c r="K35" s="115">
        <f>IF(ISNUMBER(SEARCH('Карта учёта'!$B$19,Расходка[[#This Row],[Наименование расходного материала]])),MAX($K$1:K34)+1,0)</f>
        <v>0</v>
      </c>
      <c r="L35" s="115">
        <f>IF(ISNUMBER(SEARCH('Карта учёта'!$B$20,Расходка[[#This Row],[Наименование расходного материала]])),MAX($L$1:L34)+1,0)</f>
        <v>0</v>
      </c>
      <c r="M35" s="115">
        <f>IF(ISNUMBER(SEARCH('Карта учёта'!$B$21,Расходка[[#This Row],[Наименование расходного материала]])),MAX($M$1:M34)+1,0)</f>
        <v>0</v>
      </c>
      <c r="N35" s="115">
        <f>IF(ISNUMBER(SEARCH('Карта учёта'!$B$22,Расходка[[#This Row],[Наименование расходного материала]])),MAX($N$1:N34)+1,0)</f>
        <v>0</v>
      </c>
      <c r="O35" s="115">
        <f>IF(ISNUMBER(SEARCH('Карта учёта'!$B$23,Расходка[[#This Row],[Наименование расходного материала]])),MAX($O$1:O34)+1,0)</f>
        <v>0</v>
      </c>
      <c r="P35" s="115">
        <f>IF(ISNUMBER(SEARCH('Карта учёта'!$B$24,Расходка[[#This Row],[Наименование расходного материала]])),MAX($P$1:P34)+1,0)</f>
        <v>0</v>
      </c>
      <c r="Q35" s="115">
        <f>IF(ISNUMBER(SEARCH('Карта учёта'!$B$25,Расходка[[#This Row],[Наименование расходного материала]])),MAX($Q$1:Q34)+1,0)</f>
        <v>0</v>
      </c>
      <c r="R35" s="114" t="str">
        <f>IFERROR(INDEX(Расходка[Наименование расходного материала],MATCH(Расходка[[#This Row],[№]],Поиск_расходки[Индекс1],0)),"")</f>
        <v/>
      </c>
      <c r="S35" s="114" t="str">
        <f>IFERROR(INDEX(Расходка[Наименование расходного материала],MATCH(Расходка[[#This Row],[№]],Поиск_расходки[Индекс2],0)),"")</f>
        <v/>
      </c>
      <c r="T35" s="114" t="str">
        <f>IFERROR(INDEX(Расходка[Наименование расходного материала],MATCH(Расходка[[#This Row],[№]],Поиск_расходки[Индекс3],0)),"")</f>
        <v/>
      </c>
      <c r="U35" s="114" t="str">
        <f>IFERROR(INDEX(Расходка[Наименование расходного материала],MATCH(Расходка[[#This Row],[№]],Поиск_расходки[Индекс4],0)),"")</f>
        <v/>
      </c>
      <c r="V35" s="114" t="str">
        <f>IFERROR(INDEX(Расходка[Наименование расходного материала],MATCH(Расходка[[#This Row],[№]],Поиск_расходки[Индекс5],0)),"")</f>
        <v/>
      </c>
      <c r="W35" s="114" t="str">
        <f>IFERROR(INDEX(Расходка[Наименование расходного материала],MATCH(Расходка[[#This Row],[№]],Поиск_расходки[Индекс6],0)),"")</f>
        <v/>
      </c>
      <c r="X35" s="114" t="str">
        <f>IFERROR(INDEX(Расходка[Наименование расходного материала],MATCH(Расходка[[#This Row],[№]],Поиск_расходки[Индекс7],0)),"")</f>
        <v/>
      </c>
      <c r="Y35" s="114" t="str">
        <f>IFERROR(INDEX(Расходка[Наименование расходного материала],MATCH(Расходка[[#This Row],[№]],Поиск_расходки[Индекс8],0)),"")</f>
        <v/>
      </c>
      <c r="Z35" s="114" t="str">
        <f>IFERROR(INDEX(Расходка[Наименование расходного материала],MATCH(Расходка[[#This Row],[№]],Поиск_расходки[Индекс9],0)),"")</f>
        <v/>
      </c>
      <c r="AA35" s="114" t="str">
        <f>IFERROR(INDEX(Расходка[Наименование расходного материала],MATCH(Расходка[[#This Row],[№]],Поиск_расходки[Индекс10],0)),"")</f>
        <v/>
      </c>
      <c r="AB35" s="114" t="str">
        <f>IFERROR(INDEX(Расходка[Наименование расходного материала],MATCH(Расходка[[#This Row],[№]],Поиск_расходки[Индекс11],0)),"")</f>
        <v/>
      </c>
      <c r="AC35" s="114" t="str">
        <f>IFERROR(INDEX(Расходка[Наименование расходного материала],MATCH(Расходка[[#This Row],[№]],Поиск_расходки[Индекс12],0)),"")</f>
        <v/>
      </c>
      <c r="AD35" s="114" t="str">
        <f>IFERROR(INDEX(Расходка[Наименование расходного материала],MATCH(Расходка[[#This Row],[№]],Поиск_расходки[Индекс13],0)),"")</f>
        <v/>
      </c>
      <c r="AF35" s="4" t="s">
        <v>5</v>
      </c>
      <c r="AG35" s="4" t="s">
        <v>489</v>
      </c>
    </row>
    <row r="36" spans="1:33">
      <c r="A36">
        <f>ROW(Расходка[[#This Row],[Тип расходного материала ]])-1</f>
        <v>35</v>
      </c>
      <c r="B36" t="s">
        <v>3</v>
      </c>
      <c r="C36" t="s">
        <v>317</v>
      </c>
      <c r="E36" s="115">
        <f>IF(ISNUMBER(SEARCH('Карта учёта'!$B$13,Расходка[[#This Row],[Наименование расходного материала]])),MAX($E$1:E35)+1,0)</f>
        <v>0</v>
      </c>
      <c r="F36" s="115">
        <f>IF(ISNUMBER(SEARCH('Карта учёта'!$B$14,Расходка[[#This Row],[Наименование расходного материала]])),MAX($F$1:F35)+1,0)</f>
        <v>0</v>
      </c>
      <c r="G36" s="115">
        <f>IF(ISNUMBER(SEARCH('Карта учёта'!$B$15,Расходка[[#This Row],[Наименование расходного материала]])),MAX($G$1:G35)+1,0)</f>
        <v>0</v>
      </c>
      <c r="H36" s="115">
        <f>IF(ISNUMBER(SEARCH('Карта учёта'!$B$16,Расходка[[#This Row],[Наименование расходного материала]])),MAX($H$1:H35)+1,0)</f>
        <v>0</v>
      </c>
      <c r="I36" s="115">
        <f>IF(ISNUMBER(SEARCH('Карта учёта'!$B$17,Расходка[[#This Row],[Наименование расходного материала]])),MAX($I$1:I35)+1,0)</f>
        <v>0</v>
      </c>
      <c r="J36" s="115">
        <f>IF(ISNUMBER(SEARCH('Карта учёта'!$B$18,Расходка[[#This Row],[Наименование расходного материала]])),MAX($J$1:J35)+1,0)</f>
        <v>0</v>
      </c>
      <c r="K36" s="115">
        <f>IF(ISNUMBER(SEARCH('Карта учёта'!$B$19,Расходка[[#This Row],[Наименование расходного материала]])),MAX($K$1:K35)+1,0)</f>
        <v>0</v>
      </c>
      <c r="L36" s="115">
        <f>IF(ISNUMBER(SEARCH('Карта учёта'!$B$20,Расходка[[#This Row],[Наименование расходного материала]])),MAX($L$1:L35)+1,0)</f>
        <v>0</v>
      </c>
      <c r="M36" s="115">
        <f>IF(ISNUMBER(SEARCH('Карта учёта'!$B$21,Расходка[[#This Row],[Наименование расходного материала]])),MAX($M$1:M35)+1,0)</f>
        <v>0</v>
      </c>
      <c r="N36" s="115">
        <f>IF(ISNUMBER(SEARCH('Карта учёта'!$B$22,Расходка[[#This Row],[Наименование расходного материала]])),MAX($N$1:N35)+1,0)</f>
        <v>0</v>
      </c>
      <c r="O36" s="115">
        <f>IF(ISNUMBER(SEARCH('Карта учёта'!$B$23,Расходка[[#This Row],[Наименование расходного материала]])),MAX($O$1:O35)+1,0)</f>
        <v>0</v>
      </c>
      <c r="P36" s="115">
        <f>IF(ISNUMBER(SEARCH('Карта учёта'!$B$24,Расходка[[#This Row],[Наименование расходного материала]])),MAX($P$1:P35)+1,0)</f>
        <v>0</v>
      </c>
      <c r="Q36" s="115">
        <f>IF(ISNUMBER(SEARCH('Карта учёта'!$B$25,Расходка[[#This Row],[Наименование расходного материала]])),MAX($Q$1:Q35)+1,0)</f>
        <v>0</v>
      </c>
      <c r="R36" s="114" t="str">
        <f>IFERROR(INDEX(Расходка[Наименование расходного материала],MATCH(Расходка[[#This Row],[№]],Поиск_расходки[Индекс1],0)),"")</f>
        <v/>
      </c>
      <c r="S36" s="114" t="str">
        <f>IFERROR(INDEX(Расходка[Наименование расходного материала],MATCH(Расходка[[#This Row],[№]],Поиск_расходки[Индекс2],0)),"")</f>
        <v/>
      </c>
      <c r="T36" s="114" t="str">
        <f>IFERROR(INDEX(Расходка[Наименование расходного материала],MATCH(Расходка[[#This Row],[№]],Поиск_расходки[Индекс3],0)),"")</f>
        <v/>
      </c>
      <c r="U36" s="114" t="str">
        <f>IFERROR(INDEX(Расходка[Наименование расходного материала],MATCH(Расходка[[#This Row],[№]],Поиск_расходки[Индекс4],0)),"")</f>
        <v/>
      </c>
      <c r="V36" s="114" t="str">
        <f>IFERROR(INDEX(Расходка[Наименование расходного материала],MATCH(Расходка[[#This Row],[№]],Поиск_расходки[Индекс5],0)),"")</f>
        <v/>
      </c>
      <c r="W36" s="114" t="str">
        <f>IFERROR(INDEX(Расходка[Наименование расходного материала],MATCH(Расходка[[#This Row],[№]],Поиск_расходки[Индекс6],0)),"")</f>
        <v/>
      </c>
      <c r="X36" s="114" t="str">
        <f>IFERROR(INDEX(Расходка[Наименование расходного материала],MATCH(Расходка[[#This Row],[№]],Поиск_расходки[Индекс7],0)),"")</f>
        <v/>
      </c>
      <c r="Y36" s="114" t="str">
        <f>IFERROR(INDEX(Расходка[Наименование расходного материала],MATCH(Расходка[[#This Row],[№]],Поиск_расходки[Индекс8],0)),"")</f>
        <v/>
      </c>
      <c r="Z36" s="114" t="str">
        <f>IFERROR(INDEX(Расходка[Наименование расходного материала],MATCH(Расходка[[#This Row],[№]],Поиск_расходки[Индекс9],0)),"")</f>
        <v/>
      </c>
      <c r="AA36" s="114" t="str">
        <f>IFERROR(INDEX(Расходка[Наименование расходного материала],MATCH(Расходка[[#This Row],[№]],Поиск_расходки[Индекс10],0)),"")</f>
        <v/>
      </c>
      <c r="AB36" s="114" t="str">
        <f>IFERROR(INDEX(Расходка[Наименование расходного материала],MATCH(Расходка[[#This Row],[№]],Поиск_расходки[Индекс11],0)),"")</f>
        <v/>
      </c>
      <c r="AC36" s="114" t="str">
        <f>IFERROR(INDEX(Расходка[Наименование расходного материала],MATCH(Расходка[[#This Row],[№]],Поиск_расходки[Индекс12],0)),"")</f>
        <v/>
      </c>
      <c r="AD36" s="114" t="str">
        <f>IFERROR(INDEX(Расходка[Наименование расходного материала],MATCH(Расходка[[#This Row],[№]],Поиск_расходки[Индекс13],0)),"")</f>
        <v/>
      </c>
      <c r="AF36" s="4" t="s">
        <v>5</v>
      </c>
      <c r="AG36" s="4" t="s">
        <v>431</v>
      </c>
    </row>
    <row r="37" spans="1:33">
      <c r="A37">
        <f>ROW(Расходка[[#This Row],[Тип расходного материала ]])-1</f>
        <v>36</v>
      </c>
      <c r="B37" t="s">
        <v>3</v>
      </c>
      <c r="C37" t="s">
        <v>318</v>
      </c>
      <c r="E37" s="115">
        <f>IF(ISNUMBER(SEARCH('Карта учёта'!$B$13,Расходка[[#This Row],[Наименование расходного материала]])),MAX($E$1:E36)+1,0)</f>
        <v>0</v>
      </c>
      <c r="F37" s="115">
        <f>IF(ISNUMBER(SEARCH('Карта учёта'!$B$14,Расходка[[#This Row],[Наименование расходного материала]])),MAX($F$1:F36)+1,0)</f>
        <v>0</v>
      </c>
      <c r="G37" s="115">
        <f>IF(ISNUMBER(SEARCH('Карта учёта'!$B$15,Расходка[[#This Row],[Наименование расходного материала]])),MAX($G$1:G36)+1,0)</f>
        <v>0</v>
      </c>
      <c r="H37" s="115">
        <f>IF(ISNUMBER(SEARCH('Карта учёта'!$B$16,Расходка[[#This Row],[Наименование расходного материала]])),MAX($H$1:H36)+1,0)</f>
        <v>0</v>
      </c>
      <c r="I37" s="115">
        <f>IF(ISNUMBER(SEARCH('Карта учёта'!$B$17,Расходка[[#This Row],[Наименование расходного материала]])),MAX($I$1:I36)+1,0)</f>
        <v>0</v>
      </c>
      <c r="J37" s="115">
        <f>IF(ISNUMBER(SEARCH('Карта учёта'!$B$18,Расходка[[#This Row],[Наименование расходного материала]])),MAX($J$1:J36)+1,0)</f>
        <v>0</v>
      </c>
      <c r="K37" s="115">
        <f>IF(ISNUMBER(SEARCH('Карта учёта'!$B$19,Расходка[[#This Row],[Наименование расходного материала]])),MAX($K$1:K36)+1,0)</f>
        <v>0</v>
      </c>
      <c r="L37" s="115">
        <f>IF(ISNUMBER(SEARCH('Карта учёта'!$B$20,Расходка[[#This Row],[Наименование расходного материала]])),MAX($L$1:L36)+1,0)</f>
        <v>0</v>
      </c>
      <c r="M37" s="115">
        <f>IF(ISNUMBER(SEARCH('Карта учёта'!$B$21,Расходка[[#This Row],[Наименование расходного материала]])),MAX($M$1:M36)+1,0)</f>
        <v>0</v>
      </c>
      <c r="N37" s="115">
        <f>IF(ISNUMBER(SEARCH('Карта учёта'!$B$22,Расходка[[#This Row],[Наименование расходного материала]])),MAX($N$1:N36)+1,0)</f>
        <v>0</v>
      </c>
      <c r="O37" s="115">
        <f>IF(ISNUMBER(SEARCH('Карта учёта'!$B$23,Расходка[[#This Row],[Наименование расходного материала]])),MAX($O$1:O36)+1,0)</f>
        <v>0</v>
      </c>
      <c r="P37" s="115">
        <f>IF(ISNUMBER(SEARCH('Карта учёта'!$B$24,Расходка[[#This Row],[Наименование расходного материала]])),MAX($P$1:P36)+1,0)</f>
        <v>0</v>
      </c>
      <c r="Q37" s="115">
        <f>IF(ISNUMBER(SEARCH('Карта учёта'!$B$25,Расходка[[#This Row],[Наименование расходного материала]])),MAX($Q$1:Q36)+1,0)</f>
        <v>0</v>
      </c>
      <c r="R37" s="114" t="str">
        <f>IFERROR(INDEX(Расходка[Наименование расходного материала],MATCH(Расходка[[#This Row],[№]],Поиск_расходки[Индекс1],0)),"")</f>
        <v/>
      </c>
      <c r="S37" s="114" t="str">
        <f>IFERROR(INDEX(Расходка[Наименование расходного материала],MATCH(Расходка[[#This Row],[№]],Поиск_расходки[Индекс2],0)),"")</f>
        <v/>
      </c>
      <c r="T37" s="114" t="str">
        <f>IFERROR(INDEX(Расходка[Наименование расходного материала],MATCH(Расходка[[#This Row],[№]],Поиск_расходки[Индекс3],0)),"")</f>
        <v/>
      </c>
      <c r="U37" s="114" t="str">
        <f>IFERROR(INDEX(Расходка[Наименование расходного материала],MATCH(Расходка[[#This Row],[№]],Поиск_расходки[Индекс4],0)),"")</f>
        <v/>
      </c>
      <c r="V37" s="114" t="str">
        <f>IFERROR(INDEX(Расходка[Наименование расходного материала],MATCH(Расходка[[#This Row],[№]],Поиск_расходки[Индекс5],0)),"")</f>
        <v/>
      </c>
      <c r="W37" s="114" t="str">
        <f>IFERROR(INDEX(Расходка[Наименование расходного материала],MATCH(Расходка[[#This Row],[№]],Поиск_расходки[Индекс6],0)),"")</f>
        <v/>
      </c>
      <c r="X37" s="114" t="str">
        <f>IFERROR(INDEX(Расходка[Наименование расходного материала],MATCH(Расходка[[#This Row],[№]],Поиск_расходки[Индекс7],0)),"")</f>
        <v/>
      </c>
      <c r="Y37" s="114" t="str">
        <f>IFERROR(INDEX(Расходка[Наименование расходного материала],MATCH(Расходка[[#This Row],[№]],Поиск_расходки[Индекс8],0)),"")</f>
        <v/>
      </c>
      <c r="Z37" s="114" t="str">
        <f>IFERROR(INDEX(Расходка[Наименование расходного материала],MATCH(Расходка[[#This Row],[№]],Поиск_расходки[Индекс9],0)),"")</f>
        <v/>
      </c>
      <c r="AA37" s="114" t="str">
        <f>IFERROR(INDEX(Расходка[Наименование расходного материала],MATCH(Расходка[[#This Row],[№]],Поиск_расходки[Индекс10],0)),"")</f>
        <v/>
      </c>
      <c r="AB37" s="114" t="str">
        <f>IFERROR(INDEX(Расходка[Наименование расходного материала],MATCH(Расходка[[#This Row],[№]],Поиск_расходки[Индекс11],0)),"")</f>
        <v/>
      </c>
      <c r="AC37" s="114" t="str">
        <f>IFERROR(INDEX(Расходка[Наименование расходного материала],MATCH(Расходка[[#This Row],[№]],Поиск_расходки[Индекс12],0)),"")</f>
        <v/>
      </c>
      <c r="AD37" s="114" t="str">
        <f>IFERROR(INDEX(Расходка[Наименование расходного материала],MATCH(Расходка[[#This Row],[№]],Поиск_расходки[Индекс13],0)),"")</f>
        <v/>
      </c>
      <c r="AF37" s="4" t="s">
        <v>6</v>
      </c>
      <c r="AG37" s="4" t="s">
        <v>404</v>
      </c>
    </row>
    <row r="38" spans="1:33">
      <c r="A38">
        <f>ROW(Расходка[[#This Row],[Тип расходного материала ]])-1</f>
        <v>37</v>
      </c>
      <c r="B38" t="s">
        <v>3</v>
      </c>
      <c r="C38" t="s">
        <v>319</v>
      </c>
      <c r="E38" s="115">
        <f>IF(ISNUMBER(SEARCH('Карта учёта'!$B$13,Расходка[[#This Row],[Наименование расходного материала]])),MAX($E$1:E37)+1,0)</f>
        <v>0</v>
      </c>
      <c r="F38" s="115">
        <f>IF(ISNUMBER(SEARCH('Карта учёта'!$B$14,Расходка[[#This Row],[Наименование расходного материала]])),MAX($F$1:F37)+1,0)</f>
        <v>0</v>
      </c>
      <c r="G38" s="115">
        <f>IF(ISNUMBER(SEARCH('Карта учёта'!$B$15,Расходка[[#This Row],[Наименование расходного материала]])),MAX($G$1:G37)+1,0)</f>
        <v>0</v>
      </c>
      <c r="H38" s="115">
        <f>IF(ISNUMBER(SEARCH('Карта учёта'!$B$16,Расходка[[#This Row],[Наименование расходного материала]])),MAX($H$1:H37)+1,0)</f>
        <v>0</v>
      </c>
      <c r="I38" s="115">
        <f>IF(ISNUMBER(SEARCH('Карта учёта'!$B$17,Расходка[[#This Row],[Наименование расходного материала]])),MAX($I$1:I37)+1,0)</f>
        <v>0</v>
      </c>
      <c r="J38" s="115">
        <f>IF(ISNUMBER(SEARCH('Карта учёта'!$B$18,Расходка[[#This Row],[Наименование расходного материала]])),MAX($J$1:J37)+1,0)</f>
        <v>0</v>
      </c>
      <c r="K38" s="115">
        <f>IF(ISNUMBER(SEARCH('Карта учёта'!$B$19,Расходка[[#This Row],[Наименование расходного материала]])),MAX($K$1:K37)+1,0)</f>
        <v>0</v>
      </c>
      <c r="L38" s="115">
        <f>IF(ISNUMBER(SEARCH('Карта учёта'!$B$20,Расходка[[#This Row],[Наименование расходного материала]])),MAX($L$1:L37)+1,0)</f>
        <v>0</v>
      </c>
      <c r="M38" s="115">
        <f>IF(ISNUMBER(SEARCH('Карта учёта'!$B$21,Расходка[[#This Row],[Наименование расходного материала]])),MAX($M$1:M37)+1,0)</f>
        <v>0</v>
      </c>
      <c r="N38" s="115">
        <f>IF(ISNUMBER(SEARCH('Карта учёта'!$B$22,Расходка[[#This Row],[Наименование расходного материала]])),MAX($N$1:N37)+1,0)</f>
        <v>0</v>
      </c>
      <c r="O38" s="115">
        <f>IF(ISNUMBER(SEARCH('Карта учёта'!$B$23,Расходка[[#This Row],[Наименование расходного материала]])),MAX($O$1:O37)+1,0)</f>
        <v>0</v>
      </c>
      <c r="P38" s="115">
        <f>IF(ISNUMBER(SEARCH('Карта учёта'!$B$24,Расходка[[#This Row],[Наименование расходного материала]])),MAX($P$1:P37)+1,0)</f>
        <v>0</v>
      </c>
      <c r="Q38" s="115">
        <f>IF(ISNUMBER(SEARCH('Карта учёта'!$B$25,Расходка[[#This Row],[Наименование расходного материала]])),MAX($Q$1:Q37)+1,0)</f>
        <v>0</v>
      </c>
      <c r="R38" s="114" t="str">
        <f>IFERROR(INDEX(Расходка[Наименование расходного материала],MATCH(Расходка[[#This Row],[№]],Поиск_расходки[Индекс1],0)),"")</f>
        <v/>
      </c>
      <c r="S38" s="114" t="str">
        <f>IFERROR(INDEX(Расходка[Наименование расходного материала],MATCH(Расходка[[#This Row],[№]],Поиск_расходки[Индекс2],0)),"")</f>
        <v/>
      </c>
      <c r="T38" s="114" t="str">
        <f>IFERROR(INDEX(Расходка[Наименование расходного материала],MATCH(Расходка[[#This Row],[№]],Поиск_расходки[Индекс3],0)),"")</f>
        <v/>
      </c>
      <c r="U38" s="114" t="str">
        <f>IFERROR(INDEX(Расходка[Наименование расходного материала],MATCH(Расходка[[#This Row],[№]],Поиск_расходки[Индекс4],0)),"")</f>
        <v/>
      </c>
      <c r="V38" s="114" t="str">
        <f>IFERROR(INDEX(Расходка[Наименование расходного материала],MATCH(Расходка[[#This Row],[№]],Поиск_расходки[Индекс5],0)),"")</f>
        <v/>
      </c>
      <c r="W38" s="114" t="str">
        <f>IFERROR(INDEX(Расходка[Наименование расходного материала],MATCH(Расходка[[#This Row],[№]],Поиск_расходки[Индекс6],0)),"")</f>
        <v/>
      </c>
      <c r="X38" s="114" t="str">
        <f>IFERROR(INDEX(Расходка[Наименование расходного материала],MATCH(Расходка[[#This Row],[№]],Поиск_расходки[Индекс7],0)),"")</f>
        <v/>
      </c>
      <c r="Y38" s="114" t="str">
        <f>IFERROR(INDEX(Расходка[Наименование расходного материала],MATCH(Расходка[[#This Row],[№]],Поиск_расходки[Индекс8],0)),"")</f>
        <v/>
      </c>
      <c r="Z38" s="114" t="str">
        <f>IFERROR(INDEX(Расходка[Наименование расходного материала],MATCH(Расходка[[#This Row],[№]],Поиск_расходки[Индекс9],0)),"")</f>
        <v/>
      </c>
      <c r="AA38" s="114" t="str">
        <f>IFERROR(INDEX(Расходка[Наименование расходного материала],MATCH(Расходка[[#This Row],[№]],Поиск_расходки[Индекс10],0)),"")</f>
        <v/>
      </c>
      <c r="AB38" s="114" t="str">
        <f>IFERROR(INDEX(Расходка[Наименование расходного материала],MATCH(Расходка[[#This Row],[№]],Поиск_расходки[Индекс11],0)),"")</f>
        <v/>
      </c>
      <c r="AC38" s="114" t="str">
        <f>IFERROR(INDEX(Расходка[Наименование расходного материала],MATCH(Расходка[[#This Row],[№]],Поиск_расходки[Индекс12],0)),"")</f>
        <v/>
      </c>
      <c r="AD38" s="114" t="str">
        <f>IFERROR(INDEX(Расходка[Наименование расходного материала],MATCH(Расходка[[#This Row],[№]],Поиск_расходки[Индекс13],0)),"")</f>
        <v/>
      </c>
      <c r="AF38" s="4" t="s">
        <v>6</v>
      </c>
      <c r="AG38" s="4" t="s">
        <v>491</v>
      </c>
    </row>
    <row r="39" spans="1:33">
      <c r="A39">
        <f>ROW(Расходка[[#This Row],[Тип расходного материала ]])-1</f>
        <v>38</v>
      </c>
      <c r="B39" t="s">
        <v>3</v>
      </c>
      <c r="C39" t="s">
        <v>315</v>
      </c>
      <c r="E39" s="115">
        <f>IF(ISNUMBER(SEARCH('Карта учёта'!$B$13,Расходка[[#This Row],[Наименование расходного материала]])),MAX($E$1:E38)+1,0)</f>
        <v>0</v>
      </c>
      <c r="F39" s="115">
        <f>IF(ISNUMBER(SEARCH('Карта учёта'!$B$14,Расходка[[#This Row],[Наименование расходного материала]])),MAX($F$1:F38)+1,0)</f>
        <v>0</v>
      </c>
      <c r="G39" s="115">
        <f>IF(ISNUMBER(SEARCH('Карта учёта'!$B$15,Расходка[[#This Row],[Наименование расходного материала]])),MAX($G$1:G38)+1,0)</f>
        <v>0</v>
      </c>
      <c r="H39" s="115">
        <f>IF(ISNUMBER(SEARCH('Карта учёта'!$B$16,Расходка[[#This Row],[Наименование расходного материала]])),MAX($H$1:H38)+1,0)</f>
        <v>0</v>
      </c>
      <c r="I39" s="115">
        <f>IF(ISNUMBER(SEARCH('Карта учёта'!$B$17,Расходка[[#This Row],[Наименование расходного материала]])),MAX($I$1:I38)+1,0)</f>
        <v>0</v>
      </c>
      <c r="J39" s="115">
        <f>IF(ISNUMBER(SEARCH('Карта учёта'!$B$18,Расходка[[#This Row],[Наименование расходного материала]])),MAX($J$1:J38)+1,0)</f>
        <v>0</v>
      </c>
      <c r="K39" s="115">
        <f>IF(ISNUMBER(SEARCH('Карта учёта'!$B$19,Расходка[[#This Row],[Наименование расходного материала]])),MAX($K$1:K38)+1,0)</f>
        <v>0</v>
      </c>
      <c r="L39" s="115">
        <f>IF(ISNUMBER(SEARCH('Карта учёта'!$B$20,Расходка[[#This Row],[Наименование расходного материала]])),MAX($L$1:L38)+1,0)</f>
        <v>0</v>
      </c>
      <c r="M39" s="115">
        <f>IF(ISNUMBER(SEARCH('Карта учёта'!$B$21,Расходка[[#This Row],[Наименование расходного материала]])),MAX($M$1:M38)+1,0)</f>
        <v>0</v>
      </c>
      <c r="N39" s="115">
        <f>IF(ISNUMBER(SEARCH('Карта учёта'!$B$22,Расходка[[#This Row],[Наименование расходного материала]])),MAX($N$1:N38)+1,0)</f>
        <v>0</v>
      </c>
      <c r="O39" s="115">
        <f>IF(ISNUMBER(SEARCH('Карта учёта'!$B$23,Расходка[[#This Row],[Наименование расходного материала]])),MAX($O$1:O38)+1,0)</f>
        <v>0</v>
      </c>
      <c r="P39" s="115">
        <f>IF(ISNUMBER(SEARCH('Карта учёта'!$B$24,Расходка[[#This Row],[Наименование расходного материала]])),MAX($P$1:P38)+1,0)</f>
        <v>0</v>
      </c>
      <c r="Q39" s="115">
        <f>IF(ISNUMBER(SEARCH('Карта учёта'!$B$25,Расходка[[#This Row],[Наименование расходного материала]])),MAX($Q$1:Q38)+1,0)</f>
        <v>0</v>
      </c>
      <c r="R39" s="114" t="str">
        <f>IFERROR(INDEX(Расходка[Наименование расходного материала],MATCH(Расходка[[#This Row],[№]],Поиск_расходки[Индекс1],0)),"")</f>
        <v/>
      </c>
      <c r="S39" s="114" t="str">
        <f>IFERROR(INDEX(Расходка[Наименование расходного материала],MATCH(Расходка[[#This Row],[№]],Поиск_расходки[Индекс2],0)),"")</f>
        <v/>
      </c>
      <c r="T39" s="114" t="str">
        <f>IFERROR(INDEX(Расходка[Наименование расходного материала],MATCH(Расходка[[#This Row],[№]],Поиск_расходки[Индекс3],0)),"")</f>
        <v/>
      </c>
      <c r="U39" s="114" t="str">
        <f>IFERROR(INDEX(Расходка[Наименование расходного материала],MATCH(Расходка[[#This Row],[№]],Поиск_расходки[Индекс4],0)),"")</f>
        <v/>
      </c>
      <c r="V39" s="114" t="str">
        <f>IFERROR(INDEX(Расходка[Наименование расходного материала],MATCH(Расходка[[#This Row],[№]],Поиск_расходки[Индекс5],0)),"")</f>
        <v/>
      </c>
      <c r="W39" s="114" t="str">
        <f>IFERROR(INDEX(Расходка[Наименование расходного материала],MATCH(Расходка[[#This Row],[№]],Поиск_расходки[Индекс6],0)),"")</f>
        <v/>
      </c>
      <c r="X39" s="114" t="str">
        <f>IFERROR(INDEX(Расходка[Наименование расходного материала],MATCH(Расходка[[#This Row],[№]],Поиск_расходки[Индекс7],0)),"")</f>
        <v/>
      </c>
      <c r="Y39" s="114" t="str">
        <f>IFERROR(INDEX(Расходка[Наименование расходного материала],MATCH(Расходка[[#This Row],[№]],Поиск_расходки[Индекс8],0)),"")</f>
        <v/>
      </c>
      <c r="Z39" s="114" t="str">
        <f>IFERROR(INDEX(Расходка[Наименование расходного материала],MATCH(Расходка[[#This Row],[№]],Поиск_расходки[Индекс9],0)),"")</f>
        <v/>
      </c>
      <c r="AA39" s="114" t="str">
        <f>IFERROR(INDEX(Расходка[Наименование расходного материала],MATCH(Расходка[[#This Row],[№]],Поиск_расходки[Индекс10],0)),"")</f>
        <v/>
      </c>
      <c r="AB39" s="114" t="str">
        <f>IFERROR(INDEX(Расходка[Наименование расходного материала],MATCH(Расходка[[#This Row],[№]],Поиск_расходки[Индекс11],0)),"")</f>
        <v/>
      </c>
      <c r="AC39" s="114" t="str">
        <f>IFERROR(INDEX(Расходка[Наименование расходного материала],MATCH(Расходка[[#This Row],[№]],Поиск_расходки[Индекс12],0)),"")</f>
        <v/>
      </c>
      <c r="AD39" s="114" t="str">
        <f>IFERROR(INDEX(Расходка[Наименование расходного материала],MATCH(Расходка[[#This Row],[№]],Поиск_расходки[Индекс13],0)),"")</f>
        <v/>
      </c>
      <c r="AF39" s="4" t="s">
        <v>6</v>
      </c>
      <c r="AG39" s="4" t="s">
        <v>432</v>
      </c>
    </row>
    <row r="40" spans="1:33">
      <c r="A40">
        <f>ROW(Расходка[[#This Row],[Тип расходного материала ]])-1</f>
        <v>39</v>
      </c>
      <c r="B40" t="s">
        <v>3</v>
      </c>
      <c r="C40" s="1" t="s">
        <v>352</v>
      </c>
      <c r="E40" s="115">
        <f>IF(ISNUMBER(SEARCH('Карта учёта'!$B$13,Расходка[[#This Row],[Наименование расходного материала]])),MAX($E$1:E39)+1,0)</f>
        <v>0</v>
      </c>
      <c r="F40" s="115">
        <f>IF(ISNUMBER(SEARCH('Карта учёта'!$B$14,Расходка[[#This Row],[Наименование расходного материала]])),MAX($F$1:F39)+1,0)</f>
        <v>0</v>
      </c>
      <c r="G40" s="115">
        <f>IF(ISNUMBER(SEARCH('Карта учёта'!$B$15,Расходка[[#This Row],[Наименование расходного материала]])),MAX($G$1:G39)+1,0)</f>
        <v>0</v>
      </c>
      <c r="H40" s="115">
        <f>IF(ISNUMBER(SEARCH('Карта учёта'!$B$16,Расходка[[#This Row],[Наименование расходного материала]])),MAX($H$1:H39)+1,0)</f>
        <v>0</v>
      </c>
      <c r="I40" s="115">
        <f>IF(ISNUMBER(SEARCH('Карта учёта'!$B$17,Расходка[[#This Row],[Наименование расходного материала]])),MAX($I$1:I39)+1,0)</f>
        <v>0</v>
      </c>
      <c r="J40" s="115">
        <f>IF(ISNUMBER(SEARCH('Карта учёта'!$B$18,Расходка[[#This Row],[Наименование расходного материала]])),MAX($J$1:J39)+1,0)</f>
        <v>0</v>
      </c>
      <c r="K40" s="115">
        <f>IF(ISNUMBER(SEARCH('Карта учёта'!$B$19,Расходка[[#This Row],[Наименование расходного материала]])),MAX($K$1:K39)+1,0)</f>
        <v>0</v>
      </c>
      <c r="L40" s="115">
        <f>IF(ISNUMBER(SEARCH('Карта учёта'!$B$20,Расходка[[#This Row],[Наименование расходного материала]])),MAX($L$1:L39)+1,0)</f>
        <v>0</v>
      </c>
      <c r="M40" s="115">
        <f>IF(ISNUMBER(SEARCH('Карта учёта'!$B$21,Расходка[[#This Row],[Наименование расходного материала]])),MAX($M$1:M39)+1,0)</f>
        <v>0</v>
      </c>
      <c r="N40" s="115">
        <f>IF(ISNUMBER(SEARCH('Карта учёта'!$B$22,Расходка[[#This Row],[Наименование расходного материала]])),MAX($N$1:N39)+1,0)</f>
        <v>0</v>
      </c>
      <c r="O40" s="115">
        <f>IF(ISNUMBER(SEARCH('Карта учёта'!$B$23,Расходка[[#This Row],[Наименование расходного материала]])),MAX($O$1:O39)+1,0)</f>
        <v>0</v>
      </c>
      <c r="P40" s="115">
        <f>IF(ISNUMBER(SEARCH('Карта учёта'!$B$24,Расходка[[#This Row],[Наименование расходного материала]])),MAX($P$1:P39)+1,0)</f>
        <v>0</v>
      </c>
      <c r="Q40" s="115">
        <f>IF(ISNUMBER(SEARCH('Карта учёта'!$B$25,Расходка[[#This Row],[Наименование расходного материала]])),MAX($Q$1:Q39)+1,0)</f>
        <v>0</v>
      </c>
      <c r="R40" s="114" t="str">
        <f>IFERROR(INDEX(Расходка[Наименование расходного материала],MATCH(Расходка[[#This Row],[№]],Поиск_расходки[Индекс1],0)),"")</f>
        <v/>
      </c>
      <c r="S40" s="114" t="str">
        <f>IFERROR(INDEX(Расходка[Наименование расходного материала],MATCH(Расходка[[#This Row],[№]],Поиск_расходки[Индекс2],0)),"")</f>
        <v/>
      </c>
      <c r="T40" s="114" t="str">
        <f>IFERROR(INDEX(Расходка[Наименование расходного материала],MATCH(Расходка[[#This Row],[№]],Поиск_расходки[Индекс3],0)),"")</f>
        <v/>
      </c>
      <c r="U40" s="114" t="str">
        <f>IFERROR(INDEX(Расходка[Наименование расходного материала],MATCH(Расходка[[#This Row],[№]],Поиск_расходки[Индекс4],0)),"")</f>
        <v/>
      </c>
      <c r="V40" s="114" t="str">
        <f>IFERROR(INDEX(Расходка[Наименование расходного материала],MATCH(Расходка[[#This Row],[№]],Поиск_расходки[Индекс5],0)),"")</f>
        <v/>
      </c>
      <c r="W40" s="114" t="str">
        <f>IFERROR(INDEX(Расходка[Наименование расходного материала],MATCH(Расходка[[#This Row],[№]],Поиск_расходки[Индекс6],0)),"")</f>
        <v/>
      </c>
      <c r="X40" s="114" t="str">
        <f>IFERROR(INDEX(Расходка[Наименование расходного материала],MATCH(Расходка[[#This Row],[№]],Поиск_расходки[Индекс7],0)),"")</f>
        <v/>
      </c>
      <c r="Y40" s="114" t="str">
        <f>IFERROR(INDEX(Расходка[Наименование расходного материала],MATCH(Расходка[[#This Row],[№]],Поиск_расходки[Индекс8],0)),"")</f>
        <v/>
      </c>
      <c r="Z40" s="114" t="str">
        <f>IFERROR(INDEX(Расходка[Наименование расходного материала],MATCH(Расходка[[#This Row],[№]],Поиск_расходки[Индекс9],0)),"")</f>
        <v/>
      </c>
      <c r="AA40" s="114" t="str">
        <f>IFERROR(INDEX(Расходка[Наименование расходного материала],MATCH(Расходка[[#This Row],[№]],Поиск_расходки[Индекс10],0)),"")</f>
        <v/>
      </c>
      <c r="AB40" s="114" t="str">
        <f>IFERROR(INDEX(Расходка[Наименование расходного материала],MATCH(Расходка[[#This Row],[№]],Поиск_расходки[Индекс11],0)),"")</f>
        <v/>
      </c>
      <c r="AC40" s="114" t="str">
        <f>IFERROR(INDEX(Расходка[Наименование расходного материала],MATCH(Расходка[[#This Row],[№]],Поиск_расходки[Индекс12],0)),"")</f>
        <v/>
      </c>
      <c r="AD40" s="114" t="str">
        <f>IFERROR(INDEX(Расходка[Наименование расходного материала],MATCH(Расходка[[#This Row],[№]],Поиск_расходки[Индекс13],0)),"")</f>
        <v/>
      </c>
      <c r="AF40" s="4" t="s">
        <v>6</v>
      </c>
      <c r="AG40" s="4" t="s">
        <v>433</v>
      </c>
    </row>
    <row r="41" spans="1:33">
      <c r="A41">
        <f>ROW(Расходка[[#This Row],[Тип расходного материала ]])-1</f>
        <v>40</v>
      </c>
      <c r="B41" t="s">
        <v>3</v>
      </c>
      <c r="C41" s="1" t="s">
        <v>359</v>
      </c>
      <c r="E41" s="115">
        <f>IF(ISNUMBER(SEARCH('Карта учёта'!$B$13,Расходка[[#This Row],[Наименование расходного материала]])),MAX($E$1:E40)+1,0)</f>
        <v>0</v>
      </c>
      <c r="F41" s="115">
        <f>IF(ISNUMBER(SEARCH('Карта учёта'!$B$14,Расходка[[#This Row],[Наименование расходного материала]])),MAX($F$1:F40)+1,0)</f>
        <v>0</v>
      </c>
      <c r="G41" s="115">
        <f>IF(ISNUMBER(SEARCH('Карта учёта'!$B$15,Расходка[[#This Row],[Наименование расходного материала]])),MAX($G$1:G40)+1,0)</f>
        <v>0</v>
      </c>
      <c r="H41" s="115">
        <f>IF(ISNUMBER(SEARCH('Карта учёта'!$B$16,Расходка[[#This Row],[Наименование расходного материала]])),MAX($H$1:H40)+1,0)</f>
        <v>0</v>
      </c>
      <c r="I41" s="115">
        <f>IF(ISNUMBER(SEARCH('Карта учёта'!$B$17,Расходка[[#This Row],[Наименование расходного материала]])),MAX($I$1:I40)+1,0)</f>
        <v>0</v>
      </c>
      <c r="J41" s="115">
        <f>IF(ISNUMBER(SEARCH('Карта учёта'!$B$18,Расходка[[#This Row],[Наименование расходного материала]])),MAX($J$1:J40)+1,0)</f>
        <v>0</v>
      </c>
      <c r="K41" s="115">
        <f>IF(ISNUMBER(SEARCH('Карта учёта'!$B$19,Расходка[[#This Row],[Наименование расходного материала]])),MAX($K$1:K40)+1,0)</f>
        <v>0</v>
      </c>
      <c r="L41" s="115">
        <f>IF(ISNUMBER(SEARCH('Карта учёта'!$B$20,Расходка[[#This Row],[Наименование расходного материала]])),MAX($L$1:L40)+1,0)</f>
        <v>0</v>
      </c>
      <c r="M41" s="115">
        <f>IF(ISNUMBER(SEARCH('Карта учёта'!$B$21,Расходка[[#This Row],[Наименование расходного материала]])),MAX($M$1:M40)+1,0)</f>
        <v>0</v>
      </c>
      <c r="N41" s="115">
        <f>IF(ISNUMBER(SEARCH('Карта учёта'!$B$22,Расходка[[#This Row],[Наименование расходного материала]])),MAX($N$1:N40)+1,0)</f>
        <v>0</v>
      </c>
      <c r="O41" s="115">
        <f>IF(ISNUMBER(SEARCH('Карта учёта'!$B$23,Расходка[[#This Row],[Наименование расходного материала]])),MAX($O$1:O40)+1,0)</f>
        <v>0</v>
      </c>
      <c r="P41" s="115">
        <f>IF(ISNUMBER(SEARCH('Карта учёта'!$B$24,Расходка[[#This Row],[Наименование расходного материала]])),MAX($P$1:P40)+1,0)</f>
        <v>0</v>
      </c>
      <c r="Q41" s="115">
        <f>IF(ISNUMBER(SEARCH('Карта учёта'!$B$25,Расходка[[#This Row],[Наименование расходного материала]])),MAX($Q$1:Q40)+1,0)</f>
        <v>0</v>
      </c>
      <c r="R41" s="114" t="str">
        <f>IFERROR(INDEX(Расходка[Наименование расходного материала],MATCH(Расходка[[#This Row],[№]],Поиск_расходки[Индекс1],0)),"")</f>
        <v/>
      </c>
      <c r="S41" s="114" t="str">
        <f>IFERROR(INDEX(Расходка[Наименование расходного материала],MATCH(Расходка[[#This Row],[№]],Поиск_расходки[Индекс2],0)),"")</f>
        <v/>
      </c>
      <c r="T41" s="114" t="str">
        <f>IFERROR(INDEX(Расходка[Наименование расходного материала],MATCH(Расходка[[#This Row],[№]],Поиск_расходки[Индекс3],0)),"")</f>
        <v/>
      </c>
      <c r="U41" s="114" t="str">
        <f>IFERROR(INDEX(Расходка[Наименование расходного материала],MATCH(Расходка[[#This Row],[№]],Поиск_расходки[Индекс4],0)),"")</f>
        <v/>
      </c>
      <c r="V41" s="114" t="str">
        <f>IFERROR(INDEX(Расходка[Наименование расходного материала],MATCH(Расходка[[#This Row],[№]],Поиск_расходки[Индекс5],0)),"")</f>
        <v/>
      </c>
      <c r="W41" s="114" t="str">
        <f>IFERROR(INDEX(Расходка[Наименование расходного материала],MATCH(Расходка[[#This Row],[№]],Поиск_расходки[Индекс6],0)),"")</f>
        <v/>
      </c>
      <c r="X41" s="114" t="str">
        <f>IFERROR(INDEX(Расходка[Наименование расходного материала],MATCH(Расходка[[#This Row],[№]],Поиск_расходки[Индекс7],0)),"")</f>
        <v/>
      </c>
      <c r="Y41" s="114" t="str">
        <f>IFERROR(INDEX(Расходка[Наименование расходного материала],MATCH(Расходка[[#This Row],[№]],Поиск_расходки[Индекс8],0)),"")</f>
        <v/>
      </c>
      <c r="Z41" s="114" t="str">
        <f>IFERROR(INDEX(Расходка[Наименование расходного материала],MATCH(Расходка[[#This Row],[№]],Поиск_расходки[Индекс9],0)),"")</f>
        <v/>
      </c>
      <c r="AA41" s="114" t="str">
        <f>IFERROR(INDEX(Расходка[Наименование расходного материала],MATCH(Расходка[[#This Row],[№]],Поиск_расходки[Индекс10],0)),"")</f>
        <v/>
      </c>
      <c r="AB41" s="114" t="str">
        <f>IFERROR(INDEX(Расходка[Наименование расходного материала],MATCH(Расходка[[#This Row],[№]],Поиск_расходки[Индекс11],0)),"")</f>
        <v/>
      </c>
      <c r="AC41" s="114" t="str">
        <f>IFERROR(INDEX(Расходка[Наименование расходного материала],MATCH(Расходка[[#This Row],[№]],Поиск_расходки[Индекс12],0)),"")</f>
        <v/>
      </c>
      <c r="AD41" s="114" t="str">
        <f>IFERROR(INDEX(Расходка[Наименование расходного материала],MATCH(Расходка[[#This Row],[№]],Поиск_расходки[Индекс13],0)),"")</f>
        <v/>
      </c>
      <c r="AF41" s="4" t="s">
        <v>6</v>
      </c>
      <c r="AG41" s="4" t="s">
        <v>434</v>
      </c>
    </row>
    <row r="42" spans="1:33">
      <c r="A42">
        <f>ROW(Расходка[[#This Row],[Тип расходного материала ]])-1</f>
        <v>41</v>
      </c>
      <c r="B42" t="s">
        <v>3</v>
      </c>
      <c r="C42" s="1" t="s">
        <v>358</v>
      </c>
      <c r="E42" s="115">
        <f>IF(ISNUMBER(SEARCH('Карта учёта'!$B$13,Расходка[[#This Row],[Наименование расходного материала]])),MAX($E$1:E41)+1,0)</f>
        <v>0</v>
      </c>
      <c r="F42" s="115">
        <f>IF(ISNUMBER(SEARCH('Карта учёта'!$B$14,Расходка[[#This Row],[Наименование расходного материала]])),MAX($F$1:F41)+1,0)</f>
        <v>0</v>
      </c>
      <c r="G42" s="115">
        <f>IF(ISNUMBER(SEARCH('Карта учёта'!$B$15,Расходка[[#This Row],[Наименование расходного материала]])),MAX($G$1:G41)+1,0)</f>
        <v>0</v>
      </c>
      <c r="H42" s="115">
        <f>IF(ISNUMBER(SEARCH('Карта учёта'!$B$16,Расходка[[#This Row],[Наименование расходного материала]])),MAX($H$1:H41)+1,0)</f>
        <v>0</v>
      </c>
      <c r="I42" s="115">
        <f>IF(ISNUMBER(SEARCH('Карта учёта'!$B$17,Расходка[[#This Row],[Наименование расходного материала]])),MAX($I$1:I41)+1,0)</f>
        <v>0</v>
      </c>
      <c r="J42" s="115">
        <f>IF(ISNUMBER(SEARCH('Карта учёта'!$B$18,Расходка[[#This Row],[Наименование расходного материала]])),MAX($J$1:J41)+1,0)</f>
        <v>0</v>
      </c>
      <c r="K42" s="115">
        <f>IF(ISNUMBER(SEARCH('Карта учёта'!$B$19,Расходка[[#This Row],[Наименование расходного материала]])),MAX($K$1:K41)+1,0)</f>
        <v>0</v>
      </c>
      <c r="L42" s="115">
        <f>IF(ISNUMBER(SEARCH('Карта учёта'!$B$20,Расходка[[#This Row],[Наименование расходного материала]])),MAX($L$1:L41)+1,0)</f>
        <v>0</v>
      </c>
      <c r="M42" s="115">
        <f>IF(ISNUMBER(SEARCH('Карта учёта'!$B$21,Расходка[[#This Row],[Наименование расходного материала]])),MAX($M$1:M41)+1,0)</f>
        <v>0</v>
      </c>
      <c r="N42" s="115">
        <f>IF(ISNUMBER(SEARCH('Карта учёта'!$B$22,Расходка[[#This Row],[Наименование расходного материала]])),MAX($N$1:N41)+1,0)</f>
        <v>0</v>
      </c>
      <c r="O42" s="115">
        <f>IF(ISNUMBER(SEARCH('Карта учёта'!$B$23,Расходка[[#This Row],[Наименование расходного материала]])),MAX($O$1:O41)+1,0)</f>
        <v>0</v>
      </c>
      <c r="P42" s="115">
        <f>IF(ISNUMBER(SEARCH('Карта учёта'!$B$24,Расходка[[#This Row],[Наименование расходного материала]])),MAX($P$1:P41)+1,0)</f>
        <v>0</v>
      </c>
      <c r="Q42" s="115">
        <f>IF(ISNUMBER(SEARCH('Карта учёта'!$B$25,Расходка[[#This Row],[Наименование расходного материала]])),MAX($Q$1:Q41)+1,0)</f>
        <v>0</v>
      </c>
      <c r="R42" s="114" t="str">
        <f>IFERROR(INDEX(Расходка[Наименование расходного материала],MATCH(Расходка[[#This Row],[№]],Поиск_расходки[Индекс1],0)),"")</f>
        <v/>
      </c>
      <c r="S42" s="114" t="str">
        <f>IFERROR(INDEX(Расходка[Наименование расходного материала],MATCH(Расходка[[#This Row],[№]],Поиск_расходки[Индекс2],0)),"")</f>
        <v/>
      </c>
      <c r="T42" s="114" t="str">
        <f>IFERROR(INDEX(Расходка[Наименование расходного материала],MATCH(Расходка[[#This Row],[№]],Поиск_расходки[Индекс3],0)),"")</f>
        <v/>
      </c>
      <c r="U42" s="114" t="str">
        <f>IFERROR(INDEX(Расходка[Наименование расходного материала],MATCH(Расходка[[#This Row],[№]],Поиск_расходки[Индекс4],0)),"")</f>
        <v/>
      </c>
      <c r="V42" s="114" t="str">
        <f>IFERROR(INDEX(Расходка[Наименование расходного материала],MATCH(Расходка[[#This Row],[№]],Поиск_расходки[Индекс5],0)),"")</f>
        <v/>
      </c>
      <c r="W42" s="114" t="str">
        <f>IFERROR(INDEX(Расходка[Наименование расходного материала],MATCH(Расходка[[#This Row],[№]],Поиск_расходки[Индекс6],0)),"")</f>
        <v/>
      </c>
      <c r="X42" s="114" t="str">
        <f>IFERROR(INDEX(Расходка[Наименование расходного материала],MATCH(Расходка[[#This Row],[№]],Поиск_расходки[Индекс7],0)),"")</f>
        <v/>
      </c>
      <c r="Y42" s="114" t="str">
        <f>IFERROR(INDEX(Расходка[Наименование расходного материала],MATCH(Расходка[[#This Row],[№]],Поиск_расходки[Индекс8],0)),"")</f>
        <v/>
      </c>
      <c r="Z42" s="114" t="str">
        <f>IFERROR(INDEX(Расходка[Наименование расходного материала],MATCH(Расходка[[#This Row],[№]],Поиск_расходки[Индекс9],0)),"")</f>
        <v/>
      </c>
      <c r="AA42" s="114" t="str">
        <f>IFERROR(INDEX(Расходка[Наименование расходного материала],MATCH(Расходка[[#This Row],[№]],Поиск_расходки[Индекс10],0)),"")</f>
        <v/>
      </c>
      <c r="AB42" s="114" t="str">
        <f>IFERROR(INDEX(Расходка[Наименование расходного материала],MATCH(Расходка[[#This Row],[№]],Поиск_расходки[Индекс11],0)),"")</f>
        <v/>
      </c>
      <c r="AC42" s="114" t="str">
        <f>IFERROR(INDEX(Расходка[Наименование расходного материала],MATCH(Расходка[[#This Row],[№]],Поиск_расходки[Индекс12],0)),"")</f>
        <v/>
      </c>
      <c r="AD42" s="114" t="str">
        <f>IFERROR(INDEX(Расходка[Наименование расходного материала],MATCH(Расходка[[#This Row],[№]],Поиск_расходки[Индекс13],0)),"")</f>
        <v/>
      </c>
      <c r="AF42" s="4" t="s">
        <v>6</v>
      </c>
      <c r="AG42" s="4" t="s">
        <v>435</v>
      </c>
    </row>
    <row r="43" spans="1:33">
      <c r="A43">
        <f>ROW(Расходка[[#This Row],[Тип расходного материала ]])-1</f>
        <v>42</v>
      </c>
      <c r="B43" t="s">
        <v>3</v>
      </c>
      <c r="C43" t="s">
        <v>314</v>
      </c>
      <c r="E43" s="115">
        <f>IF(ISNUMBER(SEARCH('Карта учёта'!$B$13,Расходка[[#This Row],[Наименование расходного материала]])),MAX($E$1:E42)+1,0)</f>
        <v>0</v>
      </c>
      <c r="F43" s="115">
        <f>IF(ISNUMBER(SEARCH('Карта учёта'!$B$14,Расходка[[#This Row],[Наименование расходного материала]])),MAX($F$1:F42)+1,0)</f>
        <v>0</v>
      </c>
      <c r="G43" s="115">
        <f>IF(ISNUMBER(SEARCH('Карта учёта'!$B$15,Расходка[[#This Row],[Наименование расходного материала]])),MAX($G$1:G42)+1,0)</f>
        <v>1</v>
      </c>
      <c r="H43" s="115">
        <f>IF(ISNUMBER(SEARCH('Карта учёта'!$B$16,Расходка[[#This Row],[Наименование расходного материала]])),MAX($H$1:H42)+1,0)</f>
        <v>0</v>
      </c>
      <c r="I43" s="115">
        <f>IF(ISNUMBER(SEARCH('Карта учёта'!$B$17,Расходка[[#This Row],[Наименование расходного материала]])),MAX($I$1:I42)+1,0)</f>
        <v>0</v>
      </c>
      <c r="J43" s="115">
        <f>IF(ISNUMBER(SEARCH('Карта учёта'!$B$18,Расходка[[#This Row],[Наименование расходного материала]])),MAX($J$1:J42)+1,0)</f>
        <v>0</v>
      </c>
      <c r="K43" s="115">
        <f>IF(ISNUMBER(SEARCH('Карта учёта'!$B$19,Расходка[[#This Row],[Наименование расходного материала]])),MAX($K$1:K42)+1,0)</f>
        <v>0</v>
      </c>
      <c r="L43" s="115">
        <f>IF(ISNUMBER(SEARCH('Карта учёта'!$B$20,Расходка[[#This Row],[Наименование расходного материала]])),MAX($L$1:L42)+1,0)</f>
        <v>0</v>
      </c>
      <c r="M43" s="115">
        <f>IF(ISNUMBER(SEARCH('Карта учёта'!$B$21,Расходка[[#This Row],[Наименование расходного материала]])),MAX($M$1:M42)+1,0)</f>
        <v>0</v>
      </c>
      <c r="N43" s="115">
        <f>IF(ISNUMBER(SEARCH('Карта учёта'!$B$22,Расходка[[#This Row],[Наименование расходного материала]])),MAX($N$1:N42)+1,0)</f>
        <v>0</v>
      </c>
      <c r="O43" s="115">
        <f>IF(ISNUMBER(SEARCH('Карта учёта'!$B$23,Расходка[[#This Row],[Наименование расходного материала]])),MAX($O$1:O42)+1,0)</f>
        <v>0</v>
      </c>
      <c r="P43" s="115">
        <f>IF(ISNUMBER(SEARCH('Карта учёта'!$B$24,Расходка[[#This Row],[Наименование расходного материала]])),MAX($P$1:P42)+1,0)</f>
        <v>0</v>
      </c>
      <c r="Q43" s="115">
        <f>IF(ISNUMBER(SEARCH('Карта учёта'!$B$25,Расходка[[#This Row],[Наименование расходного материала]])),MAX($Q$1:Q42)+1,0)</f>
        <v>0</v>
      </c>
      <c r="R43" s="114" t="str">
        <f>IFERROR(INDEX(Расходка[Наименование расходного материала],MATCH(Расходка[[#This Row],[№]],Поиск_расходки[Индекс1],0)),"")</f>
        <v/>
      </c>
      <c r="S43" s="114" t="str">
        <f>IFERROR(INDEX(Расходка[Наименование расходного материала],MATCH(Расходка[[#This Row],[№]],Поиск_расходки[Индекс2],0)),"")</f>
        <v/>
      </c>
      <c r="T43" s="114" t="str">
        <f>IFERROR(INDEX(Расходка[Наименование расходного материала],MATCH(Расходка[[#This Row],[№]],Поиск_расходки[Индекс3],0)),"")</f>
        <v/>
      </c>
      <c r="U43" s="114" t="str">
        <f>IFERROR(INDEX(Расходка[Наименование расходного материала],MATCH(Расходка[[#This Row],[№]],Поиск_расходки[Индекс4],0)),"")</f>
        <v/>
      </c>
      <c r="V43" s="114" t="str">
        <f>IFERROR(INDEX(Расходка[Наименование расходного материала],MATCH(Расходка[[#This Row],[№]],Поиск_расходки[Индекс5],0)),"")</f>
        <v/>
      </c>
      <c r="W43" s="114" t="str">
        <f>IFERROR(INDEX(Расходка[Наименование расходного материала],MATCH(Расходка[[#This Row],[№]],Поиск_расходки[Индекс6],0)),"")</f>
        <v/>
      </c>
      <c r="X43" s="114" t="str">
        <f>IFERROR(INDEX(Расходка[Наименование расходного материала],MATCH(Расходка[[#This Row],[№]],Поиск_расходки[Индекс7],0)),"")</f>
        <v/>
      </c>
      <c r="Y43" s="114" t="str">
        <f>IFERROR(INDEX(Расходка[Наименование расходного материала],MATCH(Расходка[[#This Row],[№]],Поиск_расходки[Индекс8],0)),"")</f>
        <v/>
      </c>
      <c r="Z43" s="114" t="str">
        <f>IFERROR(INDEX(Расходка[Наименование расходного материала],MATCH(Расходка[[#This Row],[№]],Поиск_расходки[Индекс9],0)),"")</f>
        <v/>
      </c>
      <c r="AA43" s="114" t="str">
        <f>IFERROR(INDEX(Расходка[Наименование расходного материала],MATCH(Расходка[[#This Row],[№]],Поиск_расходки[Индекс10],0)),"")</f>
        <v/>
      </c>
      <c r="AB43" s="114" t="str">
        <f>IFERROR(INDEX(Расходка[Наименование расходного материала],MATCH(Расходка[[#This Row],[№]],Поиск_расходки[Индекс11],0)),"")</f>
        <v/>
      </c>
      <c r="AC43" s="114" t="str">
        <f>IFERROR(INDEX(Расходка[Наименование расходного материала],MATCH(Расходка[[#This Row],[№]],Поиск_расходки[Индекс12],0)),"")</f>
        <v/>
      </c>
      <c r="AD43" s="114" t="str">
        <f>IFERROR(INDEX(Расходка[Наименование расходного материала],MATCH(Расходка[[#This Row],[№]],Поиск_расходки[Индекс13],0)),"")</f>
        <v/>
      </c>
      <c r="AF43" s="4" t="s">
        <v>6</v>
      </c>
      <c r="AG43" s="4" t="s">
        <v>408</v>
      </c>
    </row>
    <row r="44" spans="1:33">
      <c r="A44">
        <f>ROW(Расходка[[#This Row],[Тип расходного материала ]])-1</f>
        <v>43</v>
      </c>
      <c r="B44" t="s">
        <v>3</v>
      </c>
      <c r="C44" t="s">
        <v>376</v>
      </c>
      <c r="E44" s="115">
        <f>IF(ISNUMBER(SEARCH('Карта учёта'!$B$13,Расходка[[#This Row],[Наименование расходного материала]])),MAX($E$1:E43)+1,0)</f>
        <v>0</v>
      </c>
      <c r="F44" s="115">
        <f>IF(ISNUMBER(SEARCH('Карта учёта'!$B$14,Расходка[[#This Row],[Наименование расходного материала]])),MAX($F$1:F43)+1,0)</f>
        <v>0</v>
      </c>
      <c r="G44" s="115">
        <f>IF(ISNUMBER(SEARCH('Карта учёта'!$B$15,Расходка[[#This Row],[Наименование расходного материала]])),MAX($G$1:G43)+1,0)</f>
        <v>2</v>
      </c>
      <c r="H44" s="115">
        <f>IF(ISNUMBER(SEARCH('Карта учёта'!$B$16,Расходка[[#This Row],[Наименование расходного материала]])),MAX($H$1:H43)+1,0)</f>
        <v>0</v>
      </c>
      <c r="I44" s="115">
        <f>IF(ISNUMBER(SEARCH('Карта учёта'!$B$17,Расходка[[#This Row],[Наименование расходного материала]])),MAX($I$1:I43)+1,0)</f>
        <v>0</v>
      </c>
      <c r="J44" s="115">
        <f>IF(ISNUMBER(SEARCH('Карта учёта'!$B$18,Расходка[[#This Row],[Наименование расходного материала]])),MAX($J$1:J43)+1,0)</f>
        <v>0</v>
      </c>
      <c r="K44" s="115">
        <f>IF(ISNUMBER(SEARCH('Карта учёта'!$B$19,Расходка[[#This Row],[Наименование расходного материала]])),MAX($K$1:K43)+1,0)</f>
        <v>0</v>
      </c>
      <c r="L44" s="115">
        <f>IF(ISNUMBER(SEARCH('Карта учёта'!$B$20,Расходка[[#This Row],[Наименование расходного материала]])),MAX($L$1:L43)+1,0)</f>
        <v>0</v>
      </c>
      <c r="M44" s="115">
        <f>IF(ISNUMBER(SEARCH('Карта учёта'!$B$21,Расходка[[#This Row],[Наименование расходного материала]])),MAX($M$1:M43)+1,0)</f>
        <v>0</v>
      </c>
      <c r="N44" s="115">
        <f>IF(ISNUMBER(SEARCH('Карта учёта'!$B$22,Расходка[[#This Row],[Наименование расходного материала]])),MAX($N$1:N43)+1,0)</f>
        <v>0</v>
      </c>
      <c r="O44" s="115">
        <f>IF(ISNUMBER(SEARCH('Карта учёта'!$B$23,Расходка[[#This Row],[Наименование расходного материала]])),MAX($O$1:O43)+1,0)</f>
        <v>0</v>
      </c>
      <c r="P44" s="115">
        <f>IF(ISNUMBER(SEARCH('Карта учёта'!$B$24,Расходка[[#This Row],[Наименование расходного материала]])),MAX($P$1:P43)+1,0)</f>
        <v>0</v>
      </c>
      <c r="Q44" s="115">
        <f>IF(ISNUMBER(SEARCH('Карта учёта'!$B$25,Расходка[[#This Row],[Наименование расходного материала]])),MAX($Q$1:Q43)+1,0)</f>
        <v>0</v>
      </c>
      <c r="R44" s="114" t="str">
        <f>IFERROR(INDEX(Расходка[Наименование расходного материала],MATCH(Расходка[[#This Row],[№]],Поиск_расходки[Индекс1],0)),"")</f>
        <v/>
      </c>
      <c r="S44" s="114" t="str">
        <f>IFERROR(INDEX(Расходка[Наименование расходного материала],MATCH(Расходка[[#This Row],[№]],Поиск_расходки[Индекс2],0)),"")</f>
        <v/>
      </c>
      <c r="T44" s="114" t="str">
        <f>IFERROR(INDEX(Расходка[Наименование расходного материала],MATCH(Расходка[[#This Row],[№]],Поиск_расходки[Индекс3],0)),"")</f>
        <v/>
      </c>
      <c r="U44" s="114" t="str">
        <f>IFERROR(INDEX(Расходка[Наименование расходного материала],MATCH(Расходка[[#This Row],[№]],Поиск_расходки[Индекс4],0)),"")</f>
        <v/>
      </c>
      <c r="V44" s="114" t="str">
        <f>IFERROR(INDEX(Расходка[Наименование расходного материала],MATCH(Расходка[[#This Row],[№]],Поиск_расходки[Индекс5],0)),"")</f>
        <v/>
      </c>
      <c r="W44" s="114" t="str">
        <f>IFERROR(INDEX(Расходка[Наименование расходного материала],MATCH(Расходка[[#This Row],[№]],Поиск_расходки[Индекс6],0)),"")</f>
        <v/>
      </c>
      <c r="X44" s="114" t="str">
        <f>IFERROR(INDEX(Расходка[Наименование расходного материала],MATCH(Расходка[[#This Row],[№]],Поиск_расходки[Индекс7],0)),"")</f>
        <v/>
      </c>
      <c r="Y44" s="114" t="str">
        <f>IFERROR(INDEX(Расходка[Наименование расходного материала],MATCH(Расходка[[#This Row],[№]],Поиск_расходки[Индекс8],0)),"")</f>
        <v/>
      </c>
      <c r="Z44" s="114" t="str">
        <f>IFERROR(INDEX(Расходка[Наименование расходного материала],MATCH(Расходка[[#This Row],[№]],Поиск_расходки[Индекс9],0)),"")</f>
        <v/>
      </c>
      <c r="AA44" s="114" t="str">
        <f>IFERROR(INDEX(Расходка[Наименование расходного материала],MATCH(Расходка[[#This Row],[№]],Поиск_расходки[Индекс10],0)),"")</f>
        <v/>
      </c>
      <c r="AB44" s="114" t="str">
        <f>IFERROR(INDEX(Расходка[Наименование расходного материала],MATCH(Расходка[[#This Row],[№]],Поиск_расходки[Индекс11],0)),"")</f>
        <v/>
      </c>
      <c r="AC44" s="114" t="str">
        <f>IFERROR(INDEX(Расходка[Наименование расходного материала],MATCH(Расходка[[#This Row],[№]],Поиск_расходки[Индекс12],0)),"")</f>
        <v/>
      </c>
      <c r="AD44" s="114" t="str">
        <f>IFERROR(INDEX(Расходка[Наименование расходного материала],MATCH(Расходка[[#This Row],[№]],Поиск_расходки[Индекс13],0)),"")</f>
        <v/>
      </c>
      <c r="AF44" s="4" t="s">
        <v>6</v>
      </c>
      <c r="AG44" s="4" t="s">
        <v>436</v>
      </c>
    </row>
    <row r="45" spans="1:33">
      <c r="A45">
        <f>ROW(Расходка[[#This Row],[Тип расходного материала ]])-1</f>
        <v>44</v>
      </c>
      <c r="B45" t="s">
        <v>3</v>
      </c>
      <c r="C45" s="1" t="s">
        <v>370</v>
      </c>
      <c r="E45" s="115">
        <f>IF(ISNUMBER(SEARCH('Карта учёта'!$B$13,Расходка[[#This Row],[Наименование расходного материала]])),MAX($E$1:E44)+1,0)</f>
        <v>0</v>
      </c>
      <c r="F45" s="115">
        <f>IF(ISNUMBER(SEARCH('Карта учёта'!$B$14,Расходка[[#This Row],[Наименование расходного материала]])),MAX($F$1:F44)+1,0)</f>
        <v>0</v>
      </c>
      <c r="G45" s="115">
        <f>IF(ISNUMBER(SEARCH('Карта учёта'!$B$15,Расходка[[#This Row],[Наименование расходного материала]])),MAX($G$1:G44)+1,0)</f>
        <v>3</v>
      </c>
      <c r="H45" s="115">
        <f>IF(ISNUMBER(SEARCH('Карта учёта'!$B$16,Расходка[[#This Row],[Наименование расходного материала]])),MAX($H$1:H44)+1,0)</f>
        <v>0</v>
      </c>
      <c r="I45" s="115">
        <f>IF(ISNUMBER(SEARCH('Карта учёта'!$B$17,Расходка[[#This Row],[Наименование расходного материала]])),MAX($I$1:I44)+1,0)</f>
        <v>0</v>
      </c>
      <c r="J45" s="115">
        <f>IF(ISNUMBER(SEARCH('Карта учёта'!$B$18,Расходка[[#This Row],[Наименование расходного материала]])),MAX($J$1:J44)+1,0)</f>
        <v>0</v>
      </c>
      <c r="K45" s="115">
        <f>IF(ISNUMBER(SEARCH('Карта учёта'!$B$19,Расходка[[#This Row],[Наименование расходного материала]])),MAX($K$1:K44)+1,0)</f>
        <v>0</v>
      </c>
      <c r="L45" s="115">
        <f>IF(ISNUMBER(SEARCH('Карта учёта'!$B$20,Расходка[[#This Row],[Наименование расходного материала]])),MAX($L$1:L44)+1,0)</f>
        <v>0</v>
      </c>
      <c r="M45" s="115">
        <f>IF(ISNUMBER(SEARCH('Карта учёта'!$B$21,Расходка[[#This Row],[Наименование расходного материала]])),MAX($M$1:M44)+1,0)</f>
        <v>0</v>
      </c>
      <c r="N45" s="115">
        <f>IF(ISNUMBER(SEARCH('Карта учёта'!$B$22,Расходка[[#This Row],[Наименование расходного материала]])),MAX($N$1:N44)+1,0)</f>
        <v>0</v>
      </c>
      <c r="O45" s="115">
        <f>IF(ISNUMBER(SEARCH('Карта учёта'!$B$23,Расходка[[#This Row],[Наименование расходного материала]])),MAX($O$1:O44)+1,0)</f>
        <v>0</v>
      </c>
      <c r="P45" s="115">
        <f>IF(ISNUMBER(SEARCH('Карта учёта'!$B$24,Расходка[[#This Row],[Наименование расходного материала]])),MAX($P$1:P44)+1,0)</f>
        <v>0</v>
      </c>
      <c r="Q45" s="115">
        <f>IF(ISNUMBER(SEARCH('Карта учёта'!$B$25,Расходка[[#This Row],[Наименование расходного материала]])),MAX($Q$1:Q44)+1,0)</f>
        <v>0</v>
      </c>
      <c r="R45" s="114" t="str">
        <f>IFERROR(INDEX(Расходка[Наименование расходного материала],MATCH(Расходка[[#This Row],[№]],Поиск_расходки[Индекс1],0)),"")</f>
        <v/>
      </c>
      <c r="S45" s="114" t="str">
        <f>IFERROR(INDEX(Расходка[Наименование расходного материала],MATCH(Расходка[[#This Row],[№]],Поиск_расходки[Индекс2],0)),"")</f>
        <v/>
      </c>
      <c r="T45" s="114" t="str">
        <f>IFERROR(INDEX(Расходка[Наименование расходного материала],MATCH(Расходка[[#This Row],[№]],Поиск_расходки[Индекс3],0)),"")</f>
        <v/>
      </c>
      <c r="U45" s="114" t="str">
        <f>IFERROR(INDEX(Расходка[Наименование расходного материала],MATCH(Расходка[[#This Row],[№]],Поиск_расходки[Индекс4],0)),"")</f>
        <v/>
      </c>
      <c r="V45" s="114" t="str">
        <f>IFERROR(INDEX(Расходка[Наименование расходного материала],MATCH(Расходка[[#This Row],[№]],Поиск_расходки[Индекс5],0)),"")</f>
        <v/>
      </c>
      <c r="W45" s="114" t="str">
        <f>IFERROR(INDEX(Расходка[Наименование расходного материала],MATCH(Расходка[[#This Row],[№]],Поиск_расходки[Индекс6],0)),"")</f>
        <v/>
      </c>
      <c r="X45" s="114" t="str">
        <f>IFERROR(INDEX(Расходка[Наименование расходного материала],MATCH(Расходка[[#This Row],[№]],Поиск_расходки[Индекс7],0)),"")</f>
        <v/>
      </c>
      <c r="Y45" s="114" t="str">
        <f>IFERROR(INDEX(Расходка[Наименование расходного материала],MATCH(Расходка[[#This Row],[№]],Поиск_расходки[Индекс8],0)),"")</f>
        <v/>
      </c>
      <c r="Z45" s="114" t="str">
        <f>IFERROR(INDEX(Расходка[Наименование расходного материала],MATCH(Расходка[[#This Row],[№]],Поиск_расходки[Индекс9],0)),"")</f>
        <v/>
      </c>
      <c r="AA45" s="114" t="str">
        <f>IFERROR(INDEX(Расходка[Наименование расходного материала],MATCH(Расходка[[#This Row],[№]],Поиск_расходки[Индекс10],0)),"")</f>
        <v/>
      </c>
      <c r="AB45" s="114" t="str">
        <f>IFERROR(INDEX(Расходка[Наименование расходного материала],MATCH(Расходка[[#This Row],[№]],Поиск_расходки[Индекс11],0)),"")</f>
        <v/>
      </c>
      <c r="AC45" s="114" t="str">
        <f>IFERROR(INDEX(Расходка[Наименование расходного материала],MATCH(Расходка[[#This Row],[№]],Поиск_расходки[Индекс12],0)),"")</f>
        <v/>
      </c>
      <c r="AD45" s="114" t="str">
        <f>IFERROR(INDEX(Расходка[Наименование расходного материала],MATCH(Расходка[[#This Row],[№]],Поиск_расходки[Индекс13],0)),"")</f>
        <v/>
      </c>
      <c r="AF45" s="4" t="s">
        <v>6</v>
      </c>
      <c r="AG45" s="4" t="s">
        <v>437</v>
      </c>
    </row>
    <row r="46" spans="1:33">
      <c r="A46">
        <f>ROW(Расходка[[#This Row],[Тип расходного материала ]])-1</f>
        <v>45</v>
      </c>
      <c r="B46" t="s">
        <v>3</v>
      </c>
      <c r="C46" t="s">
        <v>316</v>
      </c>
      <c r="E46" s="115">
        <f>IF(ISNUMBER(SEARCH('Карта учёта'!$B$13,Расходка[[#This Row],[Наименование расходного материала]])),MAX($E$1:E45)+1,0)</f>
        <v>0</v>
      </c>
      <c r="F46" s="115">
        <f>IF(ISNUMBER(SEARCH('Карта учёта'!$B$14,Расходка[[#This Row],[Наименование расходного материала]])),MAX($F$1:F45)+1,0)</f>
        <v>0</v>
      </c>
      <c r="G46" s="115">
        <f>IF(ISNUMBER(SEARCH('Карта учёта'!$B$15,Расходка[[#This Row],[Наименование расходного материала]])),MAX($G$1:G45)+1,0)</f>
        <v>0</v>
      </c>
      <c r="H46" s="115">
        <f>IF(ISNUMBER(SEARCH('Карта учёта'!$B$16,Расходка[[#This Row],[Наименование расходного материала]])),MAX($H$1:H45)+1,0)</f>
        <v>0</v>
      </c>
      <c r="I46" s="115">
        <f>IF(ISNUMBER(SEARCH('Карта учёта'!$B$17,Расходка[[#This Row],[Наименование расходного материала]])),MAX($I$1:I45)+1,0)</f>
        <v>0</v>
      </c>
      <c r="J46" s="115">
        <f>IF(ISNUMBER(SEARCH('Карта учёта'!$B$18,Расходка[[#This Row],[Наименование расходного материала]])),MAX($J$1:J45)+1,0)</f>
        <v>0</v>
      </c>
      <c r="K46" s="115">
        <f>IF(ISNUMBER(SEARCH('Карта учёта'!$B$19,Расходка[[#This Row],[Наименование расходного материала]])),MAX($K$1:K45)+1,0)</f>
        <v>0</v>
      </c>
      <c r="L46" s="115">
        <f>IF(ISNUMBER(SEARCH('Карта учёта'!$B$20,Расходка[[#This Row],[Наименование расходного материала]])),MAX($L$1:L45)+1,0)</f>
        <v>0</v>
      </c>
      <c r="M46" s="115">
        <f>IF(ISNUMBER(SEARCH('Карта учёта'!$B$21,Расходка[[#This Row],[Наименование расходного материала]])),MAX($M$1:M45)+1,0)</f>
        <v>0</v>
      </c>
      <c r="N46" s="115">
        <f>IF(ISNUMBER(SEARCH('Карта учёта'!$B$22,Расходка[[#This Row],[Наименование расходного материала]])),MAX($N$1:N45)+1,0)</f>
        <v>0</v>
      </c>
      <c r="O46" s="115">
        <f>IF(ISNUMBER(SEARCH('Карта учёта'!$B$23,Расходка[[#This Row],[Наименование расходного материала]])),MAX($O$1:O45)+1,0)</f>
        <v>0</v>
      </c>
      <c r="P46" s="115">
        <f>IF(ISNUMBER(SEARCH('Карта учёта'!$B$24,Расходка[[#This Row],[Наименование расходного материала]])),MAX($P$1:P45)+1,0)</f>
        <v>0</v>
      </c>
      <c r="Q46" s="115">
        <f>IF(ISNUMBER(SEARCH('Карта учёта'!$B$25,Расходка[[#This Row],[Наименование расходного материала]])),MAX($Q$1:Q45)+1,0)</f>
        <v>0</v>
      </c>
      <c r="R46" s="114" t="str">
        <f>IFERROR(INDEX(Расходка[Наименование расходного материала],MATCH(Расходка[[#This Row],[№]],Поиск_расходки[Индекс1],0)),"")</f>
        <v/>
      </c>
      <c r="S46" s="114" t="str">
        <f>IFERROR(INDEX(Расходка[Наименование расходного материала],MATCH(Расходка[[#This Row],[№]],Поиск_расходки[Индекс2],0)),"")</f>
        <v/>
      </c>
      <c r="T46" s="114" t="str">
        <f>IFERROR(INDEX(Расходка[Наименование расходного материала],MATCH(Расходка[[#This Row],[№]],Поиск_расходки[Индекс3],0)),"")</f>
        <v/>
      </c>
      <c r="U46" s="114" t="str">
        <f>IFERROR(INDEX(Расходка[Наименование расходного материала],MATCH(Расходка[[#This Row],[№]],Поиск_расходки[Индекс4],0)),"")</f>
        <v/>
      </c>
      <c r="V46" s="114" t="str">
        <f>IFERROR(INDEX(Расходка[Наименование расходного материала],MATCH(Расходка[[#This Row],[№]],Поиск_расходки[Индекс5],0)),"")</f>
        <v/>
      </c>
      <c r="W46" s="114" t="str">
        <f>IFERROR(INDEX(Расходка[Наименование расходного материала],MATCH(Расходка[[#This Row],[№]],Поиск_расходки[Индекс6],0)),"")</f>
        <v/>
      </c>
      <c r="X46" s="114" t="str">
        <f>IFERROR(INDEX(Расходка[Наименование расходного материала],MATCH(Расходка[[#This Row],[№]],Поиск_расходки[Индекс7],0)),"")</f>
        <v/>
      </c>
      <c r="Y46" s="114" t="str">
        <f>IFERROR(INDEX(Расходка[Наименование расходного материала],MATCH(Расходка[[#This Row],[№]],Поиск_расходки[Индекс8],0)),"")</f>
        <v/>
      </c>
      <c r="Z46" s="114" t="str">
        <f>IFERROR(INDEX(Расходка[Наименование расходного материала],MATCH(Расходка[[#This Row],[№]],Поиск_расходки[Индекс9],0)),"")</f>
        <v/>
      </c>
      <c r="AA46" s="114" t="str">
        <f>IFERROR(INDEX(Расходка[Наименование расходного материала],MATCH(Расходка[[#This Row],[№]],Поиск_расходки[Индекс10],0)),"")</f>
        <v/>
      </c>
      <c r="AB46" s="114" t="str">
        <f>IFERROR(INDEX(Расходка[Наименование расходного материала],MATCH(Расходка[[#This Row],[№]],Поиск_расходки[Индекс11],0)),"")</f>
        <v/>
      </c>
      <c r="AC46" s="114" t="str">
        <f>IFERROR(INDEX(Расходка[Наименование расходного материала],MATCH(Расходка[[#This Row],[№]],Поиск_расходки[Индекс12],0)),"")</f>
        <v/>
      </c>
      <c r="AD46" s="114" t="str">
        <f>IFERROR(INDEX(Расходка[Наименование расходного материала],MATCH(Расходка[[#This Row],[№]],Поиск_расходки[Индекс13],0)),"")</f>
        <v/>
      </c>
      <c r="AF46" s="4" t="s">
        <v>6</v>
      </c>
      <c r="AG46" s="4" t="s">
        <v>438</v>
      </c>
    </row>
    <row r="47" spans="1:33">
      <c r="A47">
        <f>ROW(Расходка[[#This Row],[Тип расходного материала ]])-1</f>
        <v>46</v>
      </c>
      <c r="B47" t="s">
        <v>3</v>
      </c>
      <c r="C47" t="s">
        <v>517</v>
      </c>
      <c r="E47" s="115">
        <f>IF(ISNUMBER(SEARCH('Карта учёта'!$B$13,Расходка[[#This Row],[Наименование расходного материала]])),MAX($E$1:E46)+1,0)</f>
        <v>0</v>
      </c>
      <c r="F47" s="115">
        <f>IF(ISNUMBER(SEARCH('Карта учёта'!$B$14,Расходка[[#This Row],[Наименование расходного материала]])),MAX($F$1:F46)+1,0)</f>
        <v>0</v>
      </c>
      <c r="G47" s="115">
        <f>IF(ISNUMBER(SEARCH('Карта учёта'!$B$15,Расходка[[#This Row],[Наименование расходного материала]])),MAX($G$1:G46)+1,0)</f>
        <v>0</v>
      </c>
      <c r="H47" s="115">
        <f>IF(ISNUMBER(SEARCH('Карта учёта'!$B$16,Расходка[[#This Row],[Наименование расходного материала]])),MAX($H$1:H46)+1,0)</f>
        <v>0</v>
      </c>
      <c r="I47" s="115">
        <f>IF(ISNUMBER(SEARCH('Карта учёта'!$B$17,Расходка[[#This Row],[Наименование расходного материала]])),MAX($I$1:I46)+1,0)</f>
        <v>0</v>
      </c>
      <c r="J47" s="115">
        <f>IF(ISNUMBER(SEARCH('Карта учёта'!$B$18,Расходка[[#This Row],[Наименование расходного материала]])),MAX($J$1:J46)+1,0)</f>
        <v>0</v>
      </c>
      <c r="K47" s="115">
        <f>IF(ISNUMBER(SEARCH('Карта учёта'!$B$19,Расходка[[#This Row],[Наименование расходного материала]])),MAX($K$1:K46)+1,0)</f>
        <v>0</v>
      </c>
      <c r="L47" s="115">
        <f>IF(ISNUMBER(SEARCH('Карта учёта'!$B$20,Расходка[[#This Row],[Наименование расходного материала]])),MAX($L$1:L46)+1,0)</f>
        <v>0</v>
      </c>
      <c r="M47" s="115">
        <f>IF(ISNUMBER(SEARCH('Карта учёта'!$B$21,Расходка[[#This Row],[Наименование расходного материала]])),MAX($M$1:M46)+1,0)</f>
        <v>0</v>
      </c>
      <c r="N47" s="115">
        <f>IF(ISNUMBER(SEARCH('Карта учёта'!$B$22,Расходка[[#This Row],[Наименование расходного материала]])),MAX($N$1:N46)+1,0)</f>
        <v>0</v>
      </c>
      <c r="O47" s="115">
        <f>IF(ISNUMBER(SEARCH('Карта учёта'!$B$23,Расходка[[#This Row],[Наименование расходного материала]])),MAX($O$1:O46)+1,0)</f>
        <v>0</v>
      </c>
      <c r="P47" s="115">
        <f>IF(ISNUMBER(SEARCH('Карта учёта'!$B$24,Расходка[[#This Row],[Наименование расходного материала]])),MAX($P$1:P46)+1,0)</f>
        <v>0</v>
      </c>
      <c r="Q47" s="115">
        <f>IF(ISNUMBER(SEARCH('Карта учёта'!$B$25,Расходка[[#This Row],[Наименование расходного материала]])),MAX($Q$1:Q46)+1,0)</f>
        <v>0</v>
      </c>
      <c r="R47" s="114" t="str">
        <f>IFERROR(INDEX(Расходка[Наименование расходного материала],MATCH(Расходка[[#This Row],[№]],Поиск_расходки[Индекс1],0)),"")</f>
        <v/>
      </c>
      <c r="S47" s="114" t="str">
        <f>IFERROR(INDEX(Расходка[Наименование расходного материала],MATCH(Расходка[[#This Row],[№]],Поиск_расходки[Индекс2],0)),"")</f>
        <v/>
      </c>
      <c r="T47" s="114" t="str">
        <f>IFERROR(INDEX(Расходка[Наименование расходного материала],MATCH(Расходка[[#This Row],[№]],Поиск_расходки[Индекс3],0)),"")</f>
        <v/>
      </c>
      <c r="U47" s="114" t="str">
        <f>IFERROR(INDEX(Расходка[Наименование расходного материала],MATCH(Расходка[[#This Row],[№]],Поиск_расходки[Индекс4],0)),"")</f>
        <v/>
      </c>
      <c r="V47" s="114" t="str">
        <f>IFERROR(INDEX(Расходка[Наименование расходного материала],MATCH(Расходка[[#This Row],[№]],Поиск_расходки[Индекс5],0)),"")</f>
        <v/>
      </c>
      <c r="W47" s="114" t="str">
        <f>IFERROR(INDEX(Расходка[Наименование расходного материала],MATCH(Расходка[[#This Row],[№]],Поиск_расходки[Индекс6],0)),"")</f>
        <v/>
      </c>
      <c r="X47" s="114" t="str">
        <f>IFERROR(INDEX(Расходка[Наименование расходного материала],MATCH(Расходка[[#This Row],[№]],Поиск_расходки[Индекс7],0)),"")</f>
        <v/>
      </c>
      <c r="Y47" s="114" t="str">
        <f>IFERROR(INDEX(Расходка[Наименование расходного материала],MATCH(Расходка[[#This Row],[№]],Поиск_расходки[Индекс8],0)),"")</f>
        <v/>
      </c>
      <c r="Z47" s="114" t="str">
        <f>IFERROR(INDEX(Расходка[Наименование расходного материала],MATCH(Расходка[[#This Row],[№]],Поиск_расходки[Индекс9],0)),"")</f>
        <v/>
      </c>
      <c r="AA47" s="114" t="str">
        <f>IFERROR(INDEX(Расходка[Наименование расходного материала],MATCH(Расходка[[#This Row],[№]],Поиск_расходки[Индекс10],0)),"")</f>
        <v/>
      </c>
      <c r="AB47" s="114" t="str">
        <f>IFERROR(INDEX(Расходка[Наименование расходного материала],MATCH(Расходка[[#This Row],[№]],Поиск_расходки[Индекс11],0)),"")</f>
        <v/>
      </c>
      <c r="AC47" s="114" t="str">
        <f>IFERROR(INDEX(Расходка[Наименование расходного материала],MATCH(Расходка[[#This Row],[№]],Поиск_расходки[Индекс12],0)),"")</f>
        <v/>
      </c>
      <c r="AD47" s="114" t="str">
        <f>IFERROR(INDEX(Расходка[Наименование расходного материала],MATCH(Расходка[[#This Row],[№]],Поиск_расходки[Индекс13],0)),"")</f>
        <v/>
      </c>
      <c r="AF47" s="4" t="s">
        <v>6</v>
      </c>
      <c r="AG47" s="4" t="s">
        <v>439</v>
      </c>
    </row>
    <row r="48" spans="1:33">
      <c r="A48">
        <f>ROW(Расходка[[#This Row],[Тип расходного материала ]])-1</f>
        <v>47</v>
      </c>
      <c r="B48" t="s">
        <v>3</v>
      </c>
      <c r="C48" t="s">
        <v>518</v>
      </c>
      <c r="E48" s="115">
        <f>IF(ISNUMBER(SEARCH('Карта учёта'!$B$13,Расходка[[#This Row],[Наименование расходного материала]])),MAX($E$1:E47)+1,0)</f>
        <v>0</v>
      </c>
      <c r="F48" s="115">
        <f>IF(ISNUMBER(SEARCH('Карта учёта'!$B$14,Расходка[[#This Row],[Наименование расходного материала]])),MAX($F$1:F47)+1,0)</f>
        <v>0</v>
      </c>
      <c r="G48" s="115">
        <f>IF(ISNUMBER(SEARCH('Карта учёта'!$B$15,Расходка[[#This Row],[Наименование расходного материала]])),MAX($G$1:G47)+1,0)</f>
        <v>0</v>
      </c>
      <c r="H48" s="115">
        <f>IF(ISNUMBER(SEARCH('Карта учёта'!$B$16,Расходка[[#This Row],[Наименование расходного материала]])),MAX($H$1:H47)+1,0)</f>
        <v>0</v>
      </c>
      <c r="I48" s="115">
        <f>IF(ISNUMBER(SEARCH('Карта учёта'!$B$17,Расходка[[#This Row],[Наименование расходного материала]])),MAX($I$1:I47)+1,0)</f>
        <v>0</v>
      </c>
      <c r="J48" s="115">
        <f>IF(ISNUMBER(SEARCH('Карта учёта'!$B$18,Расходка[[#This Row],[Наименование расходного материала]])),MAX($J$1:J47)+1,0)</f>
        <v>0</v>
      </c>
      <c r="K48" s="115">
        <f>IF(ISNUMBER(SEARCH('Карта учёта'!$B$19,Расходка[[#This Row],[Наименование расходного материала]])),MAX($K$1:K47)+1,0)</f>
        <v>0</v>
      </c>
      <c r="L48" s="115">
        <f>IF(ISNUMBER(SEARCH('Карта учёта'!$B$20,Расходка[[#This Row],[Наименование расходного материала]])),MAX($L$1:L47)+1,0)</f>
        <v>0</v>
      </c>
      <c r="M48" s="115">
        <f>IF(ISNUMBER(SEARCH('Карта учёта'!$B$21,Расходка[[#This Row],[Наименование расходного материала]])),MAX($M$1:M47)+1,0)</f>
        <v>0</v>
      </c>
      <c r="N48" s="115">
        <f>IF(ISNUMBER(SEARCH('Карта учёта'!$B$22,Расходка[[#This Row],[Наименование расходного материала]])),MAX($N$1:N47)+1,0)</f>
        <v>0</v>
      </c>
      <c r="O48" s="115">
        <f>IF(ISNUMBER(SEARCH('Карта учёта'!$B$23,Расходка[[#This Row],[Наименование расходного материала]])),MAX($O$1:O47)+1,0)</f>
        <v>0</v>
      </c>
      <c r="P48" s="115">
        <f>IF(ISNUMBER(SEARCH('Карта учёта'!$B$24,Расходка[[#This Row],[Наименование расходного материала]])),MAX($P$1:P47)+1,0)</f>
        <v>0</v>
      </c>
      <c r="Q48" s="115">
        <f>IF(ISNUMBER(SEARCH('Карта учёта'!$B$25,Расходка[[#This Row],[Наименование расходного материала]])),MAX($Q$1:Q47)+1,0)</f>
        <v>0</v>
      </c>
      <c r="R48" s="114" t="str">
        <f>IFERROR(INDEX(Расходка[Наименование расходного материала],MATCH(Расходка[[#This Row],[№]],Поиск_расходки[Индекс1],0)),"")</f>
        <v/>
      </c>
      <c r="S48" s="114" t="str">
        <f>IFERROR(INDEX(Расходка[Наименование расходного материала],MATCH(Расходка[[#This Row],[№]],Поиск_расходки[Индекс2],0)),"")</f>
        <v/>
      </c>
      <c r="T48" s="114" t="str">
        <f>IFERROR(INDEX(Расходка[Наименование расходного материала],MATCH(Расходка[[#This Row],[№]],Поиск_расходки[Индекс3],0)),"")</f>
        <v/>
      </c>
      <c r="U48" s="114" t="str">
        <f>IFERROR(INDEX(Расходка[Наименование расходного материала],MATCH(Расходка[[#This Row],[№]],Поиск_расходки[Индекс4],0)),"")</f>
        <v/>
      </c>
      <c r="V48" s="114" t="str">
        <f>IFERROR(INDEX(Расходка[Наименование расходного материала],MATCH(Расходка[[#This Row],[№]],Поиск_расходки[Индекс5],0)),"")</f>
        <v/>
      </c>
      <c r="W48" s="114" t="str">
        <f>IFERROR(INDEX(Расходка[Наименование расходного материала],MATCH(Расходка[[#This Row],[№]],Поиск_расходки[Индекс6],0)),"")</f>
        <v/>
      </c>
      <c r="X48" s="114" t="str">
        <f>IFERROR(INDEX(Расходка[Наименование расходного материала],MATCH(Расходка[[#This Row],[№]],Поиск_расходки[Индекс7],0)),"")</f>
        <v/>
      </c>
      <c r="Y48" s="114" t="str">
        <f>IFERROR(INDEX(Расходка[Наименование расходного материала],MATCH(Расходка[[#This Row],[№]],Поиск_расходки[Индекс8],0)),"")</f>
        <v/>
      </c>
      <c r="Z48" s="114" t="str">
        <f>IFERROR(INDEX(Расходка[Наименование расходного материала],MATCH(Расходка[[#This Row],[№]],Поиск_расходки[Индекс9],0)),"")</f>
        <v/>
      </c>
      <c r="AA48" s="114" t="str">
        <f>IFERROR(INDEX(Расходка[Наименование расходного материала],MATCH(Расходка[[#This Row],[№]],Поиск_расходки[Индекс10],0)),"")</f>
        <v/>
      </c>
      <c r="AB48" s="114" t="str">
        <f>IFERROR(INDEX(Расходка[Наименование расходного материала],MATCH(Расходка[[#This Row],[№]],Поиск_расходки[Индекс11],0)),"")</f>
        <v/>
      </c>
      <c r="AC48" s="114" t="str">
        <f>IFERROR(INDEX(Расходка[Наименование расходного материала],MATCH(Расходка[[#This Row],[№]],Поиск_расходки[Индекс12],0)),"")</f>
        <v/>
      </c>
      <c r="AD48" s="114" t="str">
        <f>IFERROR(INDEX(Расходка[Наименование расходного материала],MATCH(Расходка[[#This Row],[№]],Поиск_расходки[Индекс13],0)),"")</f>
        <v/>
      </c>
      <c r="AF48" s="4" t="s">
        <v>6</v>
      </c>
      <c r="AG48" s="4" t="s">
        <v>440</v>
      </c>
    </row>
    <row r="49" spans="1:33">
      <c r="A49">
        <f>ROW(Расходка[[#This Row],[Тип расходного материала ]])-1</f>
        <v>48</v>
      </c>
      <c r="B49" t="s">
        <v>3</v>
      </c>
      <c r="C49" t="s">
        <v>360</v>
      </c>
      <c r="E49" s="115">
        <f>IF(ISNUMBER(SEARCH('Карта учёта'!$B$13,Расходка[[#This Row],[Наименование расходного материала]])),MAX($E$1:E48)+1,0)</f>
        <v>0</v>
      </c>
      <c r="F49" s="115">
        <f>IF(ISNUMBER(SEARCH('Карта учёта'!$B$14,Расходка[[#This Row],[Наименование расходного материала]])),MAX($F$1:F48)+1,0)</f>
        <v>0</v>
      </c>
      <c r="G49" s="115">
        <f>IF(ISNUMBER(SEARCH('Карта учёта'!$B$15,Расходка[[#This Row],[Наименование расходного материала]])),MAX($G$1:G48)+1,0)</f>
        <v>0</v>
      </c>
      <c r="H49" s="115">
        <f>IF(ISNUMBER(SEARCH('Карта учёта'!$B$16,Расходка[[#This Row],[Наименование расходного материала]])),MAX($H$1:H48)+1,0)</f>
        <v>0</v>
      </c>
      <c r="I49" s="115">
        <f>IF(ISNUMBER(SEARCH('Карта учёта'!$B$17,Расходка[[#This Row],[Наименование расходного материала]])),MAX($I$1:I48)+1,0)</f>
        <v>0</v>
      </c>
      <c r="J49" s="115">
        <f>IF(ISNUMBER(SEARCH('Карта учёта'!$B$18,Расходка[[#This Row],[Наименование расходного материала]])),MAX($J$1:J48)+1,0)</f>
        <v>0</v>
      </c>
      <c r="K49" s="115">
        <f>IF(ISNUMBER(SEARCH('Карта учёта'!$B$19,Расходка[[#This Row],[Наименование расходного материала]])),MAX($K$1:K48)+1,0)</f>
        <v>0</v>
      </c>
      <c r="L49" s="115">
        <f>IF(ISNUMBER(SEARCH('Карта учёта'!$B$20,Расходка[[#This Row],[Наименование расходного материала]])),MAX($L$1:L48)+1,0)</f>
        <v>0</v>
      </c>
      <c r="M49" s="115">
        <f>IF(ISNUMBER(SEARCH('Карта учёта'!$B$21,Расходка[[#This Row],[Наименование расходного материала]])),MAX($M$1:M48)+1,0)</f>
        <v>0</v>
      </c>
      <c r="N49" s="115">
        <f>IF(ISNUMBER(SEARCH('Карта учёта'!$B$22,Расходка[[#This Row],[Наименование расходного материала]])),MAX($N$1:N48)+1,0)</f>
        <v>0</v>
      </c>
      <c r="O49" s="115">
        <f>IF(ISNUMBER(SEARCH('Карта учёта'!$B$23,Расходка[[#This Row],[Наименование расходного материала]])),MAX($O$1:O48)+1,0)</f>
        <v>0</v>
      </c>
      <c r="P49" s="115">
        <f>IF(ISNUMBER(SEARCH('Карта учёта'!$B$24,Расходка[[#This Row],[Наименование расходного материала]])),MAX($P$1:P48)+1,0)</f>
        <v>0</v>
      </c>
      <c r="Q49" s="115">
        <f>IF(ISNUMBER(SEARCH('Карта учёта'!$B$25,Расходка[[#This Row],[Наименование расходного материала]])),MAX($Q$1:Q48)+1,0)</f>
        <v>0</v>
      </c>
      <c r="R49" s="114" t="str">
        <f>IFERROR(INDEX(Расходка[Наименование расходного материала],MATCH(Расходка[[#This Row],[№]],Поиск_расходки[Индекс1],0)),"")</f>
        <v/>
      </c>
      <c r="S49" s="114" t="str">
        <f>IFERROR(INDEX(Расходка[Наименование расходного материала],MATCH(Расходка[[#This Row],[№]],Поиск_расходки[Индекс2],0)),"")</f>
        <v/>
      </c>
      <c r="T49" s="114" t="str">
        <f>IFERROR(INDEX(Расходка[Наименование расходного материала],MATCH(Расходка[[#This Row],[№]],Поиск_расходки[Индекс3],0)),"")</f>
        <v/>
      </c>
      <c r="U49" s="114" t="str">
        <f>IFERROR(INDEX(Расходка[Наименование расходного материала],MATCH(Расходка[[#This Row],[№]],Поиск_расходки[Индекс4],0)),"")</f>
        <v/>
      </c>
      <c r="V49" s="114" t="str">
        <f>IFERROR(INDEX(Расходка[Наименование расходного материала],MATCH(Расходка[[#This Row],[№]],Поиск_расходки[Индекс5],0)),"")</f>
        <v/>
      </c>
      <c r="W49" s="114" t="str">
        <f>IFERROR(INDEX(Расходка[Наименование расходного материала],MATCH(Расходка[[#This Row],[№]],Поиск_расходки[Индекс6],0)),"")</f>
        <v/>
      </c>
      <c r="X49" s="114" t="str">
        <f>IFERROR(INDEX(Расходка[Наименование расходного материала],MATCH(Расходка[[#This Row],[№]],Поиск_расходки[Индекс7],0)),"")</f>
        <v/>
      </c>
      <c r="Y49" s="114" t="str">
        <f>IFERROR(INDEX(Расходка[Наименование расходного материала],MATCH(Расходка[[#This Row],[№]],Поиск_расходки[Индекс8],0)),"")</f>
        <v/>
      </c>
      <c r="Z49" s="114" t="str">
        <f>IFERROR(INDEX(Расходка[Наименование расходного материала],MATCH(Расходка[[#This Row],[№]],Поиск_расходки[Индекс9],0)),"")</f>
        <v/>
      </c>
      <c r="AA49" s="114" t="str">
        <f>IFERROR(INDEX(Расходка[Наименование расходного материала],MATCH(Расходка[[#This Row],[№]],Поиск_расходки[Индекс10],0)),"")</f>
        <v/>
      </c>
      <c r="AB49" s="114" t="str">
        <f>IFERROR(INDEX(Расходка[Наименование расходного материала],MATCH(Расходка[[#This Row],[№]],Поиск_расходки[Индекс11],0)),"")</f>
        <v/>
      </c>
      <c r="AC49" s="114" t="str">
        <f>IFERROR(INDEX(Расходка[Наименование расходного материала],MATCH(Расходка[[#This Row],[№]],Поиск_расходки[Индекс12],0)),"")</f>
        <v/>
      </c>
      <c r="AD49" s="114" t="str">
        <f>IFERROR(INDEX(Расходка[Наименование расходного материала],MATCH(Расходка[[#This Row],[№]],Поиск_расходки[Индекс13],0)),"")</f>
        <v/>
      </c>
      <c r="AF49" s="4" t="s">
        <v>6</v>
      </c>
      <c r="AG49" s="4" t="s">
        <v>441</v>
      </c>
    </row>
    <row r="50" spans="1:33">
      <c r="A50">
        <f>ROW(Расходка[[#This Row],[Тип расходного материала ]])-1</f>
        <v>49</v>
      </c>
      <c r="B50" t="s">
        <v>3</v>
      </c>
      <c r="C50" t="s">
        <v>345</v>
      </c>
      <c r="E50" s="115">
        <f>IF(ISNUMBER(SEARCH('Карта учёта'!$B$13,Расходка[[#This Row],[Наименование расходного материала]])),MAX($E$1:E49)+1,0)</f>
        <v>0</v>
      </c>
      <c r="F50" s="115">
        <f>IF(ISNUMBER(SEARCH('Карта учёта'!$B$14,Расходка[[#This Row],[Наименование расходного материала]])),MAX($F$1:F49)+1,0)</f>
        <v>0</v>
      </c>
      <c r="G50" s="115">
        <f>IF(ISNUMBER(SEARCH('Карта учёта'!$B$15,Расходка[[#This Row],[Наименование расходного материала]])),MAX($G$1:G49)+1,0)</f>
        <v>0</v>
      </c>
      <c r="H50" s="115">
        <f>IF(ISNUMBER(SEARCH('Карта учёта'!$B$16,Расходка[[#This Row],[Наименование расходного материала]])),MAX($H$1:H49)+1,0)</f>
        <v>0</v>
      </c>
      <c r="I50" s="115">
        <f>IF(ISNUMBER(SEARCH('Карта учёта'!$B$17,Расходка[[#This Row],[Наименование расходного материала]])),MAX($I$1:I49)+1,0)</f>
        <v>0</v>
      </c>
      <c r="J50" s="115">
        <f>IF(ISNUMBER(SEARCH('Карта учёта'!$B$18,Расходка[[#This Row],[Наименование расходного материала]])),MAX($J$1:J49)+1,0)</f>
        <v>0</v>
      </c>
      <c r="K50" s="115">
        <f>IF(ISNUMBER(SEARCH('Карта учёта'!$B$19,Расходка[[#This Row],[Наименование расходного материала]])),MAX($K$1:K49)+1,0)</f>
        <v>0</v>
      </c>
      <c r="L50" s="115">
        <f>IF(ISNUMBER(SEARCH('Карта учёта'!$B$20,Расходка[[#This Row],[Наименование расходного материала]])),MAX($L$1:L49)+1,0)</f>
        <v>0</v>
      </c>
      <c r="M50" s="115">
        <f>IF(ISNUMBER(SEARCH('Карта учёта'!$B$21,Расходка[[#This Row],[Наименование расходного материала]])),MAX($M$1:M49)+1,0)</f>
        <v>0</v>
      </c>
      <c r="N50" s="115">
        <f>IF(ISNUMBER(SEARCH('Карта учёта'!$B$22,Расходка[[#This Row],[Наименование расходного материала]])),MAX($N$1:N49)+1,0)</f>
        <v>0</v>
      </c>
      <c r="O50" s="115">
        <f>IF(ISNUMBER(SEARCH('Карта учёта'!$B$23,Расходка[[#This Row],[Наименование расходного материала]])),MAX($O$1:O49)+1,0)</f>
        <v>0</v>
      </c>
      <c r="P50" s="115">
        <f>IF(ISNUMBER(SEARCH('Карта учёта'!$B$24,Расходка[[#This Row],[Наименование расходного материала]])),MAX($P$1:P49)+1,0)</f>
        <v>0</v>
      </c>
      <c r="Q50" s="115">
        <f>IF(ISNUMBER(SEARCH('Карта учёта'!$B$25,Расходка[[#This Row],[Наименование расходного материала]])),MAX($Q$1:Q49)+1,0)</f>
        <v>0</v>
      </c>
      <c r="R50" s="114" t="str">
        <f>IFERROR(INDEX(Расходка[Наименование расходного материала],MATCH(Расходка[[#This Row],[№]],Поиск_расходки[Индекс1],0)),"")</f>
        <v/>
      </c>
      <c r="S50" s="114" t="str">
        <f>IFERROR(INDEX(Расходка[Наименование расходного материала],MATCH(Расходка[[#This Row],[№]],Поиск_расходки[Индекс2],0)),"")</f>
        <v/>
      </c>
      <c r="T50" s="114" t="str">
        <f>IFERROR(INDEX(Расходка[Наименование расходного материала],MATCH(Расходка[[#This Row],[№]],Поиск_расходки[Индекс3],0)),"")</f>
        <v/>
      </c>
      <c r="U50" s="114" t="str">
        <f>IFERROR(INDEX(Расходка[Наименование расходного материала],MATCH(Расходка[[#This Row],[№]],Поиск_расходки[Индекс4],0)),"")</f>
        <v/>
      </c>
      <c r="V50" s="114" t="str">
        <f>IFERROR(INDEX(Расходка[Наименование расходного материала],MATCH(Расходка[[#This Row],[№]],Поиск_расходки[Индекс5],0)),"")</f>
        <v/>
      </c>
      <c r="W50" s="114" t="str">
        <f>IFERROR(INDEX(Расходка[Наименование расходного материала],MATCH(Расходка[[#This Row],[№]],Поиск_расходки[Индекс6],0)),"")</f>
        <v/>
      </c>
      <c r="X50" s="114" t="str">
        <f>IFERROR(INDEX(Расходка[Наименование расходного материала],MATCH(Расходка[[#This Row],[№]],Поиск_расходки[Индекс7],0)),"")</f>
        <v/>
      </c>
      <c r="Y50" s="114" t="str">
        <f>IFERROR(INDEX(Расходка[Наименование расходного материала],MATCH(Расходка[[#This Row],[№]],Поиск_расходки[Индекс8],0)),"")</f>
        <v/>
      </c>
      <c r="Z50" s="114" t="str">
        <f>IFERROR(INDEX(Расходка[Наименование расходного материала],MATCH(Расходка[[#This Row],[№]],Поиск_расходки[Индекс9],0)),"")</f>
        <v/>
      </c>
      <c r="AA50" s="114" t="str">
        <f>IFERROR(INDEX(Расходка[Наименование расходного материала],MATCH(Расходка[[#This Row],[№]],Поиск_расходки[Индекс10],0)),"")</f>
        <v/>
      </c>
      <c r="AB50" s="114" t="str">
        <f>IFERROR(INDEX(Расходка[Наименование расходного материала],MATCH(Расходка[[#This Row],[№]],Поиск_расходки[Индекс11],0)),"")</f>
        <v/>
      </c>
      <c r="AC50" s="114" t="str">
        <f>IFERROR(INDEX(Расходка[Наименование расходного материала],MATCH(Расходка[[#This Row],[№]],Поиск_расходки[Индекс12],0)),"")</f>
        <v/>
      </c>
      <c r="AD50" s="114" t="str">
        <f>IFERROR(INDEX(Расходка[Наименование расходного материала],MATCH(Расходка[[#This Row],[№]],Поиск_расходки[Индекс13],0)),"")</f>
        <v/>
      </c>
      <c r="AF50" s="4" t="s">
        <v>6</v>
      </c>
      <c r="AG50" s="4" t="s">
        <v>442</v>
      </c>
    </row>
    <row r="51" spans="1:33">
      <c r="A51">
        <f>ROW(Расходка[[#This Row],[Тип расходного материала ]])-1</f>
        <v>50</v>
      </c>
      <c r="B51" t="s">
        <v>3</v>
      </c>
      <c r="C51" t="s">
        <v>508</v>
      </c>
      <c r="E51" s="115">
        <f>IF(ISNUMBER(SEARCH('Карта учёта'!$B$13,Расходка[[#This Row],[Наименование расходного материала]])),MAX($E$1:E50)+1,0)</f>
        <v>0</v>
      </c>
      <c r="F51" s="115">
        <f>IF(ISNUMBER(SEARCH('Карта учёта'!$B$14,Расходка[[#This Row],[Наименование расходного материала]])),MAX($F$1:F50)+1,0)</f>
        <v>0</v>
      </c>
      <c r="G51" s="115">
        <f>IF(ISNUMBER(SEARCH('Карта учёта'!$B$15,Расходка[[#This Row],[Наименование расходного материала]])),MAX($G$1:G50)+1,0)</f>
        <v>0</v>
      </c>
      <c r="H51" s="115">
        <f>IF(ISNUMBER(SEARCH('Карта учёта'!$B$16,Расходка[[#This Row],[Наименование расходного материала]])),MAX($H$1:H50)+1,0)</f>
        <v>0</v>
      </c>
      <c r="I51" s="115">
        <f>IF(ISNUMBER(SEARCH('Карта учёта'!$B$17,Расходка[[#This Row],[Наименование расходного материала]])),MAX($I$1:I50)+1,0)</f>
        <v>0</v>
      </c>
      <c r="J51" s="115">
        <f>IF(ISNUMBER(SEARCH('Карта учёта'!$B$18,Расходка[[#This Row],[Наименование расходного материала]])),MAX($J$1:J50)+1,0)</f>
        <v>0</v>
      </c>
      <c r="K51" s="115">
        <f>IF(ISNUMBER(SEARCH('Карта учёта'!$B$19,Расходка[[#This Row],[Наименование расходного материала]])),MAX($K$1:K50)+1,0)</f>
        <v>0</v>
      </c>
      <c r="L51" s="115">
        <f>IF(ISNUMBER(SEARCH('Карта учёта'!$B$20,Расходка[[#This Row],[Наименование расходного материала]])),MAX($L$1:L50)+1,0)</f>
        <v>0</v>
      </c>
      <c r="M51" s="115">
        <f>IF(ISNUMBER(SEARCH('Карта учёта'!$B$21,Расходка[[#This Row],[Наименование расходного материала]])),MAX($M$1:M50)+1,0)</f>
        <v>0</v>
      </c>
      <c r="N51" s="115">
        <f>IF(ISNUMBER(SEARCH('Карта учёта'!$B$22,Расходка[[#This Row],[Наименование расходного материала]])),MAX($N$1:N50)+1,0)</f>
        <v>0</v>
      </c>
      <c r="O51" s="115">
        <f>IF(ISNUMBER(SEARCH('Карта учёта'!$B$23,Расходка[[#This Row],[Наименование расходного материала]])),MAX($O$1:O50)+1,0)</f>
        <v>0</v>
      </c>
      <c r="P51" s="115">
        <f>IF(ISNUMBER(SEARCH('Карта учёта'!$B$24,Расходка[[#This Row],[Наименование расходного материала]])),MAX($P$1:P50)+1,0)</f>
        <v>0</v>
      </c>
      <c r="Q51" s="115">
        <f>IF(ISNUMBER(SEARCH('Карта учёта'!$B$25,Расходка[[#This Row],[Наименование расходного материала]])),MAX($Q$1:Q50)+1,0)</f>
        <v>0</v>
      </c>
      <c r="R51" s="114" t="str">
        <f>IFERROR(INDEX(Расходка[Наименование расходного материала],MATCH(Расходка[[#This Row],[№]],Поиск_расходки[Индекс1],0)),"")</f>
        <v/>
      </c>
      <c r="S51" s="114" t="str">
        <f>IFERROR(INDEX(Расходка[Наименование расходного материала],MATCH(Расходка[[#This Row],[№]],Поиск_расходки[Индекс2],0)),"")</f>
        <v/>
      </c>
      <c r="T51" s="114" t="str">
        <f>IFERROR(INDEX(Расходка[Наименование расходного материала],MATCH(Расходка[[#This Row],[№]],Поиск_расходки[Индекс3],0)),"")</f>
        <v/>
      </c>
      <c r="U51" s="114" t="str">
        <f>IFERROR(INDEX(Расходка[Наименование расходного материала],MATCH(Расходка[[#This Row],[№]],Поиск_расходки[Индекс4],0)),"")</f>
        <v/>
      </c>
      <c r="V51" s="114" t="str">
        <f>IFERROR(INDEX(Расходка[Наименование расходного материала],MATCH(Расходка[[#This Row],[№]],Поиск_расходки[Индекс5],0)),"")</f>
        <v/>
      </c>
      <c r="W51" s="114" t="str">
        <f>IFERROR(INDEX(Расходка[Наименование расходного материала],MATCH(Расходка[[#This Row],[№]],Поиск_расходки[Индекс6],0)),"")</f>
        <v/>
      </c>
      <c r="X51" s="114" t="str">
        <f>IFERROR(INDEX(Расходка[Наименование расходного материала],MATCH(Расходка[[#This Row],[№]],Поиск_расходки[Индекс7],0)),"")</f>
        <v/>
      </c>
      <c r="Y51" s="114" t="str">
        <f>IFERROR(INDEX(Расходка[Наименование расходного материала],MATCH(Расходка[[#This Row],[№]],Поиск_расходки[Индекс8],0)),"")</f>
        <v/>
      </c>
      <c r="Z51" s="114" t="str">
        <f>IFERROR(INDEX(Расходка[Наименование расходного материала],MATCH(Расходка[[#This Row],[№]],Поиск_расходки[Индекс9],0)),"")</f>
        <v/>
      </c>
      <c r="AA51" s="114" t="str">
        <f>IFERROR(INDEX(Расходка[Наименование расходного материала],MATCH(Расходка[[#This Row],[№]],Поиск_расходки[Индекс10],0)),"")</f>
        <v/>
      </c>
      <c r="AB51" s="114" t="str">
        <f>IFERROR(INDEX(Расходка[Наименование расходного материала],MATCH(Расходка[[#This Row],[№]],Поиск_расходки[Индекс11],0)),"")</f>
        <v/>
      </c>
      <c r="AC51" s="114" t="str">
        <f>IFERROR(INDEX(Расходка[Наименование расходного материала],MATCH(Расходка[[#This Row],[№]],Поиск_расходки[Индекс12],0)),"")</f>
        <v/>
      </c>
      <c r="AD51" s="114" t="str">
        <f>IFERROR(INDEX(Расходка[Наименование расходного материала],MATCH(Расходка[[#This Row],[№]],Поиск_расходки[Индекс13],0)),"")</f>
        <v/>
      </c>
      <c r="AF51" s="4" t="s">
        <v>6</v>
      </c>
      <c r="AG51" s="4" t="s">
        <v>443</v>
      </c>
    </row>
    <row r="52" spans="1:33">
      <c r="A52">
        <f>ROW(Расходка[[#This Row],[Тип расходного материала ]])-1</f>
        <v>51</v>
      </c>
      <c r="B52" t="s">
        <v>3</v>
      </c>
      <c r="C52" t="s">
        <v>96</v>
      </c>
      <c r="E52" s="115">
        <f>IF(ISNUMBER(SEARCH('Карта учёта'!$B$13,Расходка[[#This Row],[Наименование расходного материала]])),MAX($E$1:E51)+1,0)</f>
        <v>0</v>
      </c>
      <c r="F52" s="115">
        <f>IF(ISNUMBER(SEARCH('Карта учёта'!$B$14,Расходка[[#This Row],[Наименование расходного материала]])),MAX($F$1:F51)+1,0)</f>
        <v>0</v>
      </c>
      <c r="G52" s="115">
        <f>IF(ISNUMBER(SEARCH('Карта учёта'!$B$15,Расходка[[#This Row],[Наименование расходного материала]])),MAX($G$1:G51)+1,0)</f>
        <v>0</v>
      </c>
      <c r="H52" s="115">
        <f>IF(ISNUMBER(SEARCH('Карта учёта'!$B$16,Расходка[[#This Row],[Наименование расходного материала]])),MAX($H$1:H51)+1,0)</f>
        <v>0</v>
      </c>
      <c r="I52" s="115">
        <f>IF(ISNUMBER(SEARCH('Карта учёта'!$B$17,Расходка[[#This Row],[Наименование расходного материала]])),MAX($I$1:I51)+1,0)</f>
        <v>0</v>
      </c>
      <c r="J52" s="115">
        <f>IF(ISNUMBER(SEARCH('Карта учёта'!$B$18,Расходка[[#This Row],[Наименование расходного материала]])),MAX($J$1:J51)+1,0)</f>
        <v>0</v>
      </c>
      <c r="K52" s="115">
        <f>IF(ISNUMBER(SEARCH('Карта учёта'!$B$19,Расходка[[#This Row],[Наименование расходного материала]])),MAX($K$1:K51)+1,0)</f>
        <v>0</v>
      </c>
      <c r="L52" s="115">
        <f>IF(ISNUMBER(SEARCH('Карта учёта'!$B$20,Расходка[[#This Row],[Наименование расходного материала]])),MAX($L$1:L51)+1,0)</f>
        <v>0</v>
      </c>
      <c r="M52" s="115">
        <f>IF(ISNUMBER(SEARCH('Карта учёта'!$B$21,Расходка[[#This Row],[Наименование расходного материала]])),MAX($M$1:M51)+1,0)</f>
        <v>0</v>
      </c>
      <c r="N52" s="115">
        <f>IF(ISNUMBER(SEARCH('Карта учёта'!$B$22,Расходка[[#This Row],[Наименование расходного материала]])),MAX($N$1:N51)+1,0)</f>
        <v>0</v>
      </c>
      <c r="O52" s="115">
        <f>IF(ISNUMBER(SEARCH('Карта учёта'!$B$23,Расходка[[#This Row],[Наименование расходного материала]])),MAX($O$1:O51)+1,0)</f>
        <v>0</v>
      </c>
      <c r="P52" s="115">
        <f>IF(ISNUMBER(SEARCH('Карта учёта'!$B$24,Расходка[[#This Row],[Наименование расходного материала]])),MAX($P$1:P51)+1,0)</f>
        <v>0</v>
      </c>
      <c r="Q52" s="115">
        <f>IF(ISNUMBER(SEARCH('Карта учёта'!$B$25,Расходка[[#This Row],[Наименование расходного материала]])),MAX($Q$1:Q51)+1,0)</f>
        <v>0</v>
      </c>
      <c r="R52" s="114" t="str">
        <f>IFERROR(INDEX(Расходка[Наименование расходного материала],MATCH(Расходка[[#This Row],[№]],Поиск_расходки[Индекс1],0)),"")</f>
        <v/>
      </c>
      <c r="S52" s="114" t="str">
        <f>IFERROR(INDEX(Расходка[Наименование расходного материала],MATCH(Расходка[[#This Row],[№]],Поиск_расходки[Индекс2],0)),"")</f>
        <v/>
      </c>
      <c r="T52" s="114" t="str">
        <f>IFERROR(INDEX(Расходка[Наименование расходного материала],MATCH(Расходка[[#This Row],[№]],Поиск_расходки[Индекс3],0)),"")</f>
        <v/>
      </c>
      <c r="U52" s="114" t="str">
        <f>IFERROR(INDEX(Расходка[Наименование расходного материала],MATCH(Расходка[[#This Row],[№]],Поиск_расходки[Индекс4],0)),"")</f>
        <v/>
      </c>
      <c r="V52" s="114" t="str">
        <f>IFERROR(INDEX(Расходка[Наименование расходного материала],MATCH(Расходка[[#This Row],[№]],Поиск_расходки[Индекс5],0)),"")</f>
        <v/>
      </c>
      <c r="W52" s="114" t="str">
        <f>IFERROR(INDEX(Расходка[Наименование расходного материала],MATCH(Расходка[[#This Row],[№]],Поиск_расходки[Индекс6],0)),"")</f>
        <v/>
      </c>
      <c r="X52" s="114" t="str">
        <f>IFERROR(INDEX(Расходка[Наименование расходного материала],MATCH(Расходка[[#This Row],[№]],Поиск_расходки[Индекс7],0)),"")</f>
        <v/>
      </c>
      <c r="Y52" s="114" t="str">
        <f>IFERROR(INDEX(Расходка[Наименование расходного материала],MATCH(Расходка[[#This Row],[№]],Поиск_расходки[Индекс8],0)),"")</f>
        <v/>
      </c>
      <c r="Z52" s="114" t="str">
        <f>IFERROR(INDEX(Расходка[Наименование расходного материала],MATCH(Расходка[[#This Row],[№]],Поиск_расходки[Индекс9],0)),"")</f>
        <v/>
      </c>
      <c r="AA52" s="114" t="str">
        <f>IFERROR(INDEX(Расходка[Наименование расходного материала],MATCH(Расходка[[#This Row],[№]],Поиск_расходки[Индекс10],0)),"")</f>
        <v/>
      </c>
      <c r="AB52" s="114" t="str">
        <f>IFERROR(INDEX(Расходка[Наименование расходного материала],MATCH(Расходка[[#This Row],[№]],Поиск_расходки[Индекс11],0)),"")</f>
        <v/>
      </c>
      <c r="AC52" s="114" t="str">
        <f>IFERROR(INDEX(Расходка[Наименование расходного материала],MATCH(Расходка[[#This Row],[№]],Поиск_расходки[Индекс12],0)),"")</f>
        <v/>
      </c>
      <c r="AD52" s="114" t="str">
        <f>IFERROR(INDEX(Расходка[Наименование расходного материала],MATCH(Расходка[[#This Row],[№]],Поиск_расходки[Индекс13],0)),"")</f>
        <v/>
      </c>
      <c r="AF52" s="4" t="s">
        <v>6</v>
      </c>
      <c r="AG52" s="4" t="s">
        <v>444</v>
      </c>
    </row>
    <row r="53" spans="1:33">
      <c r="A53">
        <f>ROW(Расходка[[#This Row],[Тип расходного материала ]])-1</f>
        <v>52</v>
      </c>
      <c r="B53" t="s">
        <v>3</v>
      </c>
      <c r="C53" t="s">
        <v>506</v>
      </c>
      <c r="E53" s="115">
        <f>IF(ISNUMBER(SEARCH('Карта учёта'!$B$13,Расходка[[#This Row],[Наименование расходного материала]])),MAX($E$1:E52)+1,0)</f>
        <v>0</v>
      </c>
      <c r="F53" s="115">
        <f>IF(ISNUMBER(SEARCH('Карта учёта'!$B$14,Расходка[[#This Row],[Наименование расходного материала]])),MAX($F$1:F52)+1,0)</f>
        <v>0</v>
      </c>
      <c r="G53" s="115">
        <f>IF(ISNUMBER(SEARCH('Карта учёта'!$B$15,Расходка[[#This Row],[Наименование расходного материала]])),MAX($G$1:G52)+1,0)</f>
        <v>0</v>
      </c>
      <c r="H53" s="115">
        <f>IF(ISNUMBER(SEARCH('Карта учёта'!$B$16,Расходка[[#This Row],[Наименование расходного материала]])),MAX($H$1:H52)+1,0)</f>
        <v>0</v>
      </c>
      <c r="I53" s="115">
        <f>IF(ISNUMBER(SEARCH('Карта учёта'!$B$17,Расходка[[#This Row],[Наименование расходного материала]])),MAX($I$1:I52)+1,0)</f>
        <v>0</v>
      </c>
      <c r="J53" s="115">
        <f>IF(ISNUMBER(SEARCH('Карта учёта'!$B$18,Расходка[[#This Row],[Наименование расходного материала]])),MAX($J$1:J52)+1,0)</f>
        <v>0</v>
      </c>
      <c r="K53" s="115">
        <f>IF(ISNUMBER(SEARCH('Карта учёта'!$B$19,Расходка[[#This Row],[Наименование расходного материала]])),MAX($K$1:K52)+1,0)</f>
        <v>0</v>
      </c>
      <c r="L53" s="115">
        <f>IF(ISNUMBER(SEARCH('Карта учёта'!$B$20,Расходка[[#This Row],[Наименование расходного материала]])),MAX($L$1:L52)+1,0)</f>
        <v>0</v>
      </c>
      <c r="M53" s="115">
        <f>IF(ISNUMBER(SEARCH('Карта учёта'!$B$21,Расходка[[#This Row],[Наименование расходного материала]])),MAX($M$1:M52)+1,0)</f>
        <v>0</v>
      </c>
      <c r="N53" s="115">
        <f>IF(ISNUMBER(SEARCH('Карта учёта'!$B$22,Расходка[[#This Row],[Наименование расходного материала]])),MAX($N$1:N52)+1,0)</f>
        <v>0</v>
      </c>
      <c r="O53" s="115">
        <f>IF(ISNUMBER(SEARCH('Карта учёта'!$B$23,Расходка[[#This Row],[Наименование расходного материала]])),MAX($O$1:O52)+1,0)</f>
        <v>0</v>
      </c>
      <c r="P53" s="115">
        <f>IF(ISNUMBER(SEARCH('Карта учёта'!$B$24,Расходка[[#This Row],[Наименование расходного материала]])),MAX($P$1:P52)+1,0)</f>
        <v>0</v>
      </c>
      <c r="Q53" s="115">
        <f>IF(ISNUMBER(SEARCH('Карта учёта'!$B$25,Расходка[[#This Row],[Наименование расходного материала]])),MAX($Q$1:Q52)+1,0)</f>
        <v>0</v>
      </c>
      <c r="R53" s="114" t="str">
        <f>IFERROR(INDEX(Расходка[Наименование расходного материала],MATCH(Расходка[[#This Row],[№]],Поиск_расходки[Индекс1],0)),"")</f>
        <v/>
      </c>
      <c r="S53" s="114" t="str">
        <f>IFERROR(INDEX(Расходка[Наименование расходного материала],MATCH(Расходка[[#This Row],[№]],Поиск_расходки[Индекс2],0)),"")</f>
        <v/>
      </c>
      <c r="T53" s="114" t="str">
        <f>IFERROR(INDEX(Расходка[Наименование расходного материала],MATCH(Расходка[[#This Row],[№]],Поиск_расходки[Индекс3],0)),"")</f>
        <v/>
      </c>
      <c r="U53" s="114" t="str">
        <f>IFERROR(INDEX(Расходка[Наименование расходного материала],MATCH(Расходка[[#This Row],[№]],Поиск_расходки[Индекс4],0)),"")</f>
        <v/>
      </c>
      <c r="V53" s="114" t="str">
        <f>IFERROR(INDEX(Расходка[Наименование расходного материала],MATCH(Расходка[[#This Row],[№]],Поиск_расходки[Индекс5],0)),"")</f>
        <v/>
      </c>
      <c r="W53" s="114" t="str">
        <f>IFERROR(INDEX(Расходка[Наименование расходного материала],MATCH(Расходка[[#This Row],[№]],Поиск_расходки[Индекс6],0)),"")</f>
        <v/>
      </c>
      <c r="X53" s="114" t="str">
        <f>IFERROR(INDEX(Расходка[Наименование расходного материала],MATCH(Расходка[[#This Row],[№]],Поиск_расходки[Индекс7],0)),"")</f>
        <v/>
      </c>
      <c r="Y53" s="114" t="str">
        <f>IFERROR(INDEX(Расходка[Наименование расходного материала],MATCH(Расходка[[#This Row],[№]],Поиск_расходки[Индекс8],0)),"")</f>
        <v/>
      </c>
      <c r="Z53" s="114" t="str">
        <f>IFERROR(INDEX(Расходка[Наименование расходного материала],MATCH(Расходка[[#This Row],[№]],Поиск_расходки[Индекс9],0)),"")</f>
        <v/>
      </c>
      <c r="AA53" s="114" t="str">
        <f>IFERROR(INDEX(Расходка[Наименование расходного материала],MATCH(Расходка[[#This Row],[№]],Поиск_расходки[Индекс10],0)),"")</f>
        <v/>
      </c>
      <c r="AB53" s="114" t="str">
        <f>IFERROR(INDEX(Расходка[Наименование расходного материала],MATCH(Расходка[[#This Row],[№]],Поиск_расходки[Индекс11],0)),"")</f>
        <v/>
      </c>
      <c r="AC53" s="114" t="str">
        <f>IFERROR(INDEX(Расходка[Наименование расходного материала],MATCH(Расходка[[#This Row],[№]],Поиск_расходки[Индекс12],0)),"")</f>
        <v/>
      </c>
      <c r="AD53" s="114" t="str">
        <f>IFERROR(INDEX(Расходка[Наименование расходного материала],MATCH(Расходка[[#This Row],[№]],Поиск_расходки[Индекс13],0)),"")</f>
        <v/>
      </c>
      <c r="AF53" s="4" t="s">
        <v>6</v>
      </c>
      <c r="AG53" s="4" t="s">
        <v>445</v>
      </c>
    </row>
    <row r="54" spans="1:33">
      <c r="A54">
        <f>ROW(Расходка[[#This Row],[Тип расходного материала ]])-1</f>
        <v>53</v>
      </c>
      <c r="B54" t="s">
        <v>3</v>
      </c>
      <c r="C54" t="s">
        <v>527</v>
      </c>
      <c r="E54" s="115">
        <f>IF(ISNUMBER(SEARCH('Карта учёта'!$B$13,Расходка[[#This Row],[Наименование расходного материала]])),MAX($E$1:E53)+1,0)</f>
        <v>0</v>
      </c>
      <c r="F54" s="115">
        <f>IF(ISNUMBER(SEARCH('Карта учёта'!$B$14,Расходка[[#This Row],[Наименование расходного материала]])),MAX($F$1:F53)+1,0)</f>
        <v>0</v>
      </c>
      <c r="G54" s="115">
        <f>IF(ISNUMBER(SEARCH('Карта учёта'!$B$15,Расходка[[#This Row],[Наименование расходного материала]])),MAX($G$1:G53)+1,0)</f>
        <v>0</v>
      </c>
      <c r="H54" s="115">
        <f>IF(ISNUMBER(SEARCH('Карта учёта'!$B$16,Расходка[[#This Row],[Наименование расходного материала]])),MAX($H$1:H53)+1,0)</f>
        <v>0</v>
      </c>
      <c r="I54" s="115">
        <f>IF(ISNUMBER(SEARCH('Карта учёта'!$B$17,Расходка[[#This Row],[Наименование расходного материала]])),MAX($I$1:I53)+1,0)</f>
        <v>0</v>
      </c>
      <c r="J54" s="115">
        <f>IF(ISNUMBER(SEARCH('Карта учёта'!$B$18,Расходка[[#This Row],[Наименование расходного материала]])),MAX($J$1:J53)+1,0)</f>
        <v>0</v>
      </c>
      <c r="K54" s="115">
        <f>IF(ISNUMBER(SEARCH('Карта учёта'!$B$19,Расходка[[#This Row],[Наименование расходного материала]])),MAX($K$1:K53)+1,0)</f>
        <v>0</v>
      </c>
      <c r="L54" s="115">
        <f>IF(ISNUMBER(SEARCH('Карта учёта'!$B$20,Расходка[[#This Row],[Наименование расходного материала]])),MAX($L$1:L53)+1,0)</f>
        <v>0</v>
      </c>
      <c r="M54" s="115">
        <f>IF(ISNUMBER(SEARCH('Карта учёта'!$B$21,Расходка[[#This Row],[Наименование расходного материала]])),MAX($M$1:M53)+1,0)</f>
        <v>0</v>
      </c>
      <c r="N54" s="115">
        <f>IF(ISNUMBER(SEARCH('Карта учёта'!$B$22,Расходка[[#This Row],[Наименование расходного материала]])),MAX($N$1:N53)+1,0)</f>
        <v>0</v>
      </c>
      <c r="O54" s="115">
        <f>IF(ISNUMBER(SEARCH('Карта учёта'!$B$23,Расходка[[#This Row],[Наименование расходного материала]])),MAX($O$1:O53)+1,0)</f>
        <v>0</v>
      </c>
      <c r="P54" s="115">
        <f>IF(ISNUMBER(SEARCH('Карта учёта'!$B$24,Расходка[[#This Row],[Наименование расходного материала]])),MAX($P$1:P53)+1,0)</f>
        <v>0</v>
      </c>
      <c r="Q54" s="115">
        <f>IF(ISNUMBER(SEARCH('Карта учёта'!$B$25,Расходка[[#This Row],[Наименование расходного материала]])),MAX($Q$1:Q53)+1,0)</f>
        <v>0</v>
      </c>
      <c r="R54" s="114" t="str">
        <f>IFERROR(INDEX(Расходка[Наименование расходного материала],MATCH(Расходка[[#This Row],[№]],Поиск_расходки[Индекс1],0)),"")</f>
        <v/>
      </c>
      <c r="S54" s="114" t="str">
        <f>IFERROR(INDEX(Расходка[Наименование расходного материала],MATCH(Расходка[[#This Row],[№]],Поиск_расходки[Индекс2],0)),"")</f>
        <v/>
      </c>
      <c r="T54" s="114" t="str">
        <f>IFERROR(INDEX(Расходка[Наименование расходного материала],MATCH(Расходка[[#This Row],[№]],Поиск_расходки[Индекс3],0)),"")</f>
        <v/>
      </c>
      <c r="U54" s="114" t="str">
        <f>IFERROR(INDEX(Расходка[Наименование расходного материала],MATCH(Расходка[[#This Row],[№]],Поиск_расходки[Индекс4],0)),"")</f>
        <v/>
      </c>
      <c r="V54" s="114" t="str">
        <f>IFERROR(INDEX(Расходка[Наименование расходного материала],MATCH(Расходка[[#This Row],[№]],Поиск_расходки[Индекс5],0)),"")</f>
        <v/>
      </c>
      <c r="W54" s="114" t="str">
        <f>IFERROR(INDEX(Расходка[Наименование расходного материала],MATCH(Расходка[[#This Row],[№]],Поиск_расходки[Индекс6],0)),"")</f>
        <v/>
      </c>
      <c r="X54" s="114" t="str">
        <f>IFERROR(INDEX(Расходка[Наименование расходного материала],MATCH(Расходка[[#This Row],[№]],Поиск_расходки[Индекс7],0)),"")</f>
        <v/>
      </c>
      <c r="Y54" s="114" t="str">
        <f>IFERROR(INDEX(Расходка[Наименование расходного материала],MATCH(Расходка[[#This Row],[№]],Поиск_расходки[Индекс8],0)),"")</f>
        <v/>
      </c>
      <c r="Z54" s="114" t="str">
        <f>IFERROR(INDEX(Расходка[Наименование расходного материала],MATCH(Расходка[[#This Row],[№]],Поиск_расходки[Индекс9],0)),"")</f>
        <v/>
      </c>
      <c r="AA54" s="114" t="str">
        <f>IFERROR(INDEX(Расходка[Наименование расходного материала],MATCH(Расходка[[#This Row],[№]],Поиск_расходки[Индекс10],0)),"")</f>
        <v/>
      </c>
      <c r="AB54" s="114" t="str">
        <f>IFERROR(INDEX(Расходка[Наименование расходного материала],MATCH(Расходка[[#This Row],[№]],Поиск_расходки[Индекс11],0)),"")</f>
        <v/>
      </c>
      <c r="AC54" s="114" t="str">
        <f>IFERROR(INDEX(Расходка[Наименование расходного материала],MATCH(Расходка[[#This Row],[№]],Поиск_расходки[Индекс12],0)),"")</f>
        <v/>
      </c>
      <c r="AD54" s="114" t="str">
        <f>IFERROR(INDEX(Расходка[Наименование расходного материала],MATCH(Расходка[[#This Row],[№]],Поиск_расходки[Индекс13],0)),"")</f>
        <v/>
      </c>
      <c r="AF54" s="4" t="s">
        <v>6</v>
      </c>
      <c r="AG54" s="4" t="s">
        <v>446</v>
      </c>
    </row>
    <row r="55" spans="1:33">
      <c r="A55">
        <f>ROW(Расходка[[#This Row],[Тип расходного материала ]])-1</f>
        <v>54</v>
      </c>
      <c r="B55" t="s">
        <v>3</v>
      </c>
      <c r="C55" t="s">
        <v>528</v>
      </c>
      <c r="E55" s="115">
        <f>IF(ISNUMBER(SEARCH('Карта учёта'!$B$13,Расходка[[#This Row],[Наименование расходного материала]])),MAX($E$1:E54)+1,0)</f>
        <v>0</v>
      </c>
      <c r="F55" s="115">
        <f>IF(ISNUMBER(SEARCH('Карта учёта'!$B$14,Расходка[[#This Row],[Наименование расходного материала]])),MAX($F$1:F54)+1,0)</f>
        <v>0</v>
      </c>
      <c r="G55" s="115">
        <f>IF(ISNUMBER(SEARCH('Карта учёта'!$B$15,Расходка[[#This Row],[Наименование расходного материала]])),MAX($G$1:G54)+1,0)</f>
        <v>0</v>
      </c>
      <c r="H55" s="115">
        <f>IF(ISNUMBER(SEARCH('Карта учёта'!$B$16,Расходка[[#This Row],[Наименование расходного материала]])),MAX($H$1:H54)+1,0)</f>
        <v>1</v>
      </c>
      <c r="I55" s="115">
        <f>IF(ISNUMBER(SEARCH('Карта учёта'!$B$17,Расходка[[#This Row],[Наименование расходного материала]])),MAX($I$1:I54)+1,0)</f>
        <v>0</v>
      </c>
      <c r="J55" s="115">
        <f>IF(ISNUMBER(SEARCH('Карта учёта'!$B$18,Расходка[[#This Row],[Наименование расходного материала]])),MAX($J$1:J54)+1,0)</f>
        <v>0</v>
      </c>
      <c r="K55" s="115">
        <f>IF(ISNUMBER(SEARCH('Карта учёта'!$B$19,Расходка[[#This Row],[Наименование расходного материала]])),MAX($K$1:K54)+1,0)</f>
        <v>0</v>
      </c>
      <c r="L55" s="115">
        <f>IF(ISNUMBER(SEARCH('Карта учёта'!$B$20,Расходка[[#This Row],[Наименование расходного материала]])),MAX($L$1:L54)+1,0)</f>
        <v>0</v>
      </c>
      <c r="M55" s="115">
        <f>IF(ISNUMBER(SEARCH('Карта учёта'!$B$21,Расходка[[#This Row],[Наименование расходного материала]])),MAX($M$1:M54)+1,0)</f>
        <v>0</v>
      </c>
      <c r="N55" s="115">
        <f>IF(ISNUMBER(SEARCH('Карта учёта'!$B$22,Расходка[[#This Row],[Наименование расходного материала]])),MAX($N$1:N54)+1,0)</f>
        <v>0</v>
      </c>
      <c r="O55" s="115">
        <f>IF(ISNUMBER(SEARCH('Карта учёта'!$B$23,Расходка[[#This Row],[Наименование расходного материала]])),MAX($O$1:O54)+1,0)</f>
        <v>0</v>
      </c>
      <c r="P55" s="115">
        <f>IF(ISNUMBER(SEARCH('Карта учёта'!$B$24,Расходка[[#This Row],[Наименование расходного материала]])),MAX($P$1:P54)+1,0)</f>
        <v>0</v>
      </c>
      <c r="Q55" s="115">
        <f>IF(ISNUMBER(SEARCH('Карта учёта'!$B$25,Расходка[[#This Row],[Наименование расходного материала]])),MAX($Q$1:Q54)+1,0)</f>
        <v>0</v>
      </c>
      <c r="R55" s="114" t="str">
        <f>IFERROR(INDEX(Расходка[Наименование расходного материала],MATCH(Расходка[[#This Row],[№]],Поиск_расходки[Индекс1],0)),"")</f>
        <v/>
      </c>
      <c r="S55" s="114" t="str">
        <f>IFERROR(INDEX(Расходка[Наименование расходного материала],MATCH(Расходка[[#This Row],[№]],Поиск_расходки[Индекс2],0)),"")</f>
        <v/>
      </c>
      <c r="T55" s="114" t="str">
        <f>IFERROR(INDEX(Расходка[Наименование расходного материала],MATCH(Расходка[[#This Row],[№]],Поиск_расходки[Индекс3],0)),"")</f>
        <v/>
      </c>
      <c r="U55" s="114" t="str">
        <f>IFERROR(INDEX(Расходка[Наименование расходного материала],MATCH(Расходка[[#This Row],[№]],Поиск_расходки[Индекс4],0)),"")</f>
        <v/>
      </c>
      <c r="V55" s="114" t="str">
        <f>IFERROR(INDEX(Расходка[Наименование расходного материала],MATCH(Расходка[[#This Row],[№]],Поиск_расходки[Индекс5],0)),"")</f>
        <v/>
      </c>
      <c r="W55" s="114" t="str">
        <f>IFERROR(INDEX(Расходка[Наименование расходного материала],MATCH(Расходка[[#This Row],[№]],Поиск_расходки[Индекс6],0)),"")</f>
        <v/>
      </c>
      <c r="X55" s="114" t="str">
        <f>IFERROR(INDEX(Расходка[Наименование расходного материала],MATCH(Расходка[[#This Row],[№]],Поиск_расходки[Индекс7],0)),"")</f>
        <v/>
      </c>
      <c r="Y55" s="114" t="str">
        <f>IFERROR(INDEX(Расходка[Наименование расходного материала],MATCH(Расходка[[#This Row],[№]],Поиск_расходки[Индекс8],0)),"")</f>
        <v/>
      </c>
      <c r="Z55" s="114" t="str">
        <f>IFERROR(INDEX(Расходка[Наименование расходного материала],MATCH(Расходка[[#This Row],[№]],Поиск_расходки[Индекс9],0)),"")</f>
        <v/>
      </c>
      <c r="AA55" s="114" t="str">
        <f>IFERROR(INDEX(Расходка[Наименование расходного материала],MATCH(Расходка[[#This Row],[№]],Поиск_расходки[Индекс10],0)),"")</f>
        <v/>
      </c>
      <c r="AB55" s="114" t="str">
        <f>IFERROR(INDEX(Расходка[Наименование расходного материала],MATCH(Расходка[[#This Row],[№]],Поиск_расходки[Индекс11],0)),"")</f>
        <v/>
      </c>
      <c r="AC55" s="114" t="str">
        <f>IFERROR(INDEX(Расходка[Наименование расходного материала],MATCH(Расходка[[#This Row],[№]],Поиск_расходки[Индекс12],0)),"")</f>
        <v/>
      </c>
      <c r="AD55" s="114" t="str">
        <f>IFERROR(INDEX(Расходка[Наименование расходного материала],MATCH(Расходка[[#This Row],[№]],Поиск_расходки[Индекс13],0)),"")</f>
        <v/>
      </c>
      <c r="AF55" s="4" t="s">
        <v>6</v>
      </c>
      <c r="AG55" s="4" t="s">
        <v>447</v>
      </c>
    </row>
    <row r="56" spans="1:33">
      <c r="A56">
        <f>ROW(Расходка[[#This Row],[Тип расходного материала ]])-1</f>
        <v>55</v>
      </c>
      <c r="B56" t="s">
        <v>3</v>
      </c>
      <c r="C56" t="s">
        <v>519</v>
      </c>
      <c r="E56" s="115">
        <f>IF(ISNUMBER(SEARCH('Карта учёта'!$B$13,Расходка[[#This Row],[Наименование расходного материала]])),MAX($E$1:E55)+1,0)</f>
        <v>0</v>
      </c>
      <c r="F56" s="115">
        <f>IF(ISNUMBER(SEARCH('Карта учёта'!$B$14,Расходка[[#This Row],[Наименование расходного материала]])),MAX($F$1:F55)+1,0)</f>
        <v>0</v>
      </c>
      <c r="G56" s="115">
        <f>IF(ISNUMBER(SEARCH('Карта учёта'!$B$15,Расходка[[#This Row],[Наименование расходного материала]])),MAX($G$1:G55)+1,0)</f>
        <v>0</v>
      </c>
      <c r="H56" s="115">
        <f>IF(ISNUMBER(SEARCH('Карта учёта'!$B$16,Расходка[[#This Row],[Наименование расходного материала]])),MAX($H$1:H55)+1,0)</f>
        <v>0</v>
      </c>
      <c r="I56" s="115">
        <f>IF(ISNUMBER(SEARCH('Карта учёта'!$B$17,Расходка[[#This Row],[Наименование расходного материала]])),MAX($I$1:I55)+1,0)</f>
        <v>0</v>
      </c>
      <c r="J56" s="115">
        <f>IF(ISNUMBER(SEARCH('Карта учёта'!$B$18,Расходка[[#This Row],[Наименование расходного материала]])),MAX($J$1:J55)+1,0)</f>
        <v>0</v>
      </c>
      <c r="K56" s="115">
        <f>IF(ISNUMBER(SEARCH('Карта учёта'!$B$19,Расходка[[#This Row],[Наименование расходного материала]])),MAX($K$1:K55)+1,0)</f>
        <v>0</v>
      </c>
      <c r="L56" s="115">
        <f>IF(ISNUMBER(SEARCH('Карта учёта'!$B$20,Расходка[[#This Row],[Наименование расходного материала]])),MAX($L$1:L55)+1,0)</f>
        <v>0</v>
      </c>
      <c r="M56" s="115">
        <f>IF(ISNUMBER(SEARCH('Карта учёта'!$B$21,Расходка[[#This Row],[Наименование расходного материала]])),MAX($M$1:M55)+1,0)</f>
        <v>0</v>
      </c>
      <c r="N56" s="115">
        <f>IF(ISNUMBER(SEARCH('Карта учёта'!$B$22,Расходка[[#This Row],[Наименование расходного материала]])),MAX($N$1:N55)+1,0)</f>
        <v>0</v>
      </c>
      <c r="O56" s="115">
        <f>IF(ISNUMBER(SEARCH('Карта учёта'!$B$23,Расходка[[#This Row],[Наименование расходного материала]])),MAX($O$1:O55)+1,0)</f>
        <v>0</v>
      </c>
      <c r="P56" s="115">
        <f>IF(ISNUMBER(SEARCH('Карта учёта'!$B$24,Расходка[[#This Row],[Наименование расходного материала]])),MAX($P$1:P55)+1,0)</f>
        <v>0</v>
      </c>
      <c r="Q56" s="115">
        <f>IF(ISNUMBER(SEARCH('Карта учёта'!$B$25,Расходка[[#This Row],[Наименование расходного материала]])),MAX($Q$1:Q55)+1,0)</f>
        <v>0</v>
      </c>
      <c r="R56" s="114" t="str">
        <f>IFERROR(INDEX(Расходка[Наименование расходного материала],MATCH(Расходка[[#This Row],[№]],Поиск_расходки[Индекс1],0)),"")</f>
        <v/>
      </c>
      <c r="S56" s="114" t="str">
        <f>IFERROR(INDEX(Расходка[Наименование расходного материала],MATCH(Расходка[[#This Row],[№]],Поиск_расходки[Индекс2],0)),"")</f>
        <v/>
      </c>
      <c r="T56" s="114" t="str">
        <f>IFERROR(INDEX(Расходка[Наименование расходного материала],MATCH(Расходка[[#This Row],[№]],Поиск_расходки[Индекс3],0)),"")</f>
        <v/>
      </c>
      <c r="U56" s="114" t="str">
        <f>IFERROR(INDEX(Расходка[Наименование расходного материала],MATCH(Расходка[[#This Row],[№]],Поиск_расходки[Индекс4],0)),"")</f>
        <v/>
      </c>
      <c r="V56" s="114" t="str">
        <f>IFERROR(INDEX(Расходка[Наименование расходного материала],MATCH(Расходка[[#This Row],[№]],Поиск_расходки[Индекс5],0)),"")</f>
        <v/>
      </c>
      <c r="W56" s="114" t="str">
        <f>IFERROR(INDEX(Расходка[Наименование расходного материала],MATCH(Расходка[[#This Row],[№]],Поиск_расходки[Индекс6],0)),"")</f>
        <v/>
      </c>
      <c r="X56" s="114" t="str">
        <f>IFERROR(INDEX(Расходка[Наименование расходного материала],MATCH(Расходка[[#This Row],[№]],Поиск_расходки[Индекс7],0)),"")</f>
        <v/>
      </c>
      <c r="Y56" s="114" t="str">
        <f>IFERROR(INDEX(Расходка[Наименование расходного материала],MATCH(Расходка[[#This Row],[№]],Поиск_расходки[Индекс8],0)),"")</f>
        <v/>
      </c>
      <c r="Z56" s="114" t="str">
        <f>IFERROR(INDEX(Расходка[Наименование расходного материала],MATCH(Расходка[[#This Row],[№]],Поиск_расходки[Индекс9],0)),"")</f>
        <v/>
      </c>
      <c r="AA56" s="114" t="str">
        <f>IFERROR(INDEX(Расходка[Наименование расходного материала],MATCH(Расходка[[#This Row],[№]],Поиск_расходки[Индекс10],0)),"")</f>
        <v/>
      </c>
      <c r="AB56" s="114" t="str">
        <f>IFERROR(INDEX(Расходка[Наименование расходного материала],MATCH(Расходка[[#This Row],[№]],Поиск_расходки[Индекс11],0)),"")</f>
        <v/>
      </c>
      <c r="AC56" s="114" t="str">
        <f>IFERROR(INDEX(Расходка[Наименование расходного материала],MATCH(Расходка[[#This Row],[№]],Поиск_расходки[Индекс12],0)),"")</f>
        <v/>
      </c>
      <c r="AD56" s="114" t="str">
        <f>IFERROR(INDEX(Расходка[Наименование расходного материала],MATCH(Расходка[[#This Row],[№]],Поиск_расходки[Индекс13],0)),"")</f>
        <v/>
      </c>
      <c r="AF56" s="4" t="s">
        <v>6</v>
      </c>
      <c r="AG56" s="4" t="s">
        <v>448</v>
      </c>
    </row>
    <row r="57" spans="1:33">
      <c r="A57">
        <f>ROW(Расходка[[#This Row],[Тип расходного материала ]])-1</f>
        <v>56</v>
      </c>
      <c r="B57" t="s">
        <v>3</v>
      </c>
      <c r="C57" t="s">
        <v>520</v>
      </c>
      <c r="E57" s="115">
        <f>IF(ISNUMBER(SEARCH('Карта учёта'!$B$13,Расходка[[#This Row],[Наименование расходного материала]])),MAX($E$1:E56)+1,0)</f>
        <v>0</v>
      </c>
      <c r="F57" s="115">
        <f>IF(ISNUMBER(SEARCH('Карта учёта'!$B$14,Расходка[[#This Row],[Наименование расходного материала]])),MAX($F$1:F56)+1,0)</f>
        <v>0</v>
      </c>
      <c r="G57" s="115">
        <f>IF(ISNUMBER(SEARCH('Карта учёта'!$B$15,Расходка[[#This Row],[Наименование расходного материала]])),MAX($G$1:G56)+1,0)</f>
        <v>0</v>
      </c>
      <c r="H57" s="115">
        <f>IF(ISNUMBER(SEARCH('Карта учёта'!$B$16,Расходка[[#This Row],[Наименование расходного материала]])),MAX($H$1:H56)+1,0)</f>
        <v>0</v>
      </c>
      <c r="I57" s="115">
        <f>IF(ISNUMBER(SEARCH('Карта учёта'!$B$17,Расходка[[#This Row],[Наименование расходного материала]])),MAX($I$1:I56)+1,0)</f>
        <v>0</v>
      </c>
      <c r="J57" s="115">
        <f>IF(ISNUMBER(SEARCH('Карта учёта'!$B$18,Расходка[[#This Row],[Наименование расходного материала]])),MAX($J$1:J56)+1,0)</f>
        <v>0</v>
      </c>
      <c r="K57" s="115">
        <f>IF(ISNUMBER(SEARCH('Карта учёта'!$B$19,Расходка[[#This Row],[Наименование расходного материала]])),MAX($K$1:K56)+1,0)</f>
        <v>0</v>
      </c>
      <c r="L57" s="115">
        <f>IF(ISNUMBER(SEARCH('Карта учёта'!$B$20,Расходка[[#This Row],[Наименование расходного материала]])),MAX($L$1:L56)+1,0)</f>
        <v>0</v>
      </c>
      <c r="M57" s="115">
        <f>IF(ISNUMBER(SEARCH('Карта учёта'!$B$21,Расходка[[#This Row],[Наименование расходного материала]])),MAX($M$1:M56)+1,0)</f>
        <v>0</v>
      </c>
      <c r="N57" s="115">
        <f>IF(ISNUMBER(SEARCH('Карта учёта'!$B$22,Расходка[[#This Row],[Наименование расходного материала]])),MAX($N$1:N56)+1,0)</f>
        <v>0</v>
      </c>
      <c r="O57" s="115">
        <f>IF(ISNUMBER(SEARCH('Карта учёта'!$B$23,Расходка[[#This Row],[Наименование расходного материала]])),MAX($O$1:O56)+1,0)</f>
        <v>0</v>
      </c>
      <c r="P57" s="115">
        <f>IF(ISNUMBER(SEARCH('Карта учёта'!$B$24,Расходка[[#This Row],[Наименование расходного материала]])),MAX($P$1:P56)+1,0)</f>
        <v>0</v>
      </c>
      <c r="Q57" s="115">
        <f>IF(ISNUMBER(SEARCH('Карта учёта'!$B$25,Расходка[[#This Row],[Наименование расходного материала]])),MAX($Q$1:Q56)+1,0)</f>
        <v>0</v>
      </c>
      <c r="R57" s="114" t="str">
        <f>IFERROR(INDEX(Расходка[Наименование расходного материала],MATCH(Расходка[[#This Row],[№]],Поиск_расходки[Индекс1],0)),"")</f>
        <v/>
      </c>
      <c r="S57" s="114" t="str">
        <f>IFERROR(INDEX(Расходка[Наименование расходного материала],MATCH(Расходка[[#This Row],[№]],Поиск_расходки[Индекс2],0)),"")</f>
        <v/>
      </c>
      <c r="T57" s="114" t="str">
        <f>IFERROR(INDEX(Расходка[Наименование расходного материала],MATCH(Расходка[[#This Row],[№]],Поиск_расходки[Индекс3],0)),"")</f>
        <v/>
      </c>
      <c r="U57" s="114" t="str">
        <f>IFERROR(INDEX(Расходка[Наименование расходного материала],MATCH(Расходка[[#This Row],[№]],Поиск_расходки[Индекс4],0)),"")</f>
        <v/>
      </c>
      <c r="V57" s="114" t="str">
        <f>IFERROR(INDEX(Расходка[Наименование расходного материала],MATCH(Расходка[[#This Row],[№]],Поиск_расходки[Индекс5],0)),"")</f>
        <v/>
      </c>
      <c r="W57" s="114" t="str">
        <f>IFERROR(INDEX(Расходка[Наименование расходного материала],MATCH(Расходка[[#This Row],[№]],Поиск_расходки[Индекс6],0)),"")</f>
        <v/>
      </c>
      <c r="X57" s="114" t="str">
        <f>IFERROR(INDEX(Расходка[Наименование расходного материала],MATCH(Расходка[[#This Row],[№]],Поиск_расходки[Индекс7],0)),"")</f>
        <v/>
      </c>
      <c r="Y57" s="114" t="str">
        <f>IFERROR(INDEX(Расходка[Наименование расходного материала],MATCH(Расходка[[#This Row],[№]],Поиск_расходки[Индекс8],0)),"")</f>
        <v/>
      </c>
      <c r="Z57" s="114" t="str">
        <f>IFERROR(INDEX(Расходка[Наименование расходного материала],MATCH(Расходка[[#This Row],[№]],Поиск_расходки[Индекс9],0)),"")</f>
        <v/>
      </c>
      <c r="AA57" s="114" t="str">
        <f>IFERROR(INDEX(Расходка[Наименование расходного материала],MATCH(Расходка[[#This Row],[№]],Поиск_расходки[Индекс10],0)),"")</f>
        <v/>
      </c>
      <c r="AB57" s="114" t="str">
        <f>IFERROR(INDEX(Расходка[Наименование расходного материала],MATCH(Расходка[[#This Row],[№]],Поиск_расходки[Индекс11],0)),"")</f>
        <v/>
      </c>
      <c r="AC57" s="114" t="str">
        <f>IFERROR(INDEX(Расходка[Наименование расходного материала],MATCH(Расходка[[#This Row],[№]],Поиск_расходки[Индекс12],0)),"")</f>
        <v/>
      </c>
      <c r="AD57" s="114" t="str">
        <f>IFERROR(INDEX(Расходка[Наименование расходного материала],MATCH(Расходка[[#This Row],[№]],Поиск_расходки[Индекс13],0)),"")</f>
        <v/>
      </c>
      <c r="AF57" s="4" t="s">
        <v>6</v>
      </c>
      <c r="AG57" s="4" t="s">
        <v>449</v>
      </c>
    </row>
    <row r="58" spans="1:33">
      <c r="A58">
        <f>ROW(Расходка[[#This Row],[Тип расходного материала ]])-1</f>
        <v>57</v>
      </c>
      <c r="B58" t="s">
        <v>6</v>
      </c>
      <c r="C58" s="1" t="s">
        <v>278</v>
      </c>
      <c r="E58" s="115">
        <f>IF(ISNUMBER(SEARCH('Карта учёта'!$B$13,Расходка[[#This Row],[Наименование расходного материала]])),MAX($E$1:E57)+1,0)</f>
        <v>0</v>
      </c>
      <c r="F58" s="115">
        <f>IF(ISNUMBER(SEARCH('Карта учёта'!$B$14,Расходка[[#This Row],[Наименование расходного материала]])),MAX($F$1:F57)+1,0)</f>
        <v>0</v>
      </c>
      <c r="G58" s="115">
        <f>IF(ISNUMBER(SEARCH('Карта учёта'!$B$15,Расходка[[#This Row],[Наименование расходного материала]])),MAX($G$1:G57)+1,0)</f>
        <v>0</v>
      </c>
      <c r="H58" s="115">
        <f>IF(ISNUMBER(SEARCH('Карта учёта'!$B$16,Расходка[[#This Row],[Наименование расходного материала]])),MAX($H$1:H57)+1,0)</f>
        <v>0</v>
      </c>
      <c r="I58" s="115">
        <f>IF(ISNUMBER(SEARCH('Карта учёта'!$B$17,Расходка[[#This Row],[Наименование расходного материала]])),MAX($I$1:I57)+1,0)</f>
        <v>0</v>
      </c>
      <c r="J58" s="115">
        <f>IF(ISNUMBER(SEARCH('Карта учёта'!$B$18,Расходка[[#This Row],[Наименование расходного материала]])),MAX($J$1:J57)+1,0)</f>
        <v>0</v>
      </c>
      <c r="K58" s="115">
        <f>IF(ISNUMBER(SEARCH('Карта учёта'!$B$19,Расходка[[#This Row],[Наименование расходного материала]])),MAX($K$1:K57)+1,0)</f>
        <v>0</v>
      </c>
      <c r="L58" s="115">
        <f>IF(ISNUMBER(SEARCH('Карта учёта'!$B$20,Расходка[[#This Row],[Наименование расходного материала]])),MAX($L$1:L57)+1,0)</f>
        <v>0</v>
      </c>
      <c r="M58" s="115">
        <f>IF(ISNUMBER(SEARCH('Карта учёта'!$B$21,Расходка[[#This Row],[Наименование расходного материала]])),MAX($M$1:M57)+1,0)</f>
        <v>0</v>
      </c>
      <c r="N58" s="115">
        <f>IF(ISNUMBER(SEARCH('Карта учёта'!$B$22,Расходка[[#This Row],[Наименование расходного материала]])),MAX($N$1:N57)+1,0)</f>
        <v>0</v>
      </c>
      <c r="O58" s="115">
        <f>IF(ISNUMBER(SEARCH('Карта учёта'!$B$23,Расходка[[#This Row],[Наименование расходного материала]])),MAX($O$1:O57)+1,0)</f>
        <v>0</v>
      </c>
      <c r="P58" s="115">
        <f>IF(ISNUMBER(SEARCH('Карта учёта'!$B$24,Расходка[[#This Row],[Наименование расходного материала]])),MAX($P$1:P57)+1,0)</f>
        <v>0</v>
      </c>
      <c r="Q58" s="115">
        <f>IF(ISNUMBER(SEARCH('Карта учёта'!$B$25,Расходка[[#This Row],[Наименование расходного материала]])),MAX($Q$1:Q57)+1,0)</f>
        <v>0</v>
      </c>
      <c r="R58" s="114" t="str">
        <f>IFERROR(INDEX(Расходка[Наименование расходного материала],MATCH(Расходка[[#This Row],[№]],Поиск_расходки[Индекс1],0)),"")</f>
        <v/>
      </c>
      <c r="S58" s="114" t="str">
        <f>IFERROR(INDEX(Расходка[Наименование расходного материала],MATCH(Расходка[[#This Row],[№]],Поиск_расходки[Индекс2],0)),"")</f>
        <v/>
      </c>
      <c r="T58" s="114" t="str">
        <f>IFERROR(INDEX(Расходка[Наименование расходного материала],MATCH(Расходка[[#This Row],[№]],Поиск_расходки[Индекс3],0)),"")</f>
        <v/>
      </c>
      <c r="U58" s="114" t="str">
        <f>IFERROR(INDEX(Расходка[Наименование расходного материала],MATCH(Расходка[[#This Row],[№]],Поиск_расходки[Индекс4],0)),"")</f>
        <v/>
      </c>
      <c r="V58" s="114" t="str">
        <f>IFERROR(INDEX(Расходка[Наименование расходного материала],MATCH(Расходка[[#This Row],[№]],Поиск_расходки[Индекс5],0)),"")</f>
        <v/>
      </c>
      <c r="W58" s="114" t="str">
        <f>IFERROR(INDEX(Расходка[Наименование расходного материала],MATCH(Расходка[[#This Row],[№]],Поиск_расходки[Индекс6],0)),"")</f>
        <v/>
      </c>
      <c r="X58" s="114" t="str">
        <f>IFERROR(INDEX(Расходка[Наименование расходного материала],MATCH(Расходка[[#This Row],[№]],Поиск_расходки[Индекс7],0)),"")</f>
        <v/>
      </c>
      <c r="Y58" s="114" t="str">
        <f>IFERROR(INDEX(Расходка[Наименование расходного материала],MATCH(Расходка[[#This Row],[№]],Поиск_расходки[Индекс8],0)),"")</f>
        <v/>
      </c>
      <c r="Z58" s="114" t="str">
        <f>IFERROR(INDEX(Расходка[Наименование расходного материала],MATCH(Расходка[[#This Row],[№]],Поиск_расходки[Индекс9],0)),"")</f>
        <v/>
      </c>
      <c r="AA58" s="114" t="str">
        <f>IFERROR(INDEX(Расходка[Наименование расходного материала],MATCH(Расходка[[#This Row],[№]],Поиск_расходки[Индекс10],0)),"")</f>
        <v/>
      </c>
      <c r="AB58" s="114" t="str">
        <f>IFERROR(INDEX(Расходка[Наименование расходного материала],MATCH(Расходка[[#This Row],[№]],Поиск_расходки[Индекс11],0)),"")</f>
        <v/>
      </c>
      <c r="AC58" s="114" t="str">
        <f>IFERROR(INDEX(Расходка[Наименование расходного материала],MATCH(Расходка[[#This Row],[№]],Поиск_расходки[Индекс12],0)),"")</f>
        <v/>
      </c>
      <c r="AD58" s="114" t="str">
        <f>IFERROR(INDEX(Расходка[Наименование расходного материала],MATCH(Расходка[[#This Row],[№]],Поиск_расходки[Индекс13],0)),"")</f>
        <v/>
      </c>
      <c r="AF58" s="4" t="s">
        <v>6</v>
      </c>
      <c r="AG58" s="4" t="s">
        <v>450</v>
      </c>
    </row>
    <row r="59" spans="1:33">
      <c r="A59">
        <f>ROW(Расходка[[#This Row],[Тип расходного материала ]])-1</f>
        <v>58</v>
      </c>
      <c r="B59" t="s">
        <v>6</v>
      </c>
      <c r="C59" s="156" t="s">
        <v>344</v>
      </c>
      <c r="E59" s="115">
        <f>IF(ISNUMBER(SEARCH('Карта учёта'!$B$13,Расходка[[#This Row],[Наименование расходного материала]])),MAX($E$1:E58)+1,0)</f>
        <v>0</v>
      </c>
      <c r="F59" s="115">
        <f>IF(ISNUMBER(SEARCH('Карта учёта'!$B$14,Расходка[[#This Row],[Наименование расходного материала]])),MAX($F$1:F58)+1,0)</f>
        <v>0</v>
      </c>
      <c r="G59" s="115">
        <f>IF(ISNUMBER(SEARCH('Карта учёта'!$B$15,Расходка[[#This Row],[Наименование расходного материала]])),MAX($G$1:G58)+1,0)</f>
        <v>0</v>
      </c>
      <c r="H59" s="115">
        <f>IF(ISNUMBER(SEARCH('Карта учёта'!$B$16,Расходка[[#This Row],[Наименование расходного материала]])),MAX($H$1:H58)+1,0)</f>
        <v>0</v>
      </c>
      <c r="I59" s="115">
        <f>IF(ISNUMBER(SEARCH('Карта учёта'!$B$17,Расходка[[#This Row],[Наименование расходного материала]])),MAX($I$1:I58)+1,0)</f>
        <v>0</v>
      </c>
      <c r="J59" s="115">
        <f>IF(ISNUMBER(SEARCH('Карта учёта'!$B$18,Расходка[[#This Row],[Наименование расходного материала]])),MAX($J$1:J58)+1,0)</f>
        <v>0</v>
      </c>
      <c r="K59" s="115">
        <f>IF(ISNUMBER(SEARCH('Карта учёта'!$B$19,Расходка[[#This Row],[Наименование расходного материала]])),MAX($K$1:K58)+1,0)</f>
        <v>0</v>
      </c>
      <c r="L59" s="115">
        <f>IF(ISNUMBER(SEARCH('Карта учёта'!$B$20,Расходка[[#This Row],[Наименование расходного материала]])),MAX($L$1:L58)+1,0)</f>
        <v>0</v>
      </c>
      <c r="M59" s="115">
        <f>IF(ISNUMBER(SEARCH('Карта учёта'!$B$21,Расходка[[#This Row],[Наименование расходного материала]])),MAX($M$1:M58)+1,0)</f>
        <v>0</v>
      </c>
      <c r="N59" s="115">
        <f>IF(ISNUMBER(SEARCH('Карта учёта'!$B$22,Расходка[[#This Row],[Наименование расходного материала]])),MAX($N$1:N58)+1,0)</f>
        <v>0</v>
      </c>
      <c r="O59" s="115">
        <f>IF(ISNUMBER(SEARCH('Карта учёта'!$B$23,Расходка[[#This Row],[Наименование расходного материала]])),MAX($O$1:O58)+1,0)</f>
        <v>0</v>
      </c>
      <c r="P59" s="115">
        <f>IF(ISNUMBER(SEARCH('Карта учёта'!$B$24,Расходка[[#This Row],[Наименование расходного материала]])),MAX($P$1:P58)+1,0)</f>
        <v>0</v>
      </c>
      <c r="Q59" s="115">
        <f>IF(ISNUMBER(SEARCH('Карта учёта'!$B$25,Расходка[[#This Row],[Наименование расходного материала]])),MAX($Q$1:Q58)+1,0)</f>
        <v>0</v>
      </c>
      <c r="R59" s="114" t="str">
        <f>IFERROR(INDEX(Расходка[Наименование расходного материала],MATCH(Расходка[[#This Row],[№]],Поиск_расходки[Индекс1],0)),"")</f>
        <v/>
      </c>
      <c r="S59" s="114" t="str">
        <f>IFERROR(INDEX(Расходка[Наименование расходного материала],MATCH(Расходка[[#This Row],[№]],Поиск_расходки[Индекс2],0)),"")</f>
        <v/>
      </c>
      <c r="T59" s="114" t="str">
        <f>IFERROR(INDEX(Расходка[Наименование расходного материала],MATCH(Расходка[[#This Row],[№]],Поиск_расходки[Индекс3],0)),"")</f>
        <v/>
      </c>
      <c r="U59" s="114" t="str">
        <f>IFERROR(INDEX(Расходка[Наименование расходного материала],MATCH(Расходка[[#This Row],[№]],Поиск_расходки[Индекс4],0)),"")</f>
        <v/>
      </c>
      <c r="V59" s="114" t="str">
        <f>IFERROR(INDEX(Расходка[Наименование расходного материала],MATCH(Расходка[[#This Row],[№]],Поиск_расходки[Индекс5],0)),"")</f>
        <v/>
      </c>
      <c r="W59" s="114" t="str">
        <f>IFERROR(INDEX(Расходка[Наименование расходного материала],MATCH(Расходка[[#This Row],[№]],Поиск_расходки[Индекс6],0)),"")</f>
        <v/>
      </c>
      <c r="X59" s="114" t="str">
        <f>IFERROR(INDEX(Расходка[Наименование расходного материала],MATCH(Расходка[[#This Row],[№]],Поиск_расходки[Индекс7],0)),"")</f>
        <v/>
      </c>
      <c r="Y59" s="114" t="str">
        <f>IFERROR(INDEX(Расходка[Наименование расходного материала],MATCH(Расходка[[#This Row],[№]],Поиск_расходки[Индекс8],0)),"")</f>
        <v/>
      </c>
      <c r="Z59" s="114" t="str">
        <f>IFERROR(INDEX(Расходка[Наименование расходного материала],MATCH(Расходка[[#This Row],[№]],Поиск_расходки[Индекс9],0)),"")</f>
        <v/>
      </c>
      <c r="AA59" s="114" t="str">
        <f>IFERROR(INDEX(Расходка[Наименование расходного материала],MATCH(Расходка[[#This Row],[№]],Поиск_расходки[Индекс10],0)),"")</f>
        <v/>
      </c>
      <c r="AB59" s="114" t="str">
        <f>IFERROR(INDEX(Расходка[Наименование расходного материала],MATCH(Расходка[[#This Row],[№]],Поиск_расходки[Индекс11],0)),"")</f>
        <v/>
      </c>
      <c r="AC59" s="114" t="str">
        <f>IFERROR(INDEX(Расходка[Наименование расходного материала],MATCH(Расходка[[#This Row],[№]],Поиск_расходки[Индекс12],0)),"")</f>
        <v/>
      </c>
      <c r="AD59" s="114" t="str">
        <f>IFERROR(INDEX(Расходка[Наименование расходного материала],MATCH(Расходка[[#This Row],[№]],Поиск_расходки[Индекс13],0)),"")</f>
        <v/>
      </c>
      <c r="AF59" s="4" t="s">
        <v>6</v>
      </c>
      <c r="AG59" s="4" t="s">
        <v>451</v>
      </c>
    </row>
    <row r="60" spans="1:33">
      <c r="A60">
        <f>ROW(Расходка[[#This Row],[Тип расходного материала ]])-1</f>
        <v>59</v>
      </c>
      <c r="B60" t="s">
        <v>6</v>
      </c>
      <c r="C60" s="214" t="s">
        <v>525</v>
      </c>
      <c r="E60" s="115">
        <f>IF(ISNUMBER(SEARCH('Карта учёта'!$B$13,Расходка[[#This Row],[Наименование расходного материала]])),MAX($E$1:E59)+1,0)</f>
        <v>0</v>
      </c>
      <c r="F60" s="115">
        <f>IF(ISNUMBER(SEARCH('Карта учёта'!$B$14,Расходка[[#This Row],[Наименование расходного материала]])),MAX($F$1:F59)+1,0)</f>
        <v>0</v>
      </c>
      <c r="G60" s="115">
        <f>IF(ISNUMBER(SEARCH('Карта учёта'!$B$15,Расходка[[#This Row],[Наименование расходного материала]])),MAX($G$1:G59)+1,0)</f>
        <v>0</v>
      </c>
      <c r="H60" s="115">
        <f>IF(ISNUMBER(SEARCH('Карта учёта'!$B$16,Расходка[[#This Row],[Наименование расходного материала]])),MAX($H$1:H59)+1,0)</f>
        <v>0</v>
      </c>
      <c r="I60" s="115">
        <f>IF(ISNUMBER(SEARCH('Карта учёта'!$B$17,Расходка[[#This Row],[Наименование расходного материала]])),MAX($I$1:I59)+1,0)</f>
        <v>0</v>
      </c>
      <c r="J60" s="115">
        <f>IF(ISNUMBER(SEARCH('Карта учёта'!$B$18,Расходка[[#This Row],[Наименование расходного материала]])),MAX($J$1:J59)+1,0)</f>
        <v>0</v>
      </c>
      <c r="K60" s="115">
        <f>IF(ISNUMBER(SEARCH('Карта учёта'!$B$19,Расходка[[#This Row],[Наименование расходного материала]])),MAX($K$1:K59)+1,0)</f>
        <v>0</v>
      </c>
      <c r="L60" s="115">
        <f>IF(ISNUMBER(SEARCH('Карта учёта'!$B$20,Расходка[[#This Row],[Наименование расходного материала]])),MAX($L$1:L59)+1,0)</f>
        <v>0</v>
      </c>
      <c r="M60" s="115">
        <f>IF(ISNUMBER(SEARCH('Карта учёта'!$B$21,Расходка[[#This Row],[Наименование расходного материала]])),MAX($M$1:M59)+1,0)</f>
        <v>0</v>
      </c>
      <c r="N60" s="115">
        <f>IF(ISNUMBER(SEARCH('Карта учёта'!$B$22,Расходка[[#This Row],[Наименование расходного материала]])),MAX($N$1:N59)+1,0)</f>
        <v>0</v>
      </c>
      <c r="O60" s="115">
        <f>IF(ISNUMBER(SEARCH('Карта учёта'!$B$23,Расходка[[#This Row],[Наименование расходного материала]])),MAX($O$1:O59)+1,0)</f>
        <v>0</v>
      </c>
      <c r="P60" s="115">
        <f>IF(ISNUMBER(SEARCH('Карта учёта'!$B$24,Расходка[[#This Row],[Наименование расходного материала]])),MAX($P$1:P59)+1,0)</f>
        <v>0</v>
      </c>
      <c r="Q60" s="115">
        <f>IF(ISNUMBER(SEARCH('Карта учёта'!$B$25,Расходка[[#This Row],[Наименование расходного материала]])),MAX($Q$1:Q59)+1,0)</f>
        <v>0</v>
      </c>
      <c r="R60" s="114" t="str">
        <f>IFERROR(INDEX(Расходка[Наименование расходного материала],MATCH(Расходка[[#This Row],[№]],Поиск_расходки[Индекс1],0)),"")</f>
        <v/>
      </c>
      <c r="S60" s="114" t="str">
        <f>IFERROR(INDEX(Расходка[Наименование расходного материала],MATCH(Расходка[[#This Row],[№]],Поиск_расходки[Индекс2],0)),"")</f>
        <v/>
      </c>
      <c r="T60" s="114" t="str">
        <f>IFERROR(INDEX(Расходка[Наименование расходного материала],MATCH(Расходка[[#This Row],[№]],Поиск_расходки[Индекс3],0)),"")</f>
        <v/>
      </c>
      <c r="U60" s="114" t="str">
        <f>IFERROR(INDEX(Расходка[Наименование расходного материала],MATCH(Расходка[[#This Row],[№]],Поиск_расходки[Индекс4],0)),"")</f>
        <v/>
      </c>
      <c r="V60" s="114" t="str">
        <f>IFERROR(INDEX(Расходка[Наименование расходного материала],MATCH(Расходка[[#This Row],[№]],Поиск_расходки[Индекс5],0)),"")</f>
        <v/>
      </c>
      <c r="W60" s="114" t="str">
        <f>IFERROR(INDEX(Расходка[Наименование расходного материала],MATCH(Расходка[[#This Row],[№]],Поиск_расходки[Индекс6],0)),"")</f>
        <v/>
      </c>
      <c r="X60" s="114" t="str">
        <f>IFERROR(INDEX(Расходка[Наименование расходного материала],MATCH(Расходка[[#This Row],[№]],Поиск_расходки[Индекс7],0)),"")</f>
        <v/>
      </c>
      <c r="Y60" s="114" t="str">
        <f>IFERROR(INDEX(Расходка[Наименование расходного материала],MATCH(Расходка[[#This Row],[№]],Поиск_расходки[Индекс8],0)),"")</f>
        <v/>
      </c>
      <c r="Z60" s="114" t="str">
        <f>IFERROR(INDEX(Расходка[Наименование расходного материала],MATCH(Расходка[[#This Row],[№]],Поиск_расходки[Индекс9],0)),"")</f>
        <v/>
      </c>
      <c r="AA60" s="114" t="str">
        <f>IFERROR(INDEX(Расходка[Наименование расходного материала],MATCH(Расходка[[#This Row],[№]],Поиск_расходки[Индекс10],0)),"")</f>
        <v/>
      </c>
      <c r="AB60" s="114" t="str">
        <f>IFERROR(INDEX(Расходка[Наименование расходного материала],MATCH(Расходка[[#This Row],[№]],Поиск_расходки[Индекс11],0)),"")</f>
        <v/>
      </c>
      <c r="AC60" s="114" t="str">
        <f>IFERROR(INDEX(Расходка[Наименование расходного материала],MATCH(Расходка[[#This Row],[№]],Поиск_расходки[Индекс12],0)),"")</f>
        <v/>
      </c>
      <c r="AD60" s="114" t="str">
        <f>IFERROR(INDEX(Расходка[Наименование расходного материала],MATCH(Расходка[[#This Row],[№]],Поиск_расходки[Индекс13],0)),"")</f>
        <v/>
      </c>
      <c r="AF60" s="4" t="s">
        <v>6</v>
      </c>
      <c r="AG60" s="4" t="s">
        <v>452</v>
      </c>
    </row>
    <row r="61" spans="1:33">
      <c r="A61">
        <f>ROW(Расходка[[#This Row],[Тип расходного материала ]])-1</f>
        <v>60</v>
      </c>
      <c r="B61" t="s">
        <v>6</v>
      </c>
      <c r="C61" s="156" t="s">
        <v>343</v>
      </c>
      <c r="E61" s="115">
        <f>IF(ISNUMBER(SEARCH('Карта учёта'!$B$13,Расходка[[#This Row],[Наименование расходного материала]])),MAX($E$1:E60)+1,0)</f>
        <v>0</v>
      </c>
      <c r="F61" s="115">
        <f>IF(ISNUMBER(SEARCH('Карта учёта'!$B$14,Расходка[[#This Row],[Наименование расходного материала]])),MAX($F$1:F60)+1,0)</f>
        <v>0</v>
      </c>
      <c r="G61" s="115">
        <f>IF(ISNUMBER(SEARCH('Карта учёта'!$B$15,Расходка[[#This Row],[Наименование расходного материала]])),MAX($G$1:G60)+1,0)</f>
        <v>0</v>
      </c>
      <c r="H61" s="115">
        <f>IF(ISNUMBER(SEARCH('Карта учёта'!$B$16,Расходка[[#This Row],[Наименование расходного материала]])),MAX($H$1:H60)+1,0)</f>
        <v>0</v>
      </c>
      <c r="I61" s="115">
        <f>IF(ISNUMBER(SEARCH('Карта учёта'!$B$17,Расходка[[#This Row],[Наименование расходного материала]])),MAX($I$1:I60)+1,0)</f>
        <v>0</v>
      </c>
      <c r="J61" s="115">
        <f>IF(ISNUMBER(SEARCH('Карта учёта'!$B$18,Расходка[[#This Row],[Наименование расходного материала]])),MAX($J$1:J60)+1,0)</f>
        <v>0</v>
      </c>
      <c r="K61" s="115">
        <f>IF(ISNUMBER(SEARCH('Карта учёта'!$B$19,Расходка[[#This Row],[Наименование расходного материала]])),MAX($K$1:K60)+1,0)</f>
        <v>0</v>
      </c>
      <c r="L61" s="115">
        <f>IF(ISNUMBER(SEARCH('Карта учёта'!$B$20,Расходка[[#This Row],[Наименование расходного материала]])),MAX($L$1:L60)+1,0)</f>
        <v>0</v>
      </c>
      <c r="M61" s="115">
        <f>IF(ISNUMBER(SEARCH('Карта учёта'!$B$21,Расходка[[#This Row],[Наименование расходного материала]])),MAX($M$1:M60)+1,0)</f>
        <v>0</v>
      </c>
      <c r="N61" s="115">
        <f>IF(ISNUMBER(SEARCH('Карта учёта'!$B$22,Расходка[[#This Row],[Наименование расходного материала]])),MAX($N$1:N60)+1,0)</f>
        <v>0</v>
      </c>
      <c r="O61" s="115">
        <f>IF(ISNUMBER(SEARCH('Карта учёта'!$B$23,Расходка[[#This Row],[Наименование расходного материала]])),MAX($O$1:O60)+1,0)</f>
        <v>0</v>
      </c>
      <c r="P61" s="115">
        <f>IF(ISNUMBER(SEARCH('Карта учёта'!$B$24,Расходка[[#This Row],[Наименование расходного материала]])),MAX($P$1:P60)+1,0)</f>
        <v>0</v>
      </c>
      <c r="Q61" s="115">
        <f>IF(ISNUMBER(SEARCH('Карта учёта'!$B$25,Расходка[[#This Row],[Наименование расходного материала]])),MAX($Q$1:Q60)+1,0)</f>
        <v>0</v>
      </c>
      <c r="R61" s="114" t="str">
        <f>IFERROR(INDEX(Расходка[Наименование расходного материала],MATCH(Расходка[[#This Row],[№]],Поиск_расходки[Индекс1],0)),"")</f>
        <v/>
      </c>
      <c r="S61" s="114" t="str">
        <f>IFERROR(INDEX(Расходка[Наименование расходного материала],MATCH(Расходка[[#This Row],[№]],Поиск_расходки[Индекс2],0)),"")</f>
        <v/>
      </c>
      <c r="T61" s="114" t="str">
        <f>IFERROR(INDEX(Расходка[Наименование расходного материала],MATCH(Расходка[[#This Row],[№]],Поиск_расходки[Индекс3],0)),"")</f>
        <v/>
      </c>
      <c r="U61" s="114" t="str">
        <f>IFERROR(INDEX(Расходка[Наименование расходного материала],MATCH(Расходка[[#This Row],[№]],Поиск_расходки[Индекс4],0)),"")</f>
        <v/>
      </c>
      <c r="V61" s="114" t="str">
        <f>IFERROR(INDEX(Расходка[Наименование расходного материала],MATCH(Расходка[[#This Row],[№]],Поиск_расходки[Индекс5],0)),"")</f>
        <v/>
      </c>
      <c r="W61" s="114" t="str">
        <f>IFERROR(INDEX(Расходка[Наименование расходного материала],MATCH(Расходка[[#This Row],[№]],Поиск_расходки[Индекс6],0)),"")</f>
        <v/>
      </c>
      <c r="X61" s="114" t="str">
        <f>IFERROR(INDEX(Расходка[Наименование расходного материала],MATCH(Расходка[[#This Row],[№]],Поиск_расходки[Индекс7],0)),"")</f>
        <v/>
      </c>
      <c r="Y61" s="114" t="str">
        <f>IFERROR(INDEX(Расходка[Наименование расходного материала],MATCH(Расходка[[#This Row],[№]],Поиск_расходки[Индекс8],0)),"")</f>
        <v/>
      </c>
      <c r="Z61" s="114" t="str">
        <f>IFERROR(INDEX(Расходка[Наименование расходного материала],MATCH(Расходка[[#This Row],[№]],Поиск_расходки[Индекс9],0)),"")</f>
        <v/>
      </c>
      <c r="AA61" s="114" t="str">
        <f>IFERROR(INDEX(Расходка[Наименование расходного материала],MATCH(Расходка[[#This Row],[№]],Поиск_расходки[Индекс10],0)),"")</f>
        <v/>
      </c>
      <c r="AB61" s="114" t="str">
        <f>IFERROR(INDEX(Расходка[Наименование расходного материала],MATCH(Расходка[[#This Row],[№]],Поиск_расходки[Индекс11],0)),"")</f>
        <v/>
      </c>
      <c r="AC61" s="114" t="str">
        <f>IFERROR(INDEX(Расходка[Наименование расходного материала],MATCH(Расходка[[#This Row],[№]],Поиск_расходки[Индекс12],0)),"")</f>
        <v/>
      </c>
      <c r="AD61" s="114" t="str">
        <f>IFERROR(INDEX(Расходка[Наименование расходного материала],MATCH(Расходка[[#This Row],[№]],Поиск_расходки[Индекс13],0)),"")</f>
        <v/>
      </c>
      <c r="AF61" s="4" t="s">
        <v>6</v>
      </c>
      <c r="AG61" s="4" t="s">
        <v>413</v>
      </c>
    </row>
    <row r="62" spans="1:33">
      <c r="A62">
        <f>ROW(Расходка[[#This Row],[Тип расходного материала ]])-1</f>
        <v>61</v>
      </c>
      <c r="B62" t="s">
        <v>6</v>
      </c>
      <c r="C62" s="129" t="s">
        <v>322</v>
      </c>
      <c r="E62" s="115">
        <f>IF(ISNUMBER(SEARCH('Карта учёта'!$B$13,Расходка[[#This Row],[Наименование расходного материала]])),MAX($E$1:E61)+1,0)</f>
        <v>0</v>
      </c>
      <c r="F62" s="115">
        <f>IF(ISNUMBER(SEARCH('Карта учёта'!$B$14,Расходка[[#This Row],[Наименование расходного материала]])),MAX($F$1:F61)+1,0)</f>
        <v>0</v>
      </c>
      <c r="G62" s="115">
        <f>IF(ISNUMBER(SEARCH('Карта учёта'!$B$15,Расходка[[#This Row],[Наименование расходного материала]])),MAX($G$1:G61)+1,0)</f>
        <v>0</v>
      </c>
      <c r="H62" s="115">
        <f>IF(ISNUMBER(SEARCH('Карта учёта'!$B$16,Расходка[[#This Row],[Наименование расходного материала]])),MAX($H$1:H61)+1,0)</f>
        <v>0</v>
      </c>
      <c r="I62" s="115">
        <f>IF(ISNUMBER(SEARCH('Карта учёта'!$B$17,Расходка[[#This Row],[Наименование расходного материала]])),MAX($I$1:I61)+1,0)</f>
        <v>0</v>
      </c>
      <c r="J62" s="115">
        <f>IF(ISNUMBER(SEARCH('Карта учёта'!$B$18,Расходка[[#This Row],[Наименование расходного материала]])),MAX($J$1:J61)+1,0)</f>
        <v>0</v>
      </c>
      <c r="K62" s="115">
        <f>IF(ISNUMBER(SEARCH('Карта учёта'!$B$19,Расходка[[#This Row],[Наименование расходного материала]])),MAX($K$1:K61)+1,0)</f>
        <v>0</v>
      </c>
      <c r="L62" s="115">
        <f>IF(ISNUMBER(SEARCH('Карта учёта'!$B$20,Расходка[[#This Row],[Наименование расходного материала]])),MAX($L$1:L61)+1,0)</f>
        <v>0</v>
      </c>
      <c r="M62" s="115">
        <f>IF(ISNUMBER(SEARCH('Карта учёта'!$B$21,Расходка[[#This Row],[Наименование расходного материала]])),MAX($M$1:M61)+1,0)</f>
        <v>0</v>
      </c>
      <c r="N62" s="115">
        <f>IF(ISNUMBER(SEARCH('Карта учёта'!$B$22,Расходка[[#This Row],[Наименование расходного материала]])),MAX($N$1:N61)+1,0)</f>
        <v>0</v>
      </c>
      <c r="O62" s="115">
        <f>IF(ISNUMBER(SEARCH('Карта учёта'!$B$23,Расходка[[#This Row],[Наименование расходного материала]])),MAX($O$1:O61)+1,0)</f>
        <v>0</v>
      </c>
      <c r="P62" s="115">
        <f>IF(ISNUMBER(SEARCH('Карта учёта'!$B$24,Расходка[[#This Row],[Наименование расходного материала]])),MAX($P$1:P61)+1,0)</f>
        <v>1</v>
      </c>
      <c r="Q62" s="115">
        <f>IF(ISNUMBER(SEARCH('Карта учёта'!$B$25,Расходка[[#This Row],[Наименование расходного материала]])),MAX($Q$1:Q61)+1,0)</f>
        <v>1</v>
      </c>
      <c r="R62" s="114" t="str">
        <f>IFERROR(INDEX(Расходка[Наименование расходного материала],MATCH(Расходка[[#This Row],[№]],Поиск_расходки[Индекс1],0)),"")</f>
        <v/>
      </c>
      <c r="S62" s="114" t="str">
        <f>IFERROR(INDEX(Расходка[Наименование расходного материала],MATCH(Расходка[[#This Row],[№]],Поиск_расходки[Индекс2],0)),"")</f>
        <v/>
      </c>
      <c r="T62" s="114" t="str">
        <f>IFERROR(INDEX(Расходка[Наименование расходного материала],MATCH(Расходка[[#This Row],[№]],Поиск_расходки[Индекс3],0)),"")</f>
        <v/>
      </c>
      <c r="U62" s="114" t="str">
        <f>IFERROR(INDEX(Расходка[Наименование расходного материала],MATCH(Расходка[[#This Row],[№]],Поиск_расходки[Индекс4],0)),"")</f>
        <v/>
      </c>
      <c r="V62" s="114" t="str">
        <f>IFERROR(INDEX(Расходка[Наименование расходного материала],MATCH(Расходка[[#This Row],[№]],Поиск_расходки[Индекс5],0)),"")</f>
        <v/>
      </c>
      <c r="W62" s="114" t="str">
        <f>IFERROR(INDEX(Расходка[Наименование расходного материала],MATCH(Расходка[[#This Row],[№]],Поиск_расходки[Индекс6],0)),"")</f>
        <v/>
      </c>
      <c r="X62" s="114" t="str">
        <f>IFERROR(INDEX(Расходка[Наименование расходного материала],MATCH(Расходка[[#This Row],[№]],Поиск_расходки[Индекс7],0)),"")</f>
        <v/>
      </c>
      <c r="Y62" s="114" t="str">
        <f>IFERROR(INDEX(Расходка[Наименование расходного материала],MATCH(Расходка[[#This Row],[№]],Поиск_расходки[Индекс8],0)),"")</f>
        <v/>
      </c>
      <c r="Z62" s="114" t="str">
        <f>IFERROR(INDEX(Расходка[Наименование расходного материала],MATCH(Расходка[[#This Row],[№]],Поиск_расходки[Индекс9],0)),"")</f>
        <v/>
      </c>
      <c r="AA62" s="114" t="str">
        <f>IFERROR(INDEX(Расходка[Наименование расходного материала],MATCH(Расходка[[#This Row],[№]],Поиск_расходки[Индекс10],0)),"")</f>
        <v/>
      </c>
      <c r="AB62" s="114" t="str">
        <f>IFERROR(INDEX(Расходка[Наименование расходного материала],MATCH(Расходка[[#This Row],[№]],Поиск_расходки[Индекс11],0)),"")</f>
        <v/>
      </c>
      <c r="AC62" s="114" t="str">
        <f>IFERROR(INDEX(Расходка[Наименование расходного материала],MATCH(Расходка[[#This Row],[№]],Поиск_расходки[Индекс12],0)),"")</f>
        <v/>
      </c>
      <c r="AD62" s="114" t="str">
        <f>IFERROR(INDEX(Расходка[Наименование расходного материала],MATCH(Расходка[[#This Row],[№]],Поиск_расходки[Индекс13],0)),"")</f>
        <v/>
      </c>
      <c r="AF62" s="4" t="s">
        <v>6</v>
      </c>
      <c r="AG62" s="4" t="s">
        <v>453</v>
      </c>
    </row>
    <row r="63" spans="1:33">
      <c r="A63">
        <f>ROW(Расходка[[#This Row],[Тип расходного материала ]])-1</f>
        <v>62</v>
      </c>
      <c r="B63" t="s">
        <v>6</v>
      </c>
      <c r="C63" t="s">
        <v>356</v>
      </c>
      <c r="E63" s="115">
        <f>IF(ISNUMBER(SEARCH('Карта учёта'!$B$13,Расходка[[#This Row],[Наименование расходного материала]])),MAX($E$1:E62)+1,0)</f>
        <v>0</v>
      </c>
      <c r="F63" s="115">
        <f>IF(ISNUMBER(SEARCH('Карта учёта'!$B$14,Расходка[[#This Row],[Наименование расходного материала]])),MAX($F$1:F62)+1,0)</f>
        <v>0</v>
      </c>
      <c r="G63" s="115">
        <f>IF(ISNUMBER(SEARCH('Карта учёта'!$B$15,Расходка[[#This Row],[Наименование расходного материала]])),MAX($G$1:G62)+1,0)</f>
        <v>0</v>
      </c>
      <c r="H63" s="115">
        <f>IF(ISNUMBER(SEARCH('Карта учёта'!$B$16,Расходка[[#This Row],[Наименование расходного материала]])),MAX($H$1:H62)+1,0)</f>
        <v>0</v>
      </c>
      <c r="I63" s="115">
        <f>IF(ISNUMBER(SEARCH('Карта учёта'!$B$17,Расходка[[#This Row],[Наименование расходного материала]])),MAX($I$1:I62)+1,0)</f>
        <v>0</v>
      </c>
      <c r="J63" s="115">
        <f>IF(ISNUMBER(SEARCH('Карта учёта'!$B$18,Расходка[[#This Row],[Наименование расходного материала]])),MAX($J$1:J62)+1,0)</f>
        <v>0</v>
      </c>
      <c r="K63" s="115">
        <f>IF(ISNUMBER(SEARCH('Карта учёта'!$B$19,Расходка[[#This Row],[Наименование расходного материала]])),MAX($K$1:K62)+1,0)</f>
        <v>0</v>
      </c>
      <c r="L63" s="115">
        <f>IF(ISNUMBER(SEARCH('Карта учёта'!$B$20,Расходка[[#This Row],[Наименование расходного материала]])),MAX($L$1:L62)+1,0)</f>
        <v>0</v>
      </c>
      <c r="M63" s="115">
        <f>IF(ISNUMBER(SEARCH('Карта учёта'!$B$21,Расходка[[#This Row],[Наименование расходного материала]])),MAX($M$1:M62)+1,0)</f>
        <v>0</v>
      </c>
      <c r="N63" s="115">
        <f>IF(ISNUMBER(SEARCH('Карта учёта'!$B$22,Расходка[[#This Row],[Наименование расходного материала]])),MAX($N$1:N62)+1,0)</f>
        <v>0</v>
      </c>
      <c r="O63" s="115">
        <f>IF(ISNUMBER(SEARCH('Карта учёта'!$B$23,Расходка[[#This Row],[Наименование расходного материала]])),MAX($O$1:O62)+1,0)</f>
        <v>0</v>
      </c>
      <c r="P63" s="115">
        <f>IF(ISNUMBER(SEARCH('Карта учёта'!$B$24,Расходка[[#This Row],[Наименование расходного материала]])),MAX($P$1:P62)+1,0)</f>
        <v>0</v>
      </c>
      <c r="Q63" s="115">
        <f>IF(ISNUMBER(SEARCH('Карта учёта'!$B$25,Расходка[[#This Row],[Наименование расходного материала]])),MAX($Q$1:Q62)+1,0)</f>
        <v>0</v>
      </c>
      <c r="R63" s="114" t="str">
        <f>IFERROR(INDEX(Расходка[Наименование расходного материала],MATCH(Расходка[[#This Row],[№]],Поиск_расходки[Индекс1],0)),"")</f>
        <v/>
      </c>
      <c r="S63" s="114" t="str">
        <f>IFERROR(INDEX(Расходка[Наименование расходного материала],MATCH(Расходка[[#This Row],[№]],Поиск_расходки[Индекс2],0)),"")</f>
        <v/>
      </c>
      <c r="T63" s="114" t="str">
        <f>IFERROR(INDEX(Расходка[Наименование расходного материала],MATCH(Расходка[[#This Row],[№]],Поиск_расходки[Индекс3],0)),"")</f>
        <v/>
      </c>
      <c r="U63" s="114" t="str">
        <f>IFERROR(INDEX(Расходка[Наименование расходного материала],MATCH(Расходка[[#This Row],[№]],Поиск_расходки[Индекс4],0)),"")</f>
        <v/>
      </c>
      <c r="V63" s="114" t="str">
        <f>IFERROR(INDEX(Расходка[Наименование расходного материала],MATCH(Расходка[[#This Row],[№]],Поиск_расходки[Индекс5],0)),"")</f>
        <v/>
      </c>
      <c r="W63" s="114" t="str">
        <f>IFERROR(INDEX(Расходка[Наименование расходного материала],MATCH(Расходка[[#This Row],[№]],Поиск_расходки[Индекс6],0)),"")</f>
        <v/>
      </c>
      <c r="X63" s="114" t="str">
        <f>IFERROR(INDEX(Расходка[Наименование расходного материала],MATCH(Расходка[[#This Row],[№]],Поиск_расходки[Индекс7],0)),"")</f>
        <v/>
      </c>
      <c r="Y63" s="114" t="str">
        <f>IFERROR(INDEX(Расходка[Наименование расходного материала],MATCH(Расходка[[#This Row],[№]],Поиск_расходки[Индекс8],0)),"")</f>
        <v/>
      </c>
      <c r="Z63" s="114" t="str">
        <f>IFERROR(INDEX(Расходка[Наименование расходного материала],MATCH(Расходка[[#This Row],[№]],Поиск_расходки[Индекс9],0)),"")</f>
        <v/>
      </c>
      <c r="AA63" s="114" t="str">
        <f>IFERROR(INDEX(Расходка[Наименование расходного материала],MATCH(Расходка[[#This Row],[№]],Поиск_расходки[Индекс10],0)),"")</f>
        <v/>
      </c>
      <c r="AB63" s="114" t="str">
        <f>IFERROR(INDEX(Расходка[Наименование расходного материала],MATCH(Расходка[[#This Row],[№]],Поиск_расходки[Индекс11],0)),"")</f>
        <v/>
      </c>
      <c r="AC63" s="114" t="str">
        <f>IFERROR(INDEX(Расходка[Наименование расходного материала],MATCH(Расходка[[#This Row],[№]],Поиск_расходки[Индекс12],0)),"")</f>
        <v/>
      </c>
      <c r="AD63" s="114" t="str">
        <f>IFERROR(INDEX(Расходка[Наименование расходного материала],MATCH(Расходка[[#This Row],[№]],Поиск_расходки[Индекс13],0)),"")</f>
        <v/>
      </c>
      <c r="AF63" s="4" t="s">
        <v>6</v>
      </c>
      <c r="AG63" s="4" t="s">
        <v>454</v>
      </c>
    </row>
    <row r="64" spans="1:33">
      <c r="A64">
        <f>ROW(Расходка[[#This Row],[Тип расходного материала ]])-1</f>
        <v>63</v>
      </c>
      <c r="B64" t="s">
        <v>6</v>
      </c>
      <c r="C64" s="160" t="s">
        <v>384</v>
      </c>
      <c r="E64" s="115">
        <f>IF(ISNUMBER(SEARCH('Карта учёта'!$B$13,Расходка[[#This Row],[Наименование расходного материала]])),MAX($E$1:E63)+1,0)</f>
        <v>0</v>
      </c>
      <c r="F64" s="115">
        <f>IF(ISNUMBER(SEARCH('Карта учёта'!$B$14,Расходка[[#This Row],[Наименование расходного материала]])),MAX($F$1:F63)+1,0)</f>
        <v>0</v>
      </c>
      <c r="G64" s="115">
        <f>IF(ISNUMBER(SEARCH('Карта учёта'!$B$15,Расходка[[#This Row],[Наименование расходного материала]])),MAX($G$1:G63)+1,0)</f>
        <v>0</v>
      </c>
      <c r="H64" s="115">
        <f>IF(ISNUMBER(SEARCH('Карта учёта'!$B$16,Расходка[[#This Row],[Наименование расходного материала]])),MAX($H$1:H63)+1,0)</f>
        <v>0</v>
      </c>
      <c r="I64" s="115">
        <f>IF(ISNUMBER(SEARCH('Карта учёта'!$B$17,Расходка[[#This Row],[Наименование расходного материала]])),MAX($I$1:I63)+1,0)</f>
        <v>0</v>
      </c>
      <c r="J64" s="115">
        <f>IF(ISNUMBER(SEARCH('Карта учёта'!$B$18,Расходка[[#This Row],[Наименование расходного материала]])),MAX($J$1:J63)+1,0)</f>
        <v>0</v>
      </c>
      <c r="K64" s="115">
        <f>IF(ISNUMBER(SEARCH('Карта учёта'!$B$19,Расходка[[#This Row],[Наименование расходного материала]])),MAX($K$1:K63)+1,0)</f>
        <v>0</v>
      </c>
      <c r="L64" s="115">
        <f>IF(ISNUMBER(SEARCH('Карта учёта'!$B$20,Расходка[[#This Row],[Наименование расходного материала]])),MAX($L$1:L63)+1,0)</f>
        <v>0</v>
      </c>
      <c r="M64" s="115">
        <f>IF(ISNUMBER(SEARCH('Карта учёта'!$B$21,Расходка[[#This Row],[Наименование расходного материала]])),MAX($M$1:M63)+1,0)</f>
        <v>0</v>
      </c>
      <c r="N64" s="115">
        <f>IF(ISNUMBER(SEARCH('Карта учёта'!$B$22,Расходка[[#This Row],[Наименование расходного материала]])),MAX($N$1:N63)+1,0)</f>
        <v>0</v>
      </c>
      <c r="O64" s="115">
        <f>IF(ISNUMBER(SEARCH('Карта учёта'!$B$23,Расходка[[#This Row],[Наименование расходного материала]])),MAX($O$1:O63)+1,0)</f>
        <v>0</v>
      </c>
      <c r="P64" s="115">
        <f>IF(ISNUMBER(SEARCH('Карта учёта'!$B$24,Расходка[[#This Row],[Наименование расходного материала]])),MAX($P$1:P63)+1,0)</f>
        <v>0</v>
      </c>
      <c r="Q64" s="115">
        <f>IF(ISNUMBER(SEARCH('Карта учёта'!$B$25,Расходка[[#This Row],[Наименование расходного материала]])),MAX($Q$1:Q63)+1,0)</f>
        <v>0</v>
      </c>
      <c r="R64" s="114" t="str">
        <f>IFERROR(INDEX(Расходка[Наименование расходного материала],MATCH(Расходка[[#This Row],[№]],Поиск_расходки[Индекс1],0)),"")</f>
        <v/>
      </c>
      <c r="S64" s="114" t="str">
        <f>IFERROR(INDEX(Расходка[Наименование расходного материала],MATCH(Расходка[[#This Row],[№]],Поиск_расходки[Индекс2],0)),"")</f>
        <v/>
      </c>
      <c r="T64" s="114" t="str">
        <f>IFERROR(INDEX(Расходка[Наименование расходного материала],MATCH(Расходка[[#This Row],[№]],Поиск_расходки[Индекс3],0)),"")</f>
        <v/>
      </c>
      <c r="U64" s="114" t="str">
        <f>IFERROR(INDEX(Расходка[Наименование расходного материала],MATCH(Расходка[[#This Row],[№]],Поиск_расходки[Индекс4],0)),"")</f>
        <v/>
      </c>
      <c r="V64" s="114" t="str">
        <f>IFERROR(INDEX(Расходка[Наименование расходного материала],MATCH(Расходка[[#This Row],[№]],Поиск_расходки[Индекс5],0)),"")</f>
        <v/>
      </c>
      <c r="W64" s="114" t="str">
        <f>IFERROR(INDEX(Расходка[Наименование расходного материала],MATCH(Расходка[[#This Row],[№]],Поиск_расходки[Индекс6],0)),"")</f>
        <v/>
      </c>
      <c r="X64" s="114" t="str">
        <f>IFERROR(INDEX(Расходка[Наименование расходного материала],MATCH(Расходка[[#This Row],[№]],Поиск_расходки[Индекс7],0)),"")</f>
        <v/>
      </c>
      <c r="Y64" s="114" t="str">
        <f>IFERROR(INDEX(Расходка[Наименование расходного материала],MATCH(Расходка[[#This Row],[№]],Поиск_расходки[Индекс8],0)),"")</f>
        <v/>
      </c>
      <c r="Z64" s="114" t="str">
        <f>IFERROR(INDEX(Расходка[Наименование расходного материала],MATCH(Расходка[[#This Row],[№]],Поиск_расходки[Индекс9],0)),"")</f>
        <v/>
      </c>
      <c r="AA64" s="114" t="str">
        <f>IFERROR(INDEX(Расходка[Наименование расходного материала],MATCH(Расходка[[#This Row],[№]],Поиск_расходки[Индекс10],0)),"")</f>
        <v/>
      </c>
      <c r="AB64" s="114" t="str">
        <f>IFERROR(INDEX(Расходка[Наименование расходного материала],MATCH(Расходка[[#This Row],[№]],Поиск_расходки[Индекс11],0)),"")</f>
        <v/>
      </c>
      <c r="AC64" s="114" t="str">
        <f>IFERROR(INDEX(Расходка[Наименование расходного материала],MATCH(Расходка[[#This Row],[№]],Поиск_расходки[Индекс12],0)),"")</f>
        <v/>
      </c>
      <c r="AD64" s="114" t="str">
        <f>IFERROR(INDEX(Расходка[Наименование расходного материала],MATCH(Расходка[[#This Row],[№]],Поиск_расходки[Индекс13],0)),"")</f>
        <v/>
      </c>
      <c r="AF64" s="4" t="s">
        <v>6</v>
      </c>
      <c r="AG64" s="4" t="s">
        <v>455</v>
      </c>
    </row>
    <row r="65" spans="1:33">
      <c r="A65">
        <f>ROW(Расходка[[#This Row],[Тип расходного материала ]])-1</f>
        <v>64</v>
      </c>
      <c r="B65" t="s">
        <v>6</v>
      </c>
      <c r="C65" t="s">
        <v>383</v>
      </c>
      <c r="E65" s="115">
        <f>IF(ISNUMBER(SEARCH('Карта учёта'!$B$13,Расходка[[#This Row],[Наименование расходного материала]])),MAX($E$1:E64)+1,0)</f>
        <v>0</v>
      </c>
      <c r="F65" s="115">
        <f>IF(ISNUMBER(SEARCH('Карта учёта'!$B$14,Расходка[[#This Row],[Наименование расходного материала]])),MAX($F$1:F64)+1,0)</f>
        <v>0</v>
      </c>
      <c r="G65" s="115">
        <f>IF(ISNUMBER(SEARCH('Карта учёта'!$B$15,Расходка[[#This Row],[Наименование расходного материала]])),MAX($G$1:G64)+1,0)</f>
        <v>0</v>
      </c>
      <c r="H65" s="115">
        <f>IF(ISNUMBER(SEARCH('Карта учёта'!$B$16,Расходка[[#This Row],[Наименование расходного материала]])),MAX($H$1:H64)+1,0)</f>
        <v>0</v>
      </c>
      <c r="I65" s="115">
        <f>IF(ISNUMBER(SEARCH('Карта учёта'!$B$17,Расходка[[#This Row],[Наименование расходного материала]])),MAX($I$1:I64)+1,0)</f>
        <v>0</v>
      </c>
      <c r="J65" s="115">
        <f>IF(ISNUMBER(SEARCH('Карта учёта'!$B$18,Расходка[[#This Row],[Наименование расходного материала]])),MAX($J$1:J64)+1,0)</f>
        <v>0</v>
      </c>
      <c r="K65" s="115">
        <f>IF(ISNUMBER(SEARCH('Карта учёта'!$B$19,Расходка[[#This Row],[Наименование расходного материала]])),MAX($K$1:K64)+1,0)</f>
        <v>0</v>
      </c>
      <c r="L65" s="115">
        <f>IF(ISNUMBER(SEARCH('Карта учёта'!$B$20,Расходка[[#This Row],[Наименование расходного материала]])),MAX($L$1:L64)+1,0)</f>
        <v>0</v>
      </c>
      <c r="M65" s="115">
        <f>IF(ISNUMBER(SEARCH('Карта учёта'!$B$21,Расходка[[#This Row],[Наименование расходного материала]])),MAX($M$1:M64)+1,0)</f>
        <v>0</v>
      </c>
      <c r="N65" s="115">
        <f>IF(ISNUMBER(SEARCH('Карта учёта'!$B$22,Расходка[[#This Row],[Наименование расходного материала]])),MAX($N$1:N64)+1,0)</f>
        <v>0</v>
      </c>
      <c r="O65" s="115">
        <f>IF(ISNUMBER(SEARCH('Карта учёта'!$B$23,Расходка[[#This Row],[Наименование расходного материала]])),MAX($O$1:O64)+1,0)</f>
        <v>0</v>
      </c>
      <c r="P65" s="115">
        <f>IF(ISNUMBER(SEARCH('Карта учёта'!$B$24,Расходка[[#This Row],[Наименование расходного материала]])),MAX($P$1:P64)+1,0)</f>
        <v>0</v>
      </c>
      <c r="Q65" s="115">
        <f>IF(ISNUMBER(SEARCH('Карта учёта'!$B$25,Расходка[[#This Row],[Наименование расходного материала]])),MAX($Q$1:Q64)+1,0)</f>
        <v>0</v>
      </c>
      <c r="R65" s="114" t="str">
        <f>IFERROR(INDEX(Расходка[Наименование расходного материала],MATCH(Расходка[[#This Row],[№]],Поиск_расходки[Индекс1],0)),"")</f>
        <v/>
      </c>
      <c r="S65" s="114" t="str">
        <f>IFERROR(INDEX(Расходка[Наименование расходного материала],MATCH(Расходка[[#This Row],[№]],Поиск_расходки[Индекс2],0)),"")</f>
        <v/>
      </c>
      <c r="T65" s="114" t="str">
        <f>IFERROR(INDEX(Расходка[Наименование расходного материала],MATCH(Расходка[[#This Row],[№]],Поиск_расходки[Индекс3],0)),"")</f>
        <v/>
      </c>
      <c r="U65" s="114" t="str">
        <f>IFERROR(INDEX(Расходка[Наименование расходного материала],MATCH(Расходка[[#This Row],[№]],Поиск_расходки[Индекс4],0)),"")</f>
        <v/>
      </c>
      <c r="V65" s="114" t="str">
        <f>IFERROR(INDEX(Расходка[Наименование расходного материала],MATCH(Расходка[[#This Row],[№]],Поиск_расходки[Индекс5],0)),"")</f>
        <v/>
      </c>
      <c r="W65" s="114" t="str">
        <f>IFERROR(INDEX(Расходка[Наименование расходного материала],MATCH(Расходка[[#This Row],[№]],Поиск_расходки[Индекс6],0)),"")</f>
        <v/>
      </c>
      <c r="X65" s="114" t="str">
        <f>IFERROR(INDEX(Расходка[Наименование расходного материала],MATCH(Расходка[[#This Row],[№]],Поиск_расходки[Индекс7],0)),"")</f>
        <v/>
      </c>
      <c r="Y65" s="114" t="str">
        <f>IFERROR(INDEX(Расходка[Наименование расходного материала],MATCH(Расходка[[#This Row],[№]],Поиск_расходки[Индекс8],0)),"")</f>
        <v/>
      </c>
      <c r="Z65" s="114" t="str">
        <f>IFERROR(INDEX(Расходка[Наименование расходного материала],MATCH(Расходка[[#This Row],[№]],Поиск_расходки[Индекс9],0)),"")</f>
        <v/>
      </c>
      <c r="AA65" s="114" t="str">
        <f>IFERROR(INDEX(Расходка[Наименование расходного материала],MATCH(Расходка[[#This Row],[№]],Поиск_расходки[Индекс10],0)),"")</f>
        <v/>
      </c>
      <c r="AB65" s="114" t="str">
        <f>IFERROR(INDEX(Расходка[Наименование расходного материала],MATCH(Расходка[[#This Row],[№]],Поиск_расходки[Индекс11],0)),"")</f>
        <v/>
      </c>
      <c r="AC65" s="114" t="str">
        <f>IFERROR(INDEX(Расходка[Наименование расходного материала],MATCH(Расходка[[#This Row],[№]],Поиск_расходки[Индекс12],0)),"")</f>
        <v/>
      </c>
      <c r="AD65" s="114" t="str">
        <f>IFERROR(INDEX(Расходка[Наименование расходного материала],MATCH(Расходка[[#This Row],[№]],Поиск_расходки[Индекс13],0)),"")</f>
        <v/>
      </c>
      <c r="AF65" s="4" t="s">
        <v>6</v>
      </c>
      <c r="AG65" s="4" t="s">
        <v>456</v>
      </c>
    </row>
    <row r="66" spans="1:33">
      <c r="A66">
        <f>ROW(Расходка[[#This Row],[Тип расходного материала ]])-1</f>
        <v>65</v>
      </c>
      <c r="B66" t="s">
        <v>6</v>
      </c>
      <c r="C66" t="s">
        <v>515</v>
      </c>
      <c r="E66" s="115">
        <f>IF(ISNUMBER(SEARCH('Карта учёта'!$B$13,Расходка[[#This Row],[Наименование расходного материала]])),MAX($E$1:E65)+1,0)</f>
        <v>0</v>
      </c>
      <c r="F66" s="115">
        <f>IF(ISNUMBER(SEARCH('Карта учёта'!$B$14,Расходка[[#This Row],[Наименование расходного материала]])),MAX($F$1:F65)+1,0)</f>
        <v>0</v>
      </c>
      <c r="G66" s="115">
        <f>IF(ISNUMBER(SEARCH('Карта учёта'!$B$15,Расходка[[#This Row],[Наименование расходного материала]])),MAX($G$1:G65)+1,0)</f>
        <v>0</v>
      </c>
      <c r="H66" s="115">
        <f>IF(ISNUMBER(SEARCH('Карта учёта'!$B$16,Расходка[[#This Row],[Наименование расходного материала]])),MAX($H$1:H65)+1,0)</f>
        <v>0</v>
      </c>
      <c r="I66" s="115">
        <f>IF(ISNUMBER(SEARCH('Карта учёта'!$B$17,Расходка[[#This Row],[Наименование расходного материала]])),MAX($I$1:I65)+1,0)</f>
        <v>0</v>
      </c>
      <c r="J66" s="115">
        <f>IF(ISNUMBER(SEARCH('Карта учёта'!$B$18,Расходка[[#This Row],[Наименование расходного материала]])),MAX($J$1:J65)+1,0)</f>
        <v>0</v>
      </c>
      <c r="K66" s="115">
        <f>IF(ISNUMBER(SEARCH('Карта учёта'!$B$19,Расходка[[#This Row],[Наименование расходного материала]])),MAX($K$1:K65)+1,0)</f>
        <v>0</v>
      </c>
      <c r="L66" s="115">
        <f>IF(ISNUMBER(SEARCH('Карта учёта'!$B$20,Расходка[[#This Row],[Наименование расходного материала]])),MAX($L$1:L65)+1,0)</f>
        <v>0</v>
      </c>
      <c r="M66" s="115">
        <f>IF(ISNUMBER(SEARCH('Карта учёта'!$B$21,Расходка[[#This Row],[Наименование расходного материала]])),MAX($M$1:M65)+1,0)</f>
        <v>0</v>
      </c>
      <c r="N66" s="115">
        <f>IF(ISNUMBER(SEARCH('Карта учёта'!$B$22,Расходка[[#This Row],[Наименование расходного материала]])),MAX($N$1:N65)+1,0)</f>
        <v>0</v>
      </c>
      <c r="O66" s="115">
        <f>IF(ISNUMBER(SEARCH('Карта учёта'!$B$23,Расходка[[#This Row],[Наименование расходного материала]])),MAX($O$1:O65)+1,0)</f>
        <v>0</v>
      </c>
      <c r="P66" s="115">
        <f>IF(ISNUMBER(SEARCH('Карта учёта'!$B$24,Расходка[[#This Row],[Наименование расходного материала]])),MAX($P$1:P65)+1,0)</f>
        <v>0</v>
      </c>
      <c r="Q66" s="115">
        <f>IF(ISNUMBER(SEARCH('Карта учёта'!$B$25,Расходка[[#This Row],[Наименование расходного материала]])),MAX($Q$1:Q65)+1,0)</f>
        <v>0</v>
      </c>
      <c r="R66" s="114" t="str">
        <f>IFERROR(INDEX(Расходка[Наименование расходного материала],MATCH(Расходка[[#This Row],[№]],Поиск_расходки[Индекс1],0)),"")</f>
        <v/>
      </c>
      <c r="S66" s="114" t="str">
        <f>IFERROR(INDEX(Расходка[Наименование расходного материала],MATCH(Расходка[[#This Row],[№]],Поиск_расходки[Индекс2],0)),"")</f>
        <v/>
      </c>
      <c r="T66" s="114" t="str">
        <f>IFERROR(INDEX(Расходка[Наименование расходного материала],MATCH(Расходка[[#This Row],[№]],Поиск_расходки[Индекс3],0)),"")</f>
        <v/>
      </c>
      <c r="U66" s="114" t="str">
        <f>IFERROR(INDEX(Расходка[Наименование расходного материала],MATCH(Расходка[[#This Row],[№]],Поиск_расходки[Индекс4],0)),"")</f>
        <v/>
      </c>
      <c r="V66" s="114" t="str">
        <f>IFERROR(INDEX(Расходка[Наименование расходного материала],MATCH(Расходка[[#This Row],[№]],Поиск_расходки[Индекс5],0)),"")</f>
        <v/>
      </c>
      <c r="W66" s="114" t="str">
        <f>IFERROR(INDEX(Расходка[Наименование расходного материала],MATCH(Расходка[[#This Row],[№]],Поиск_расходки[Индекс6],0)),"")</f>
        <v/>
      </c>
      <c r="X66" s="114" t="str">
        <f>IFERROR(INDEX(Расходка[Наименование расходного материала],MATCH(Расходка[[#This Row],[№]],Поиск_расходки[Индекс7],0)),"")</f>
        <v/>
      </c>
      <c r="Y66" s="114" t="str">
        <f>IFERROR(INDEX(Расходка[Наименование расходного материала],MATCH(Расходка[[#This Row],[№]],Поиск_расходки[Индекс8],0)),"")</f>
        <v/>
      </c>
      <c r="Z66" s="114" t="str">
        <f>IFERROR(INDEX(Расходка[Наименование расходного материала],MATCH(Расходка[[#This Row],[№]],Поиск_расходки[Индекс9],0)),"")</f>
        <v/>
      </c>
      <c r="AA66" s="114" t="str">
        <f>IFERROR(INDEX(Расходка[Наименование расходного материала],MATCH(Расходка[[#This Row],[№]],Поиск_расходки[Индекс10],0)),"")</f>
        <v/>
      </c>
      <c r="AB66" s="114" t="str">
        <f>IFERROR(INDEX(Расходка[Наименование расходного материала],MATCH(Расходка[[#This Row],[№]],Поиск_расходки[Индекс11],0)),"")</f>
        <v/>
      </c>
      <c r="AC66" s="114" t="str">
        <f>IFERROR(INDEX(Расходка[Наименование расходного материала],MATCH(Расходка[[#This Row],[№]],Поиск_расходки[Индекс12],0)),"")</f>
        <v/>
      </c>
      <c r="AD66" s="114" t="str">
        <f>IFERROR(INDEX(Расходка[Наименование расходного материала],MATCH(Расходка[[#This Row],[№]],Поиск_расходки[Индекс13],0)),"")</f>
        <v/>
      </c>
      <c r="AF66" s="4" t="s">
        <v>6</v>
      </c>
      <c r="AG66" s="4" t="s">
        <v>457</v>
      </c>
    </row>
    <row r="67" spans="1:33">
      <c r="A67">
        <f>ROW(Расходка[[#This Row],[Тип расходного материала ]])-1</f>
        <v>66</v>
      </c>
      <c r="B67" t="s">
        <v>6</v>
      </c>
      <c r="C67" t="s">
        <v>516</v>
      </c>
      <c r="E67" s="196">
        <f>IF(ISNUMBER(SEARCH('Карта учёта'!$B$13,Расходка[[#This Row],[Наименование расходного материала]])),MAX($E$1:E66)+1,0)</f>
        <v>0</v>
      </c>
      <c r="F67" s="196">
        <f>IF(ISNUMBER(SEARCH('Карта учёта'!$B$14,Расходка[[#This Row],[Наименование расходного материала]])),MAX($F$1:F66)+1,0)</f>
        <v>0</v>
      </c>
      <c r="G67" s="196">
        <f>IF(ISNUMBER(SEARCH('Карта учёта'!$B$15,Расходка[[#This Row],[Наименование расходного материала]])),MAX($G$1:G66)+1,0)</f>
        <v>0</v>
      </c>
      <c r="H67" s="196">
        <f>IF(ISNUMBER(SEARCH('Карта учёта'!$B$16,Расходка[[#This Row],[Наименование расходного материала]])),MAX($H$1:H66)+1,0)</f>
        <v>0</v>
      </c>
      <c r="I67" s="196">
        <f>IF(ISNUMBER(SEARCH('Карта учёта'!$B$17,Расходка[[#This Row],[Наименование расходного материала]])),MAX($I$1:I66)+1,0)</f>
        <v>0</v>
      </c>
      <c r="J67" s="196">
        <f>IF(ISNUMBER(SEARCH('Карта учёта'!$B$18,Расходка[[#This Row],[Наименование расходного материала]])),MAX($J$1:J66)+1,0)</f>
        <v>0</v>
      </c>
      <c r="K67" s="196">
        <f>IF(ISNUMBER(SEARCH('Карта учёта'!$B$19,Расходка[[#This Row],[Наименование расходного материала]])),MAX($K$1:K66)+1,0)</f>
        <v>0</v>
      </c>
      <c r="L67" s="196">
        <f>IF(ISNUMBER(SEARCH('Карта учёта'!$B$20,Расходка[[#This Row],[Наименование расходного материала]])),MAX($L$1:L66)+1,0)</f>
        <v>0</v>
      </c>
      <c r="M67" s="196">
        <f>IF(ISNUMBER(SEARCH('Карта учёта'!$B$21,Расходка[[#This Row],[Наименование расходного материала]])),MAX($M$1:M66)+1,0)</f>
        <v>0</v>
      </c>
      <c r="N67" s="196">
        <f>IF(ISNUMBER(SEARCH('Карта учёта'!$B$22,Расходка[[#This Row],[Наименование расходного материала]])),MAX($N$1:N66)+1,0)</f>
        <v>0</v>
      </c>
      <c r="O67" s="196">
        <f>IF(ISNUMBER(SEARCH('Карта учёта'!$B$23,Расходка[[#This Row],[Наименование расходного материала]])),MAX($O$1:O66)+1,0)</f>
        <v>0</v>
      </c>
      <c r="P67" s="196">
        <f>IF(ISNUMBER(SEARCH('Карта учёта'!$B$24,Расходка[[#This Row],[Наименование расходного материала]])),MAX($P$1:P66)+1,0)</f>
        <v>0</v>
      </c>
      <c r="Q67" s="196">
        <f>IF(ISNUMBER(SEARCH('Карта учёта'!$B$25,Расходка[[#This Row],[Наименование расходного материала]])),MAX($Q$1:Q66)+1,0)</f>
        <v>0</v>
      </c>
      <c r="R67" s="197" t="str">
        <f>IFERROR(INDEX(Расходка[Наименование расходного материала],MATCH(Расходка[[#This Row],[№]],Поиск_расходки[Индекс1],0)),"")</f>
        <v/>
      </c>
      <c r="S67" s="197" t="str">
        <f>IFERROR(INDEX(Расходка[Наименование расходного материала],MATCH(Расходка[[#This Row],[№]],Поиск_расходки[Индекс2],0)),"")</f>
        <v/>
      </c>
      <c r="T67" s="197" t="str">
        <f>IFERROR(INDEX(Расходка[Наименование расходного материала],MATCH(Расходка[[#This Row],[№]],Поиск_расходки[Индекс3],0)),"")</f>
        <v/>
      </c>
      <c r="U67" s="197" t="str">
        <f>IFERROR(INDEX(Расходка[Наименование расходного материала],MATCH(Расходка[[#This Row],[№]],Поиск_расходки[Индекс4],0)),"")</f>
        <v/>
      </c>
      <c r="V67" s="197" t="str">
        <f>IFERROR(INDEX(Расходка[Наименование расходного материала],MATCH(Расходка[[#This Row],[№]],Поиск_расходки[Индекс5],0)),"")</f>
        <v/>
      </c>
      <c r="W67" s="197" t="str">
        <f>IFERROR(INDEX(Расходка[Наименование расходного материала],MATCH(Расходка[[#This Row],[№]],Поиск_расходки[Индекс6],0)),"")</f>
        <v/>
      </c>
      <c r="X67" s="197" t="str">
        <f>IFERROR(INDEX(Расходка[Наименование расходного материала],MATCH(Расходка[[#This Row],[№]],Поиск_расходки[Индекс7],0)),"")</f>
        <v/>
      </c>
      <c r="Y67" s="197" t="str">
        <f>IFERROR(INDEX(Расходка[Наименование расходного материала],MATCH(Расходка[[#This Row],[№]],Поиск_расходки[Индекс8],0)),"")</f>
        <v/>
      </c>
      <c r="Z67" s="197" t="str">
        <f>IFERROR(INDEX(Расходка[Наименование расходного материала],MATCH(Расходка[[#This Row],[№]],Поиск_расходки[Индекс9],0)),"")</f>
        <v/>
      </c>
      <c r="AA67" s="197" t="str">
        <f>IFERROR(INDEX(Расходка[Наименование расходного материала],MATCH(Расходка[[#This Row],[№]],Поиск_расходки[Индекс10],0)),"")</f>
        <v/>
      </c>
      <c r="AB67" s="197" t="str">
        <f>IFERROR(INDEX(Расходка[Наименование расходного материала],MATCH(Расходка[[#This Row],[№]],Поиск_расходки[Индекс11],0)),"")</f>
        <v/>
      </c>
      <c r="AC67" s="197" t="str">
        <f>IFERROR(INDEX(Расходка[Наименование расходного материала],MATCH(Расходка[[#This Row],[№]],Поиск_расходки[Индекс12],0)),"")</f>
        <v/>
      </c>
      <c r="AD67" s="197" t="str">
        <f>IFERROR(INDEX(Расходка[Наименование расходного материала],MATCH(Расходка[[#This Row],[№]],Поиск_расходки[Индекс13],0)),"")</f>
        <v/>
      </c>
      <c r="AF67" s="4" t="s">
        <v>6</v>
      </c>
      <c r="AG67" s="4" t="s">
        <v>458</v>
      </c>
    </row>
    <row r="68" spans="1:33">
      <c r="A68">
        <f>ROW(Расходка[[#This Row],[Тип расходного материала ]])-1</f>
        <v>67</v>
      </c>
      <c r="B68" t="s">
        <v>95</v>
      </c>
      <c r="C68" s="1" t="s">
        <v>323</v>
      </c>
      <c r="E68" s="196">
        <f>IF(ISNUMBER(SEARCH('Карта учёта'!$B$13,Расходка[[#This Row],[Наименование расходного материала]])),MAX($E$1:E67)+1,0)</f>
        <v>0</v>
      </c>
      <c r="F68" s="196">
        <f>IF(ISNUMBER(SEARCH('Карта учёта'!$B$14,Расходка[[#This Row],[Наименование расходного материала]])),MAX($F$1:F67)+1,0)</f>
        <v>0</v>
      </c>
      <c r="G68" s="196">
        <f>IF(ISNUMBER(SEARCH('Карта учёта'!$B$15,Расходка[[#This Row],[Наименование расходного материала]])),MAX($G$1:G67)+1,0)</f>
        <v>0</v>
      </c>
      <c r="H68" s="196">
        <f>IF(ISNUMBER(SEARCH('Карта учёта'!$B$16,Расходка[[#This Row],[Наименование расходного материала]])),MAX($H$1:H67)+1,0)</f>
        <v>0</v>
      </c>
      <c r="I68" s="196">
        <f>IF(ISNUMBER(SEARCH('Карта учёта'!$B$17,Расходка[[#This Row],[Наименование расходного материала]])),MAX($I$1:I67)+1,0)</f>
        <v>0</v>
      </c>
      <c r="J68" s="196">
        <f>IF(ISNUMBER(SEARCH('Карта учёта'!$B$18,Расходка[[#This Row],[Наименование расходного материала]])),MAX($J$1:J67)+1,0)</f>
        <v>0</v>
      </c>
      <c r="K68" s="196">
        <f>IF(ISNUMBER(SEARCH('Карта учёта'!$B$19,Расходка[[#This Row],[Наименование расходного материала]])),MAX($K$1:K67)+1,0)</f>
        <v>0</v>
      </c>
      <c r="L68" s="196">
        <f>IF(ISNUMBER(SEARCH('Карта учёта'!$B$20,Расходка[[#This Row],[Наименование расходного материала]])),MAX($L$1:L67)+1,0)</f>
        <v>0</v>
      </c>
      <c r="M68" s="196">
        <f>IF(ISNUMBER(SEARCH('Карта учёта'!$B$21,Расходка[[#This Row],[Наименование расходного материала]])),MAX($M$1:M67)+1,0)</f>
        <v>0</v>
      </c>
      <c r="N68" s="196">
        <f>IF(ISNUMBER(SEARCH('Карта учёта'!$B$22,Расходка[[#This Row],[Наименование расходного материала]])),MAX($N$1:N67)+1,0)</f>
        <v>0</v>
      </c>
      <c r="O68" s="196">
        <f>IF(ISNUMBER(SEARCH('Карта учёта'!$B$23,Расходка[[#This Row],[Наименование расходного материала]])),MAX($O$1:O67)+1,0)</f>
        <v>0</v>
      </c>
      <c r="P68" s="196">
        <f>IF(ISNUMBER(SEARCH('Карта учёта'!$B$24,Расходка[[#This Row],[Наименование расходного материала]])),MAX($P$1:P67)+1,0)</f>
        <v>0</v>
      </c>
      <c r="Q68" s="196">
        <f>IF(ISNUMBER(SEARCH('Карта учёта'!$B$25,Расходка[[#This Row],[Наименование расходного материала]])),MAX($Q$1:Q67)+1,0)</f>
        <v>0</v>
      </c>
      <c r="R68" s="197" t="str">
        <f>IFERROR(INDEX(Расходка[Наименование расходного материала],MATCH(Расходка[[#This Row],[№]],Поиск_расходки[Индекс1],0)),"")</f>
        <v/>
      </c>
      <c r="S68" s="197" t="str">
        <f>IFERROR(INDEX(Расходка[Наименование расходного материала],MATCH(Расходка[[#This Row],[№]],Поиск_расходки[Индекс2],0)),"")</f>
        <v/>
      </c>
      <c r="T68" s="197" t="str">
        <f>IFERROR(INDEX(Расходка[Наименование расходного материала],MATCH(Расходка[[#This Row],[№]],Поиск_расходки[Индекс3],0)),"")</f>
        <v/>
      </c>
      <c r="U68" s="197" t="str">
        <f>IFERROR(INDEX(Расходка[Наименование расходного материала],MATCH(Расходка[[#This Row],[№]],Поиск_расходки[Индекс4],0)),"")</f>
        <v/>
      </c>
      <c r="V68" s="197" t="str">
        <f>IFERROR(INDEX(Расходка[Наименование расходного материала],MATCH(Расходка[[#This Row],[№]],Поиск_расходки[Индекс5],0)),"")</f>
        <v/>
      </c>
      <c r="W68" s="197" t="str">
        <f>IFERROR(INDEX(Расходка[Наименование расходного материала],MATCH(Расходка[[#This Row],[№]],Поиск_расходки[Индекс6],0)),"")</f>
        <v/>
      </c>
      <c r="X68" s="197" t="str">
        <f>IFERROR(INDEX(Расходка[Наименование расходного материала],MATCH(Расходка[[#This Row],[№]],Поиск_расходки[Индекс7],0)),"")</f>
        <v/>
      </c>
      <c r="Y68" s="197" t="str">
        <f>IFERROR(INDEX(Расходка[Наименование расходного материала],MATCH(Расходка[[#This Row],[№]],Поиск_расходки[Индекс8],0)),"")</f>
        <v/>
      </c>
      <c r="Z68" s="197" t="str">
        <f>IFERROR(INDEX(Расходка[Наименование расходного материала],MATCH(Расходка[[#This Row],[№]],Поиск_расходки[Индекс9],0)),"")</f>
        <v/>
      </c>
      <c r="AA68" s="197" t="str">
        <f>IFERROR(INDEX(Расходка[Наименование расходного материала],MATCH(Расходка[[#This Row],[№]],Поиск_расходки[Индекс10],0)),"")</f>
        <v/>
      </c>
      <c r="AB68" s="197" t="str">
        <f>IFERROR(INDEX(Расходка[Наименование расходного материала],MATCH(Расходка[[#This Row],[№]],Поиск_расходки[Индекс11],0)),"")</f>
        <v/>
      </c>
      <c r="AC68" s="197" t="str">
        <f>IFERROR(INDEX(Расходка[Наименование расходного материала],MATCH(Расходка[[#This Row],[№]],Поиск_расходки[Индекс12],0)),"")</f>
        <v/>
      </c>
      <c r="AD68" s="197" t="str">
        <f>IFERROR(INDEX(Расходка[Наименование расходного материала],MATCH(Расходка[[#This Row],[№]],Поиск_расходки[Индекс13],0)),"")</f>
        <v/>
      </c>
      <c r="AF68" s="4" t="s">
        <v>6</v>
      </c>
      <c r="AG68" s="4" t="s">
        <v>459</v>
      </c>
    </row>
    <row r="69" spans="1:33">
      <c r="A69">
        <f>ROW(Расходка[[#This Row],[Тип расходного материала ]])-1</f>
        <v>68</v>
      </c>
      <c r="B69" t="s">
        <v>95</v>
      </c>
      <c r="C69" s="1" t="s">
        <v>342</v>
      </c>
      <c r="E69" s="196">
        <f>IF(ISNUMBER(SEARCH('Карта учёта'!$B$13,Расходка[[#This Row],[Наименование расходного материала]])),MAX($E$1:E68)+1,0)</f>
        <v>0</v>
      </c>
      <c r="F69" s="196">
        <f>IF(ISNUMBER(SEARCH('Карта учёта'!$B$14,Расходка[[#This Row],[Наименование расходного материала]])),MAX($F$1:F68)+1,0)</f>
        <v>0</v>
      </c>
      <c r="G69" s="196">
        <f>IF(ISNUMBER(SEARCH('Карта учёта'!$B$15,Расходка[[#This Row],[Наименование расходного материала]])),MAX($G$1:G68)+1,0)</f>
        <v>0</v>
      </c>
      <c r="H69" s="196">
        <f>IF(ISNUMBER(SEARCH('Карта учёта'!$B$16,Расходка[[#This Row],[Наименование расходного материала]])),MAX($H$1:H68)+1,0)</f>
        <v>0</v>
      </c>
      <c r="I69" s="196">
        <f>IF(ISNUMBER(SEARCH('Карта учёта'!$B$17,Расходка[[#This Row],[Наименование расходного материала]])),MAX($I$1:I68)+1,0)</f>
        <v>0</v>
      </c>
      <c r="J69" s="196">
        <f>IF(ISNUMBER(SEARCH('Карта учёта'!$B$18,Расходка[[#This Row],[Наименование расходного материала]])),MAX($J$1:J68)+1,0)</f>
        <v>0</v>
      </c>
      <c r="K69" s="196">
        <f>IF(ISNUMBER(SEARCH('Карта учёта'!$B$19,Расходка[[#This Row],[Наименование расходного материала]])),MAX($K$1:K68)+1,0)</f>
        <v>0</v>
      </c>
      <c r="L69" s="196">
        <f>IF(ISNUMBER(SEARCH('Карта учёта'!$B$20,Расходка[[#This Row],[Наименование расходного материала]])),MAX($L$1:L68)+1,0)</f>
        <v>0</v>
      </c>
      <c r="M69" s="196">
        <f>IF(ISNUMBER(SEARCH('Карта учёта'!$B$21,Расходка[[#This Row],[Наименование расходного материала]])),MAX($M$1:M68)+1,0)</f>
        <v>0</v>
      </c>
      <c r="N69" s="196">
        <f>IF(ISNUMBER(SEARCH('Карта учёта'!$B$22,Расходка[[#This Row],[Наименование расходного материала]])),MAX($N$1:N68)+1,0)</f>
        <v>0</v>
      </c>
      <c r="O69" s="196">
        <f>IF(ISNUMBER(SEARCH('Карта учёта'!$B$23,Расходка[[#This Row],[Наименование расходного материала]])),MAX($O$1:O68)+1,0)</f>
        <v>0</v>
      </c>
      <c r="P69" s="196">
        <f>IF(ISNUMBER(SEARCH('Карта учёта'!$B$24,Расходка[[#This Row],[Наименование расходного материала]])),MAX($P$1:P68)+1,0)</f>
        <v>0</v>
      </c>
      <c r="Q69" s="196">
        <f>IF(ISNUMBER(SEARCH('Карта учёта'!$B$25,Расходка[[#This Row],[Наименование расходного материала]])),MAX($Q$1:Q68)+1,0)</f>
        <v>0</v>
      </c>
      <c r="R69" s="197" t="str">
        <f>IFERROR(INDEX(Расходка[Наименование расходного материала],MATCH(Расходка[[#This Row],[№]],Поиск_расходки[Индекс1],0)),"")</f>
        <v/>
      </c>
      <c r="S69" s="197" t="str">
        <f>IFERROR(INDEX(Расходка[Наименование расходного материала],MATCH(Расходка[[#This Row],[№]],Поиск_расходки[Индекс2],0)),"")</f>
        <v/>
      </c>
      <c r="T69" s="197" t="str">
        <f>IFERROR(INDEX(Расходка[Наименование расходного материала],MATCH(Расходка[[#This Row],[№]],Поиск_расходки[Индекс3],0)),"")</f>
        <v/>
      </c>
      <c r="U69" s="197" t="str">
        <f>IFERROR(INDEX(Расходка[Наименование расходного материала],MATCH(Расходка[[#This Row],[№]],Поиск_расходки[Индекс4],0)),"")</f>
        <v/>
      </c>
      <c r="V69" s="197" t="str">
        <f>IFERROR(INDEX(Расходка[Наименование расходного материала],MATCH(Расходка[[#This Row],[№]],Поиск_расходки[Индекс5],0)),"")</f>
        <v/>
      </c>
      <c r="W69" s="197" t="str">
        <f>IFERROR(INDEX(Расходка[Наименование расходного материала],MATCH(Расходка[[#This Row],[№]],Поиск_расходки[Индекс6],0)),"")</f>
        <v/>
      </c>
      <c r="X69" s="197" t="str">
        <f>IFERROR(INDEX(Расходка[Наименование расходного материала],MATCH(Расходка[[#This Row],[№]],Поиск_расходки[Индекс7],0)),"")</f>
        <v/>
      </c>
      <c r="Y69" s="197" t="str">
        <f>IFERROR(INDEX(Расходка[Наименование расходного материала],MATCH(Расходка[[#This Row],[№]],Поиск_расходки[Индекс8],0)),"")</f>
        <v/>
      </c>
      <c r="Z69" s="197" t="str">
        <f>IFERROR(INDEX(Расходка[Наименование расходного материала],MATCH(Расходка[[#This Row],[№]],Поиск_расходки[Индекс9],0)),"")</f>
        <v/>
      </c>
      <c r="AA69" s="197" t="str">
        <f>IFERROR(INDEX(Расходка[Наименование расходного материала],MATCH(Расходка[[#This Row],[№]],Поиск_расходки[Индекс10],0)),"")</f>
        <v/>
      </c>
      <c r="AB69" s="197" t="str">
        <f>IFERROR(INDEX(Расходка[Наименование расходного материала],MATCH(Расходка[[#This Row],[№]],Поиск_расходки[Индекс11],0)),"")</f>
        <v/>
      </c>
      <c r="AC69" s="197" t="str">
        <f>IFERROR(INDEX(Расходка[Наименование расходного материала],MATCH(Расходка[[#This Row],[№]],Поиск_расходки[Индекс12],0)),"")</f>
        <v/>
      </c>
      <c r="AD69" s="197" t="str">
        <f>IFERROR(INDEX(Расходка[Наименование расходного материала],MATCH(Расходка[[#This Row],[№]],Поиск_расходки[Индекс13],0)),"")</f>
        <v/>
      </c>
      <c r="AF69" s="4" t="s">
        <v>6</v>
      </c>
      <c r="AG69" s="4" t="s">
        <v>460</v>
      </c>
    </row>
    <row r="70" spans="1:33">
      <c r="A70">
        <f>ROW(Расходка[[#This Row],[Тип расходного материала ]])-1</f>
        <v>69</v>
      </c>
      <c r="B70" t="s">
        <v>4</v>
      </c>
      <c r="C70" t="s">
        <v>349</v>
      </c>
      <c r="E70" s="196">
        <f>IF(ISNUMBER(SEARCH('Карта учёта'!$B$13,Расходка[[#This Row],[Наименование расходного материала]])),MAX($E$1:E69)+1,0)</f>
        <v>0</v>
      </c>
      <c r="F70" s="196">
        <f>IF(ISNUMBER(SEARCH('Карта учёта'!$B$14,Расходка[[#This Row],[Наименование расходного материала]])),MAX($F$1:F69)+1,0)</f>
        <v>0</v>
      </c>
      <c r="G70" s="196">
        <f>IF(ISNUMBER(SEARCH('Карта учёта'!$B$15,Расходка[[#This Row],[Наименование расходного материала]])),MAX($G$1:G69)+1,0)</f>
        <v>0</v>
      </c>
      <c r="H70" s="196">
        <f>IF(ISNUMBER(SEARCH('Карта учёта'!$B$16,Расходка[[#This Row],[Наименование расходного материала]])),MAX($H$1:H69)+1,0)</f>
        <v>0</v>
      </c>
      <c r="I70" s="196">
        <f>IF(ISNUMBER(SEARCH('Карта учёта'!$B$17,Расходка[[#This Row],[Наименование расходного материала]])),MAX($I$1:I69)+1,0)</f>
        <v>0</v>
      </c>
      <c r="J70" s="196">
        <f>IF(ISNUMBER(SEARCH('Карта учёта'!$B$18,Расходка[[#This Row],[Наименование расходного материала]])),MAX($J$1:J69)+1,0)</f>
        <v>0</v>
      </c>
      <c r="K70" s="196">
        <f>IF(ISNUMBER(SEARCH('Карта учёта'!$B$19,Расходка[[#This Row],[Наименование расходного материала]])),MAX($K$1:K69)+1,0)</f>
        <v>0</v>
      </c>
      <c r="L70" s="196">
        <f>IF(ISNUMBER(SEARCH('Карта учёта'!$B$20,Расходка[[#This Row],[Наименование расходного материала]])),MAX($L$1:L69)+1,0)</f>
        <v>0</v>
      </c>
      <c r="M70" s="196">
        <f>IF(ISNUMBER(SEARCH('Карта учёта'!$B$21,Расходка[[#This Row],[Наименование расходного материала]])),MAX($M$1:M69)+1,0)</f>
        <v>0</v>
      </c>
      <c r="N70" s="196">
        <f>IF(ISNUMBER(SEARCH('Карта учёта'!$B$22,Расходка[[#This Row],[Наименование расходного материала]])),MAX($N$1:N69)+1,0)</f>
        <v>0</v>
      </c>
      <c r="O70" s="196">
        <f>IF(ISNUMBER(SEARCH('Карта учёта'!$B$23,Расходка[[#This Row],[Наименование расходного материала]])),MAX($O$1:O69)+1,0)</f>
        <v>0</v>
      </c>
      <c r="P70" s="196">
        <f>IF(ISNUMBER(SEARCH('Карта учёта'!$B$24,Расходка[[#This Row],[Наименование расходного материала]])),MAX($P$1:P69)+1,0)</f>
        <v>0</v>
      </c>
      <c r="Q70" s="196">
        <f>IF(ISNUMBER(SEARCH('Карта учёта'!$B$25,Расходка[[#This Row],[Наименование расходного материала]])),MAX($Q$1:Q69)+1,0)</f>
        <v>0</v>
      </c>
      <c r="R70" s="197" t="str">
        <f>IFERROR(INDEX(Расходка[Наименование расходного материала],MATCH(Расходка[[#This Row],[№]],Поиск_расходки[Индекс1],0)),"")</f>
        <v/>
      </c>
      <c r="S70" s="197" t="str">
        <f>IFERROR(INDEX(Расходка[Наименование расходного материала],MATCH(Расходка[[#This Row],[№]],Поиск_расходки[Индекс2],0)),"")</f>
        <v/>
      </c>
      <c r="T70" s="197" t="str">
        <f>IFERROR(INDEX(Расходка[Наименование расходного материала],MATCH(Расходка[[#This Row],[№]],Поиск_расходки[Индекс3],0)),"")</f>
        <v/>
      </c>
      <c r="U70" s="197" t="str">
        <f>IFERROR(INDEX(Расходка[Наименование расходного материала],MATCH(Расходка[[#This Row],[№]],Поиск_расходки[Индекс4],0)),"")</f>
        <v/>
      </c>
      <c r="V70" s="197" t="str">
        <f>IFERROR(INDEX(Расходка[Наименование расходного материала],MATCH(Расходка[[#This Row],[№]],Поиск_расходки[Индекс5],0)),"")</f>
        <v/>
      </c>
      <c r="W70" s="197" t="str">
        <f>IFERROR(INDEX(Расходка[Наименование расходного материала],MATCH(Расходка[[#This Row],[№]],Поиск_расходки[Индекс6],0)),"")</f>
        <v/>
      </c>
      <c r="X70" s="197" t="str">
        <f>IFERROR(INDEX(Расходка[Наименование расходного материала],MATCH(Расходка[[#This Row],[№]],Поиск_расходки[Индекс7],0)),"")</f>
        <v/>
      </c>
      <c r="Y70" s="197" t="str">
        <f>IFERROR(INDEX(Расходка[Наименование расходного материала],MATCH(Расходка[[#This Row],[№]],Поиск_расходки[Индекс8],0)),"")</f>
        <v/>
      </c>
      <c r="Z70" s="197" t="str">
        <f>IFERROR(INDEX(Расходка[Наименование расходного материала],MATCH(Расходка[[#This Row],[№]],Поиск_расходки[Индекс9],0)),"")</f>
        <v/>
      </c>
      <c r="AA70" s="197" t="str">
        <f>IFERROR(INDEX(Расходка[Наименование расходного материала],MATCH(Расходка[[#This Row],[№]],Поиск_расходки[Индекс10],0)),"")</f>
        <v/>
      </c>
      <c r="AB70" s="197" t="str">
        <f>IFERROR(INDEX(Расходка[Наименование расходного материала],MATCH(Расходка[[#This Row],[№]],Поиск_расходки[Индекс11],0)),"")</f>
        <v/>
      </c>
      <c r="AC70" s="197" t="str">
        <f>IFERROR(INDEX(Расходка[Наименование расходного материала],MATCH(Расходка[[#This Row],[№]],Поиск_расходки[Индекс12],0)),"")</f>
        <v/>
      </c>
      <c r="AD70" s="197" t="str">
        <f>IFERROR(INDEX(Расходка[Наименование расходного материала],MATCH(Расходка[[#This Row],[№]],Поиск_расходки[Индекс13],0)),"")</f>
        <v/>
      </c>
      <c r="AF70" s="4" t="s">
        <v>6</v>
      </c>
      <c r="AG70" s="4" t="s">
        <v>461</v>
      </c>
    </row>
    <row r="71" spans="1:33">
      <c r="A71">
        <f>ROW(Расходка[[#This Row],[Тип расходного материала ]])-1</f>
        <v>70</v>
      </c>
      <c r="B71" t="s">
        <v>4</v>
      </c>
      <c r="C71" t="s">
        <v>350</v>
      </c>
      <c r="E71" s="196">
        <f>IF(ISNUMBER(SEARCH('Карта учёта'!$B$13,Расходка[[#This Row],[Наименование расходного материала]])),MAX($E$1:E70)+1,0)</f>
        <v>0</v>
      </c>
      <c r="F71" s="196">
        <f>IF(ISNUMBER(SEARCH('Карта учёта'!$B$14,Расходка[[#This Row],[Наименование расходного материала]])),MAX($F$1:F70)+1,0)</f>
        <v>0</v>
      </c>
      <c r="G71" s="196">
        <f>IF(ISNUMBER(SEARCH('Карта учёта'!$B$15,Расходка[[#This Row],[Наименование расходного материала]])),MAX($G$1:G70)+1,0)</f>
        <v>0</v>
      </c>
      <c r="H71" s="196">
        <f>IF(ISNUMBER(SEARCH('Карта учёта'!$B$16,Расходка[[#This Row],[Наименование расходного материала]])),MAX($H$1:H70)+1,0)</f>
        <v>0</v>
      </c>
      <c r="I71" s="196">
        <f>IF(ISNUMBER(SEARCH('Карта учёта'!$B$17,Расходка[[#This Row],[Наименование расходного материала]])),MAX($I$1:I70)+1,0)</f>
        <v>0</v>
      </c>
      <c r="J71" s="196">
        <f>IF(ISNUMBER(SEARCH('Карта учёта'!$B$18,Расходка[[#This Row],[Наименование расходного материала]])),MAX($J$1:J70)+1,0)</f>
        <v>0</v>
      </c>
      <c r="K71" s="196">
        <f>IF(ISNUMBER(SEARCH('Карта учёта'!$B$19,Расходка[[#This Row],[Наименование расходного материала]])),MAX($K$1:K70)+1,0)</f>
        <v>0</v>
      </c>
      <c r="L71" s="196">
        <f>IF(ISNUMBER(SEARCH('Карта учёта'!$B$20,Расходка[[#This Row],[Наименование расходного материала]])),MAX($L$1:L70)+1,0)</f>
        <v>0</v>
      </c>
      <c r="M71" s="196">
        <f>IF(ISNUMBER(SEARCH('Карта учёта'!$B$21,Расходка[[#This Row],[Наименование расходного материала]])),MAX($M$1:M70)+1,0)</f>
        <v>0</v>
      </c>
      <c r="N71" s="196">
        <f>IF(ISNUMBER(SEARCH('Карта учёта'!$B$22,Расходка[[#This Row],[Наименование расходного материала]])),MAX($N$1:N70)+1,0)</f>
        <v>0</v>
      </c>
      <c r="O71" s="196">
        <f>IF(ISNUMBER(SEARCH('Карта учёта'!$B$23,Расходка[[#This Row],[Наименование расходного материала]])),MAX($O$1:O70)+1,0)</f>
        <v>0</v>
      </c>
      <c r="P71" s="196">
        <f>IF(ISNUMBER(SEARCH('Карта учёта'!$B$24,Расходка[[#This Row],[Наименование расходного материала]])),MAX($P$1:P70)+1,0)</f>
        <v>0</v>
      </c>
      <c r="Q71" s="196">
        <f>IF(ISNUMBER(SEARCH('Карта учёта'!$B$25,Расходка[[#This Row],[Наименование расходного материала]])),MAX($Q$1:Q70)+1,0)</f>
        <v>0</v>
      </c>
      <c r="R71" s="197" t="str">
        <f>IFERROR(INDEX(Расходка[Наименование расходного материала],MATCH(Расходка[[#This Row],[№]],Поиск_расходки[Индекс1],0)),"")</f>
        <v/>
      </c>
      <c r="S71" s="197" t="str">
        <f>IFERROR(INDEX(Расходка[Наименование расходного материала],MATCH(Расходка[[#This Row],[№]],Поиск_расходки[Индекс2],0)),"")</f>
        <v/>
      </c>
      <c r="T71" s="197" t="str">
        <f>IFERROR(INDEX(Расходка[Наименование расходного материала],MATCH(Расходка[[#This Row],[№]],Поиск_расходки[Индекс3],0)),"")</f>
        <v/>
      </c>
      <c r="U71" s="197" t="str">
        <f>IFERROR(INDEX(Расходка[Наименование расходного материала],MATCH(Расходка[[#This Row],[№]],Поиск_расходки[Индекс4],0)),"")</f>
        <v/>
      </c>
      <c r="V71" s="197" t="str">
        <f>IFERROR(INDEX(Расходка[Наименование расходного материала],MATCH(Расходка[[#This Row],[№]],Поиск_расходки[Индекс5],0)),"")</f>
        <v/>
      </c>
      <c r="W71" s="197" t="str">
        <f>IFERROR(INDEX(Расходка[Наименование расходного материала],MATCH(Расходка[[#This Row],[№]],Поиск_расходки[Индекс6],0)),"")</f>
        <v/>
      </c>
      <c r="X71" s="197" t="str">
        <f>IFERROR(INDEX(Расходка[Наименование расходного материала],MATCH(Расходка[[#This Row],[№]],Поиск_расходки[Индекс7],0)),"")</f>
        <v/>
      </c>
      <c r="Y71" s="197" t="str">
        <f>IFERROR(INDEX(Расходка[Наименование расходного материала],MATCH(Расходка[[#This Row],[№]],Поиск_расходки[Индекс8],0)),"")</f>
        <v/>
      </c>
      <c r="Z71" s="197" t="str">
        <f>IFERROR(INDEX(Расходка[Наименование расходного материала],MATCH(Расходка[[#This Row],[№]],Поиск_расходки[Индекс9],0)),"")</f>
        <v/>
      </c>
      <c r="AA71" s="197" t="str">
        <f>IFERROR(INDEX(Расходка[Наименование расходного материала],MATCH(Расходка[[#This Row],[№]],Поиск_расходки[Индекс10],0)),"")</f>
        <v/>
      </c>
      <c r="AB71" s="197" t="str">
        <f>IFERROR(INDEX(Расходка[Наименование расходного материала],MATCH(Расходка[[#This Row],[№]],Поиск_расходки[Индекс11],0)),"")</f>
        <v/>
      </c>
      <c r="AC71" s="197" t="str">
        <f>IFERROR(INDEX(Расходка[Наименование расходного материала],MATCH(Расходка[[#This Row],[№]],Поиск_расходки[Индекс12],0)),"")</f>
        <v/>
      </c>
      <c r="AD71" s="197" t="str">
        <f>IFERROR(INDEX(Расходка[Наименование расходного материала],MATCH(Расходка[[#This Row],[№]],Поиск_расходки[Индекс13],0)),"")</f>
        <v/>
      </c>
      <c r="AF71" s="4" t="s">
        <v>6</v>
      </c>
      <c r="AG71" s="4" t="s">
        <v>416</v>
      </c>
    </row>
    <row r="72" spans="1:33">
      <c r="A72">
        <f>ROW(Расходка[[#This Row],[Тип расходного материала ]])-1</f>
        <v>71</v>
      </c>
      <c r="B72" t="s">
        <v>4</v>
      </c>
      <c r="C72" t="s">
        <v>324</v>
      </c>
      <c r="E72" s="196">
        <f>IF(ISNUMBER(SEARCH('Карта учёта'!$B$13,Расходка[[#This Row],[Наименование расходного материала]])),MAX($E$1:E71)+1,0)</f>
        <v>0</v>
      </c>
      <c r="F72" s="196">
        <f>IF(ISNUMBER(SEARCH('Карта учёта'!$B$14,Расходка[[#This Row],[Наименование расходного материала]])),MAX($F$1:F71)+1,0)</f>
        <v>0</v>
      </c>
      <c r="G72" s="196">
        <f>IF(ISNUMBER(SEARCH('Карта учёта'!$B$15,Расходка[[#This Row],[Наименование расходного материала]])),MAX($G$1:G71)+1,0)</f>
        <v>0</v>
      </c>
      <c r="H72" s="196">
        <f>IF(ISNUMBER(SEARCH('Карта учёта'!$B$16,Расходка[[#This Row],[Наименование расходного материала]])),MAX($H$1:H71)+1,0)</f>
        <v>0</v>
      </c>
      <c r="I72" s="196">
        <f>IF(ISNUMBER(SEARCH('Карта учёта'!$B$17,Расходка[[#This Row],[Наименование расходного материала]])),MAX($I$1:I71)+1,0)</f>
        <v>0</v>
      </c>
      <c r="J72" s="196">
        <f>IF(ISNUMBER(SEARCH('Карта учёта'!$B$18,Расходка[[#This Row],[Наименование расходного материала]])),MAX($J$1:J71)+1,0)</f>
        <v>0</v>
      </c>
      <c r="K72" s="196">
        <f>IF(ISNUMBER(SEARCH('Карта учёта'!$B$19,Расходка[[#This Row],[Наименование расходного материала]])),MAX($K$1:K71)+1,0)</f>
        <v>0</v>
      </c>
      <c r="L72" s="196">
        <f>IF(ISNUMBER(SEARCH('Карта учёта'!$B$20,Расходка[[#This Row],[Наименование расходного материала]])),MAX($L$1:L71)+1,0)</f>
        <v>0</v>
      </c>
      <c r="M72" s="196">
        <f>IF(ISNUMBER(SEARCH('Карта учёта'!$B$21,Расходка[[#This Row],[Наименование расходного материала]])),MAX($M$1:M71)+1,0)</f>
        <v>0</v>
      </c>
      <c r="N72" s="196">
        <f>IF(ISNUMBER(SEARCH('Карта учёта'!$B$22,Расходка[[#This Row],[Наименование расходного материала]])),MAX($N$1:N71)+1,0)</f>
        <v>0</v>
      </c>
      <c r="O72" s="196">
        <f>IF(ISNUMBER(SEARCH('Карта учёта'!$B$23,Расходка[[#This Row],[Наименование расходного материала]])),MAX($O$1:O71)+1,0)</f>
        <v>0</v>
      </c>
      <c r="P72" s="196">
        <f>IF(ISNUMBER(SEARCH('Карта учёта'!$B$24,Расходка[[#This Row],[Наименование расходного материала]])),MAX($P$1:P71)+1,0)</f>
        <v>0</v>
      </c>
      <c r="Q72" s="196">
        <f>IF(ISNUMBER(SEARCH('Карта учёта'!$B$25,Расходка[[#This Row],[Наименование расходного материала]])),MAX($Q$1:Q71)+1,0)</f>
        <v>0</v>
      </c>
      <c r="R72" s="197" t="str">
        <f>IFERROR(INDEX(Расходка[Наименование расходного материала],MATCH(Расходка[[#This Row],[№]],Поиск_расходки[Индекс1],0)),"")</f>
        <v/>
      </c>
      <c r="S72" s="197" t="str">
        <f>IFERROR(INDEX(Расходка[Наименование расходного материала],MATCH(Расходка[[#This Row],[№]],Поиск_расходки[Индекс2],0)),"")</f>
        <v/>
      </c>
      <c r="T72" s="197" t="str">
        <f>IFERROR(INDEX(Расходка[Наименование расходного материала],MATCH(Расходка[[#This Row],[№]],Поиск_расходки[Индекс3],0)),"")</f>
        <v/>
      </c>
      <c r="U72" s="197" t="str">
        <f>IFERROR(INDEX(Расходка[Наименование расходного материала],MATCH(Расходка[[#This Row],[№]],Поиск_расходки[Индекс4],0)),"")</f>
        <v/>
      </c>
      <c r="V72" s="197" t="str">
        <f>IFERROR(INDEX(Расходка[Наименование расходного материала],MATCH(Расходка[[#This Row],[№]],Поиск_расходки[Индекс5],0)),"")</f>
        <v/>
      </c>
      <c r="W72" s="197" t="str">
        <f>IFERROR(INDEX(Расходка[Наименование расходного материала],MATCH(Расходка[[#This Row],[№]],Поиск_расходки[Индекс6],0)),"")</f>
        <v/>
      </c>
      <c r="X72" s="197" t="str">
        <f>IFERROR(INDEX(Расходка[Наименование расходного материала],MATCH(Расходка[[#This Row],[№]],Поиск_расходки[Индекс7],0)),"")</f>
        <v/>
      </c>
      <c r="Y72" s="197" t="str">
        <f>IFERROR(INDEX(Расходка[Наименование расходного материала],MATCH(Расходка[[#This Row],[№]],Поиск_расходки[Индекс8],0)),"")</f>
        <v/>
      </c>
      <c r="Z72" s="197" t="str">
        <f>IFERROR(INDEX(Расходка[Наименование расходного материала],MATCH(Расходка[[#This Row],[№]],Поиск_расходки[Индекс9],0)),"")</f>
        <v/>
      </c>
      <c r="AA72" s="197" t="str">
        <f>IFERROR(INDEX(Расходка[Наименование расходного материала],MATCH(Расходка[[#This Row],[№]],Поиск_расходки[Индекс10],0)),"")</f>
        <v/>
      </c>
      <c r="AB72" s="197" t="str">
        <f>IFERROR(INDEX(Расходка[Наименование расходного материала],MATCH(Расходка[[#This Row],[№]],Поиск_расходки[Индекс11],0)),"")</f>
        <v/>
      </c>
      <c r="AC72" s="197" t="str">
        <f>IFERROR(INDEX(Расходка[Наименование расходного материала],MATCH(Расходка[[#This Row],[№]],Поиск_расходки[Индекс12],0)),"")</f>
        <v/>
      </c>
      <c r="AD72" s="197" t="str">
        <f>IFERROR(INDEX(Расходка[Наименование расходного материала],MATCH(Расходка[[#This Row],[№]],Поиск_расходки[Индекс13],0)),"")</f>
        <v/>
      </c>
      <c r="AF72" s="4" t="s">
        <v>6</v>
      </c>
      <c r="AG72" s="4" t="s">
        <v>462</v>
      </c>
    </row>
    <row r="73" spans="1:33">
      <c r="A73">
        <f>ROW(Расходка[[#This Row],[Тип расходного материала ]])-1</f>
        <v>72</v>
      </c>
      <c r="B73" t="s">
        <v>4</v>
      </c>
      <c r="C73" t="s">
        <v>325</v>
      </c>
      <c r="E73" s="196">
        <f>IF(ISNUMBER(SEARCH('Карта учёта'!$B$13,Расходка[[#This Row],[Наименование расходного материала]])),MAX($E$1:E72)+1,0)</f>
        <v>0</v>
      </c>
      <c r="F73" s="196">
        <f>IF(ISNUMBER(SEARCH('Карта учёта'!$B$14,Расходка[[#This Row],[Наименование расходного материала]])),MAX($F$1:F72)+1,0)</f>
        <v>1</v>
      </c>
      <c r="G73" s="196">
        <f>IF(ISNUMBER(SEARCH('Карта учёта'!$B$15,Расходка[[#This Row],[Наименование расходного материала]])),MAX($G$1:G72)+1,0)</f>
        <v>0</v>
      </c>
      <c r="H73" s="196">
        <f>IF(ISNUMBER(SEARCH('Карта учёта'!$B$16,Расходка[[#This Row],[Наименование расходного материала]])),MAX($H$1:H72)+1,0)</f>
        <v>0</v>
      </c>
      <c r="I73" s="196">
        <f>IF(ISNUMBER(SEARCH('Карта учёта'!$B$17,Расходка[[#This Row],[Наименование расходного материала]])),MAX($I$1:I72)+1,0)</f>
        <v>0</v>
      </c>
      <c r="J73" s="196">
        <f>IF(ISNUMBER(SEARCH('Карта учёта'!$B$18,Расходка[[#This Row],[Наименование расходного материала]])),MAX($J$1:J72)+1,0)</f>
        <v>0</v>
      </c>
      <c r="K73" s="196">
        <f>IF(ISNUMBER(SEARCH('Карта учёта'!$B$19,Расходка[[#This Row],[Наименование расходного материала]])),MAX($K$1:K72)+1,0)</f>
        <v>0</v>
      </c>
      <c r="L73" s="196">
        <f>IF(ISNUMBER(SEARCH('Карта учёта'!$B$20,Расходка[[#This Row],[Наименование расходного материала]])),MAX($L$1:L72)+1,0)</f>
        <v>0</v>
      </c>
      <c r="M73" s="196">
        <f>IF(ISNUMBER(SEARCH('Карта учёта'!$B$21,Расходка[[#This Row],[Наименование расходного материала]])),MAX($M$1:M72)+1,0)</f>
        <v>0</v>
      </c>
      <c r="N73" s="196">
        <f>IF(ISNUMBER(SEARCH('Карта учёта'!$B$22,Расходка[[#This Row],[Наименование расходного материала]])),MAX($N$1:N72)+1,0)</f>
        <v>0</v>
      </c>
      <c r="O73" s="196">
        <f>IF(ISNUMBER(SEARCH('Карта учёта'!$B$23,Расходка[[#This Row],[Наименование расходного материала]])),MAX($O$1:O72)+1,0)</f>
        <v>0</v>
      </c>
      <c r="P73" s="196">
        <f>IF(ISNUMBER(SEARCH('Карта учёта'!$B$24,Расходка[[#This Row],[Наименование расходного материала]])),MAX($P$1:P72)+1,0)</f>
        <v>0</v>
      </c>
      <c r="Q73" s="196">
        <f>IF(ISNUMBER(SEARCH('Карта учёта'!$B$25,Расходка[[#This Row],[Наименование расходного материала]])),MAX($Q$1:Q72)+1,0)</f>
        <v>0</v>
      </c>
      <c r="R73" s="197" t="str">
        <f>IFERROR(INDEX(Расходка[Наименование расходного материала],MATCH(Расходка[[#This Row],[№]],Поиск_расходки[Индекс1],0)),"")</f>
        <v/>
      </c>
      <c r="S73" s="197" t="str">
        <f>IFERROR(INDEX(Расходка[Наименование расходного материала],MATCH(Расходка[[#This Row],[№]],Поиск_расходки[Индекс2],0)),"")</f>
        <v/>
      </c>
      <c r="T73" s="197" t="str">
        <f>IFERROR(INDEX(Расходка[Наименование расходного материала],MATCH(Расходка[[#This Row],[№]],Поиск_расходки[Индекс3],0)),"")</f>
        <v/>
      </c>
      <c r="U73" s="197" t="str">
        <f>IFERROR(INDEX(Расходка[Наименование расходного материала],MATCH(Расходка[[#This Row],[№]],Поиск_расходки[Индекс4],0)),"")</f>
        <v/>
      </c>
      <c r="V73" s="197" t="str">
        <f>IFERROR(INDEX(Расходка[Наименование расходного материала],MATCH(Расходка[[#This Row],[№]],Поиск_расходки[Индекс5],0)),"")</f>
        <v/>
      </c>
      <c r="W73" s="197" t="str">
        <f>IFERROR(INDEX(Расходка[Наименование расходного материала],MATCH(Расходка[[#This Row],[№]],Поиск_расходки[Индекс6],0)),"")</f>
        <v/>
      </c>
      <c r="X73" s="197" t="str">
        <f>IFERROR(INDEX(Расходка[Наименование расходного материала],MATCH(Расходка[[#This Row],[№]],Поиск_расходки[Индекс7],0)),"")</f>
        <v/>
      </c>
      <c r="Y73" s="197" t="str">
        <f>IFERROR(INDEX(Расходка[Наименование расходного материала],MATCH(Расходка[[#This Row],[№]],Поиск_расходки[Индекс8],0)),"")</f>
        <v/>
      </c>
      <c r="Z73" s="197" t="str">
        <f>IFERROR(INDEX(Расходка[Наименование расходного материала],MATCH(Расходка[[#This Row],[№]],Поиск_расходки[Индекс9],0)),"")</f>
        <v/>
      </c>
      <c r="AA73" s="197" t="str">
        <f>IFERROR(INDEX(Расходка[Наименование расходного материала],MATCH(Расходка[[#This Row],[№]],Поиск_расходки[Индекс10],0)),"")</f>
        <v/>
      </c>
      <c r="AB73" s="197" t="str">
        <f>IFERROR(INDEX(Расходка[Наименование расходного материала],MATCH(Расходка[[#This Row],[№]],Поиск_расходки[Индекс11],0)),"")</f>
        <v/>
      </c>
      <c r="AC73" s="197" t="str">
        <f>IFERROR(INDEX(Расходка[Наименование расходного материала],MATCH(Расходка[[#This Row],[№]],Поиск_расходки[Индекс12],0)),"")</f>
        <v/>
      </c>
      <c r="AD73" s="197" t="str">
        <f>IFERROR(INDEX(Расходка[Наименование расходного материала],MATCH(Расходка[[#This Row],[№]],Поиск_расходки[Индекс13],0)),"")</f>
        <v/>
      </c>
      <c r="AF73" s="4" t="s">
        <v>6</v>
      </c>
      <c r="AG73" s="4" t="s">
        <v>417</v>
      </c>
    </row>
    <row r="74" spans="1:33">
      <c r="A74">
        <f>ROW(Расходка[[#This Row],[Тип расходного материала ]])-1</f>
        <v>73</v>
      </c>
      <c r="B74" t="s">
        <v>4</v>
      </c>
      <c r="C74" t="s">
        <v>326</v>
      </c>
      <c r="E74" s="196">
        <f>IF(ISNUMBER(SEARCH('Карта учёта'!$B$13,Расходка[[#This Row],[Наименование расходного материала]])),MAX($E$1:E73)+1,0)</f>
        <v>0</v>
      </c>
      <c r="F74" s="196">
        <f>IF(ISNUMBER(SEARCH('Карта учёта'!$B$14,Расходка[[#This Row],[Наименование расходного материала]])),MAX($F$1:F73)+1,0)</f>
        <v>0</v>
      </c>
      <c r="G74" s="196">
        <f>IF(ISNUMBER(SEARCH('Карта учёта'!$B$15,Расходка[[#This Row],[Наименование расходного материала]])),MAX($G$1:G73)+1,0)</f>
        <v>0</v>
      </c>
      <c r="H74" s="196">
        <f>IF(ISNUMBER(SEARCH('Карта учёта'!$B$16,Расходка[[#This Row],[Наименование расходного материала]])),MAX($H$1:H73)+1,0)</f>
        <v>0</v>
      </c>
      <c r="I74" s="196">
        <f>IF(ISNUMBER(SEARCH('Карта учёта'!$B$17,Расходка[[#This Row],[Наименование расходного материала]])),MAX($I$1:I73)+1,0)</f>
        <v>0</v>
      </c>
      <c r="J74" s="196">
        <f>IF(ISNUMBER(SEARCH('Карта учёта'!$B$18,Расходка[[#This Row],[Наименование расходного материала]])),MAX($J$1:J73)+1,0)</f>
        <v>0</v>
      </c>
      <c r="K74" s="196">
        <f>IF(ISNUMBER(SEARCH('Карта учёта'!$B$19,Расходка[[#This Row],[Наименование расходного материала]])),MAX($K$1:K73)+1,0)</f>
        <v>0</v>
      </c>
      <c r="L74" s="196">
        <f>IF(ISNUMBER(SEARCH('Карта учёта'!$B$20,Расходка[[#This Row],[Наименование расходного материала]])),MAX($L$1:L73)+1,0)</f>
        <v>0</v>
      </c>
      <c r="M74" s="196">
        <f>IF(ISNUMBER(SEARCH('Карта учёта'!$B$21,Расходка[[#This Row],[Наименование расходного материала]])),MAX($M$1:M73)+1,0)</f>
        <v>0</v>
      </c>
      <c r="N74" s="196">
        <f>IF(ISNUMBER(SEARCH('Карта учёта'!$B$22,Расходка[[#This Row],[Наименование расходного материала]])),MAX($N$1:N73)+1,0)</f>
        <v>0</v>
      </c>
      <c r="O74" s="196">
        <f>IF(ISNUMBER(SEARCH('Карта учёта'!$B$23,Расходка[[#This Row],[Наименование расходного материала]])),MAX($O$1:O73)+1,0)</f>
        <v>0</v>
      </c>
      <c r="P74" s="196">
        <f>IF(ISNUMBER(SEARCH('Карта учёта'!$B$24,Расходка[[#This Row],[Наименование расходного материала]])),MAX($P$1:P73)+1,0)</f>
        <v>0</v>
      </c>
      <c r="Q74" s="196">
        <f>IF(ISNUMBER(SEARCH('Карта учёта'!$B$25,Расходка[[#This Row],[Наименование расходного материала]])),MAX($Q$1:Q73)+1,0)</f>
        <v>0</v>
      </c>
      <c r="R74" s="197" t="str">
        <f>IFERROR(INDEX(Расходка[Наименование расходного материала],MATCH(Расходка[[#This Row],[№]],Поиск_расходки[Индекс1],0)),"")</f>
        <v/>
      </c>
      <c r="S74" s="197" t="str">
        <f>IFERROR(INDEX(Расходка[Наименование расходного материала],MATCH(Расходка[[#This Row],[№]],Поиск_расходки[Индекс2],0)),"")</f>
        <v/>
      </c>
      <c r="T74" s="197" t="str">
        <f>IFERROR(INDEX(Расходка[Наименование расходного материала],MATCH(Расходка[[#This Row],[№]],Поиск_расходки[Индекс3],0)),"")</f>
        <v/>
      </c>
      <c r="U74" s="197" t="str">
        <f>IFERROR(INDEX(Расходка[Наименование расходного материала],MATCH(Расходка[[#This Row],[№]],Поиск_расходки[Индекс4],0)),"")</f>
        <v/>
      </c>
      <c r="V74" s="197" t="str">
        <f>IFERROR(INDEX(Расходка[Наименование расходного материала],MATCH(Расходка[[#This Row],[№]],Поиск_расходки[Индекс5],0)),"")</f>
        <v/>
      </c>
      <c r="W74" s="197" t="str">
        <f>IFERROR(INDEX(Расходка[Наименование расходного материала],MATCH(Расходка[[#This Row],[№]],Поиск_расходки[Индекс6],0)),"")</f>
        <v/>
      </c>
      <c r="X74" s="197" t="str">
        <f>IFERROR(INDEX(Расходка[Наименование расходного материала],MATCH(Расходка[[#This Row],[№]],Поиск_расходки[Индекс7],0)),"")</f>
        <v/>
      </c>
      <c r="Y74" s="197" t="str">
        <f>IFERROR(INDEX(Расходка[Наименование расходного материала],MATCH(Расходка[[#This Row],[№]],Поиск_расходки[Индекс8],0)),"")</f>
        <v/>
      </c>
      <c r="Z74" s="197" t="str">
        <f>IFERROR(INDEX(Расходка[Наименование расходного материала],MATCH(Расходка[[#This Row],[№]],Поиск_расходки[Индекс9],0)),"")</f>
        <v/>
      </c>
      <c r="AA74" s="197" t="str">
        <f>IFERROR(INDEX(Расходка[Наименование расходного материала],MATCH(Расходка[[#This Row],[№]],Поиск_расходки[Индекс10],0)),"")</f>
        <v/>
      </c>
      <c r="AB74" s="197" t="str">
        <f>IFERROR(INDEX(Расходка[Наименование расходного материала],MATCH(Расходка[[#This Row],[№]],Поиск_расходки[Индекс11],0)),"")</f>
        <v/>
      </c>
      <c r="AC74" s="197" t="str">
        <f>IFERROR(INDEX(Расходка[Наименование расходного материала],MATCH(Расходка[[#This Row],[№]],Поиск_расходки[Индекс12],0)),"")</f>
        <v/>
      </c>
      <c r="AD74" s="197" t="str">
        <f>IFERROR(INDEX(Расходка[Наименование расходного материала],MATCH(Расходка[[#This Row],[№]],Поиск_расходки[Индекс13],0)),"")</f>
        <v/>
      </c>
      <c r="AF74" s="4" t="s">
        <v>6</v>
      </c>
      <c r="AG74" s="4" t="s">
        <v>463</v>
      </c>
    </row>
    <row r="75" spans="1:33">
      <c r="A75">
        <f>ROW(Расходка[[#This Row],[Тип расходного материала ]])-1</f>
        <v>74</v>
      </c>
      <c r="B75" t="s">
        <v>4</v>
      </c>
      <c r="C75" t="s">
        <v>327</v>
      </c>
      <c r="E75" s="196">
        <f>IF(ISNUMBER(SEARCH('Карта учёта'!$B$13,Расходка[[#This Row],[Наименование расходного материала]])),MAX($E$1:E74)+1,0)</f>
        <v>0</v>
      </c>
      <c r="F75" s="196">
        <f>IF(ISNUMBER(SEARCH('Карта учёта'!$B$14,Расходка[[#This Row],[Наименование расходного материала]])),MAX($F$1:F74)+1,0)</f>
        <v>0</v>
      </c>
      <c r="G75" s="196">
        <f>IF(ISNUMBER(SEARCH('Карта учёта'!$B$15,Расходка[[#This Row],[Наименование расходного материала]])),MAX($G$1:G74)+1,0)</f>
        <v>0</v>
      </c>
      <c r="H75" s="196">
        <f>IF(ISNUMBER(SEARCH('Карта учёта'!$B$16,Расходка[[#This Row],[Наименование расходного материала]])),MAX($H$1:H74)+1,0)</f>
        <v>0</v>
      </c>
      <c r="I75" s="196">
        <f>IF(ISNUMBER(SEARCH('Карта учёта'!$B$17,Расходка[[#This Row],[Наименование расходного материала]])),MAX($I$1:I74)+1,0)</f>
        <v>0</v>
      </c>
      <c r="J75" s="196">
        <f>IF(ISNUMBER(SEARCH('Карта учёта'!$B$18,Расходка[[#This Row],[Наименование расходного материала]])),MAX($J$1:J74)+1,0)</f>
        <v>0</v>
      </c>
      <c r="K75" s="196">
        <f>IF(ISNUMBER(SEARCH('Карта учёта'!$B$19,Расходка[[#This Row],[Наименование расходного материала]])),MAX($K$1:K74)+1,0)</f>
        <v>0</v>
      </c>
      <c r="L75" s="196">
        <f>IF(ISNUMBER(SEARCH('Карта учёта'!$B$20,Расходка[[#This Row],[Наименование расходного материала]])),MAX($L$1:L74)+1,0)</f>
        <v>0</v>
      </c>
      <c r="M75" s="196">
        <f>IF(ISNUMBER(SEARCH('Карта учёта'!$B$21,Расходка[[#This Row],[Наименование расходного материала]])),MAX($M$1:M74)+1,0)</f>
        <v>0</v>
      </c>
      <c r="N75" s="196">
        <f>IF(ISNUMBER(SEARCH('Карта учёта'!$B$22,Расходка[[#This Row],[Наименование расходного материала]])),MAX($N$1:N74)+1,0)</f>
        <v>0</v>
      </c>
      <c r="O75" s="196">
        <f>IF(ISNUMBER(SEARCH('Карта учёта'!$B$23,Расходка[[#This Row],[Наименование расходного материала]])),MAX($O$1:O74)+1,0)</f>
        <v>0</v>
      </c>
      <c r="P75" s="196">
        <f>IF(ISNUMBER(SEARCH('Карта учёта'!$B$24,Расходка[[#This Row],[Наименование расходного материала]])),MAX($P$1:P74)+1,0)</f>
        <v>0</v>
      </c>
      <c r="Q75" s="196">
        <f>IF(ISNUMBER(SEARCH('Карта учёта'!$B$25,Расходка[[#This Row],[Наименование расходного материала]])),MAX($Q$1:Q74)+1,0)</f>
        <v>0</v>
      </c>
      <c r="R75" s="197" t="str">
        <f>IFERROR(INDEX(Расходка[Наименование расходного материала],MATCH(Расходка[[#This Row],[№]],Поиск_расходки[Индекс1],0)),"")</f>
        <v/>
      </c>
      <c r="S75" s="197" t="str">
        <f>IFERROR(INDEX(Расходка[Наименование расходного материала],MATCH(Расходка[[#This Row],[№]],Поиск_расходки[Индекс2],0)),"")</f>
        <v/>
      </c>
      <c r="T75" s="197" t="str">
        <f>IFERROR(INDEX(Расходка[Наименование расходного материала],MATCH(Расходка[[#This Row],[№]],Поиск_расходки[Индекс3],0)),"")</f>
        <v/>
      </c>
      <c r="U75" s="197" t="str">
        <f>IFERROR(INDEX(Расходка[Наименование расходного материала],MATCH(Расходка[[#This Row],[№]],Поиск_расходки[Индекс4],0)),"")</f>
        <v/>
      </c>
      <c r="V75" s="197" t="str">
        <f>IFERROR(INDEX(Расходка[Наименование расходного материала],MATCH(Расходка[[#This Row],[№]],Поиск_расходки[Индекс5],0)),"")</f>
        <v/>
      </c>
      <c r="W75" s="197" t="str">
        <f>IFERROR(INDEX(Расходка[Наименование расходного материала],MATCH(Расходка[[#This Row],[№]],Поиск_расходки[Индекс6],0)),"")</f>
        <v/>
      </c>
      <c r="X75" s="197" t="str">
        <f>IFERROR(INDEX(Расходка[Наименование расходного материала],MATCH(Расходка[[#This Row],[№]],Поиск_расходки[Индекс7],0)),"")</f>
        <v/>
      </c>
      <c r="Y75" s="197" t="str">
        <f>IFERROR(INDEX(Расходка[Наименование расходного материала],MATCH(Расходка[[#This Row],[№]],Поиск_расходки[Индекс8],0)),"")</f>
        <v/>
      </c>
      <c r="Z75" s="197" t="str">
        <f>IFERROR(INDEX(Расходка[Наименование расходного материала],MATCH(Расходка[[#This Row],[№]],Поиск_расходки[Индекс9],0)),"")</f>
        <v/>
      </c>
      <c r="AA75" s="197" t="str">
        <f>IFERROR(INDEX(Расходка[Наименование расходного материала],MATCH(Расходка[[#This Row],[№]],Поиск_расходки[Индекс10],0)),"")</f>
        <v/>
      </c>
      <c r="AB75" s="197" t="str">
        <f>IFERROR(INDEX(Расходка[Наименование расходного материала],MATCH(Расходка[[#This Row],[№]],Поиск_расходки[Индекс11],0)),"")</f>
        <v/>
      </c>
      <c r="AC75" s="197" t="str">
        <f>IFERROR(INDEX(Расходка[Наименование расходного материала],MATCH(Расходка[[#This Row],[№]],Поиск_расходки[Индекс12],0)),"")</f>
        <v/>
      </c>
      <c r="AD75" s="197" t="str">
        <f>IFERROR(INDEX(Расходка[Наименование расходного материала],MATCH(Расходка[[#This Row],[№]],Поиск_расходки[Индекс13],0)),"")</f>
        <v/>
      </c>
      <c r="AF75" s="4" t="s">
        <v>6</v>
      </c>
      <c r="AG75" s="4" t="s">
        <v>464</v>
      </c>
    </row>
    <row r="76" spans="1:33">
      <c r="A76">
        <f>ROW(Расходка[[#This Row],[Тип расходного материала ]])-1</f>
        <v>75</v>
      </c>
      <c r="B76" t="s">
        <v>4</v>
      </c>
      <c r="C76" t="s">
        <v>333</v>
      </c>
      <c r="E76" s="196">
        <f>IF(ISNUMBER(SEARCH('Карта учёта'!$B$13,Расходка[[#This Row],[Наименование расходного материала]])),MAX($E$1:E75)+1,0)</f>
        <v>0</v>
      </c>
      <c r="F76" s="196">
        <f>IF(ISNUMBER(SEARCH('Карта учёта'!$B$14,Расходка[[#This Row],[Наименование расходного материала]])),MAX($F$1:F75)+1,0)</f>
        <v>0</v>
      </c>
      <c r="G76" s="196">
        <f>IF(ISNUMBER(SEARCH('Карта учёта'!$B$15,Расходка[[#This Row],[Наименование расходного материала]])),MAX($G$1:G75)+1,0)</f>
        <v>0</v>
      </c>
      <c r="H76" s="196">
        <f>IF(ISNUMBER(SEARCH('Карта учёта'!$B$16,Расходка[[#This Row],[Наименование расходного материала]])),MAX($H$1:H75)+1,0)</f>
        <v>0</v>
      </c>
      <c r="I76" s="196">
        <f>IF(ISNUMBER(SEARCH('Карта учёта'!$B$17,Расходка[[#This Row],[Наименование расходного материала]])),MAX($I$1:I75)+1,0)</f>
        <v>0</v>
      </c>
      <c r="J76" s="196">
        <f>IF(ISNUMBER(SEARCH('Карта учёта'!$B$18,Расходка[[#This Row],[Наименование расходного материала]])),MAX($J$1:J75)+1,0)</f>
        <v>0</v>
      </c>
      <c r="K76" s="196">
        <f>IF(ISNUMBER(SEARCH('Карта учёта'!$B$19,Расходка[[#This Row],[Наименование расходного материала]])),MAX($K$1:K75)+1,0)</f>
        <v>0</v>
      </c>
      <c r="L76" s="196">
        <f>IF(ISNUMBER(SEARCH('Карта учёта'!$B$20,Расходка[[#This Row],[Наименование расходного материала]])),MAX($L$1:L75)+1,0)</f>
        <v>0</v>
      </c>
      <c r="M76" s="196">
        <f>IF(ISNUMBER(SEARCH('Карта учёта'!$B$21,Расходка[[#This Row],[Наименование расходного материала]])),MAX($M$1:M75)+1,0)</f>
        <v>0</v>
      </c>
      <c r="N76" s="196">
        <f>IF(ISNUMBER(SEARCH('Карта учёта'!$B$22,Расходка[[#This Row],[Наименование расходного материала]])),MAX($N$1:N75)+1,0)</f>
        <v>0</v>
      </c>
      <c r="O76" s="196">
        <f>IF(ISNUMBER(SEARCH('Карта учёта'!$B$23,Расходка[[#This Row],[Наименование расходного материала]])),MAX($O$1:O75)+1,0)</f>
        <v>0</v>
      </c>
      <c r="P76" s="196">
        <f>IF(ISNUMBER(SEARCH('Карта учёта'!$B$24,Расходка[[#This Row],[Наименование расходного материала]])),MAX($P$1:P75)+1,0)</f>
        <v>0</v>
      </c>
      <c r="Q76" s="196">
        <f>IF(ISNUMBER(SEARCH('Карта учёта'!$B$25,Расходка[[#This Row],[Наименование расходного материала]])),MAX($Q$1:Q75)+1,0)</f>
        <v>0</v>
      </c>
      <c r="R76" s="197" t="str">
        <f>IFERROR(INDEX(Расходка[Наименование расходного материала],MATCH(Расходка[[#This Row],[№]],Поиск_расходки[Индекс1],0)),"")</f>
        <v/>
      </c>
      <c r="S76" s="197" t="str">
        <f>IFERROR(INDEX(Расходка[Наименование расходного материала],MATCH(Расходка[[#This Row],[№]],Поиск_расходки[Индекс2],0)),"")</f>
        <v/>
      </c>
      <c r="T76" s="197" t="str">
        <f>IFERROR(INDEX(Расходка[Наименование расходного материала],MATCH(Расходка[[#This Row],[№]],Поиск_расходки[Индекс3],0)),"")</f>
        <v/>
      </c>
      <c r="U76" s="197" t="str">
        <f>IFERROR(INDEX(Расходка[Наименование расходного материала],MATCH(Расходка[[#This Row],[№]],Поиск_расходки[Индекс4],0)),"")</f>
        <v/>
      </c>
      <c r="V76" s="197" t="str">
        <f>IFERROR(INDEX(Расходка[Наименование расходного материала],MATCH(Расходка[[#This Row],[№]],Поиск_расходки[Индекс5],0)),"")</f>
        <v/>
      </c>
      <c r="W76" s="197" t="str">
        <f>IFERROR(INDEX(Расходка[Наименование расходного материала],MATCH(Расходка[[#This Row],[№]],Поиск_расходки[Индекс6],0)),"")</f>
        <v/>
      </c>
      <c r="X76" s="197" t="str">
        <f>IFERROR(INDEX(Расходка[Наименование расходного материала],MATCH(Расходка[[#This Row],[№]],Поиск_расходки[Индекс7],0)),"")</f>
        <v/>
      </c>
      <c r="Y76" s="197" t="str">
        <f>IFERROR(INDEX(Расходка[Наименование расходного материала],MATCH(Расходка[[#This Row],[№]],Поиск_расходки[Индекс8],0)),"")</f>
        <v/>
      </c>
      <c r="Z76" s="197" t="str">
        <f>IFERROR(INDEX(Расходка[Наименование расходного материала],MATCH(Расходка[[#This Row],[№]],Поиск_расходки[Индекс9],0)),"")</f>
        <v/>
      </c>
      <c r="AA76" s="197" t="str">
        <f>IFERROR(INDEX(Расходка[Наименование расходного материала],MATCH(Расходка[[#This Row],[№]],Поиск_расходки[Индекс10],0)),"")</f>
        <v/>
      </c>
      <c r="AB76" s="197" t="str">
        <f>IFERROR(INDEX(Расходка[Наименование расходного материала],MATCH(Расходка[[#This Row],[№]],Поиск_расходки[Индекс11],0)),"")</f>
        <v/>
      </c>
      <c r="AC76" s="197" t="str">
        <f>IFERROR(INDEX(Расходка[Наименование расходного материала],MATCH(Расходка[[#This Row],[№]],Поиск_расходки[Индекс12],0)),"")</f>
        <v/>
      </c>
      <c r="AD76" s="197" t="str">
        <f>IFERROR(INDEX(Расходка[Наименование расходного материала],MATCH(Расходка[[#This Row],[№]],Поиск_расходки[Индекс13],0)),"")</f>
        <v/>
      </c>
      <c r="AF76" s="4" t="s">
        <v>6</v>
      </c>
      <c r="AG76" s="4" t="s">
        <v>465</v>
      </c>
    </row>
    <row r="77" spans="1:33">
      <c r="A77">
        <f>ROW(Расходка[[#This Row],[Тип расходного материала ]])-1</f>
        <v>76</v>
      </c>
      <c r="B77" t="s">
        <v>4</v>
      </c>
      <c r="C77" t="s">
        <v>328</v>
      </c>
      <c r="E77" s="196">
        <f>IF(ISNUMBER(SEARCH('Карта учёта'!$B$13,Расходка[[#This Row],[Наименование расходного материала]])),MAX($E$1:E76)+1,0)</f>
        <v>0</v>
      </c>
      <c r="F77" s="196">
        <f>IF(ISNUMBER(SEARCH('Карта учёта'!$B$14,Расходка[[#This Row],[Наименование расходного материала]])),MAX($F$1:F76)+1,0)</f>
        <v>0</v>
      </c>
      <c r="G77" s="196">
        <f>IF(ISNUMBER(SEARCH('Карта учёта'!$B$15,Расходка[[#This Row],[Наименование расходного материала]])),MAX($G$1:G76)+1,0)</f>
        <v>0</v>
      </c>
      <c r="H77" s="196">
        <f>IF(ISNUMBER(SEARCH('Карта учёта'!$B$16,Расходка[[#This Row],[Наименование расходного материала]])),MAX($H$1:H76)+1,0)</f>
        <v>0</v>
      </c>
      <c r="I77" s="196">
        <f>IF(ISNUMBER(SEARCH('Карта учёта'!$B$17,Расходка[[#This Row],[Наименование расходного материала]])),MAX($I$1:I76)+1,0)</f>
        <v>0</v>
      </c>
      <c r="J77" s="196">
        <f>IF(ISNUMBER(SEARCH('Карта учёта'!$B$18,Расходка[[#This Row],[Наименование расходного материала]])),MAX($J$1:J76)+1,0)</f>
        <v>0</v>
      </c>
      <c r="K77" s="196">
        <f>IF(ISNUMBER(SEARCH('Карта учёта'!$B$19,Расходка[[#This Row],[Наименование расходного материала]])),MAX($K$1:K76)+1,0)</f>
        <v>0</v>
      </c>
      <c r="L77" s="196">
        <f>IF(ISNUMBER(SEARCH('Карта учёта'!$B$20,Расходка[[#This Row],[Наименование расходного материала]])),MAX($L$1:L76)+1,0)</f>
        <v>0</v>
      </c>
      <c r="M77" s="196">
        <f>IF(ISNUMBER(SEARCH('Карта учёта'!$B$21,Расходка[[#This Row],[Наименование расходного материала]])),MAX($M$1:M76)+1,0)</f>
        <v>0</v>
      </c>
      <c r="N77" s="196">
        <f>IF(ISNUMBER(SEARCH('Карта учёта'!$B$22,Расходка[[#This Row],[Наименование расходного материала]])),MAX($N$1:N76)+1,0)</f>
        <v>0</v>
      </c>
      <c r="O77" s="196">
        <f>IF(ISNUMBER(SEARCH('Карта учёта'!$B$23,Расходка[[#This Row],[Наименование расходного материала]])),MAX($O$1:O76)+1,0)</f>
        <v>0</v>
      </c>
      <c r="P77" s="196">
        <f>IF(ISNUMBER(SEARCH('Карта учёта'!$B$24,Расходка[[#This Row],[Наименование расходного материала]])),MAX($P$1:P76)+1,0)</f>
        <v>0</v>
      </c>
      <c r="Q77" s="196">
        <f>IF(ISNUMBER(SEARCH('Карта учёта'!$B$25,Расходка[[#This Row],[Наименование расходного материала]])),MAX($Q$1:Q76)+1,0)</f>
        <v>0</v>
      </c>
      <c r="R77" s="197" t="str">
        <f>IFERROR(INDEX(Расходка[Наименование расходного материала],MATCH(Расходка[[#This Row],[№]],Поиск_расходки[Индекс1],0)),"")</f>
        <v/>
      </c>
      <c r="S77" s="197" t="str">
        <f>IFERROR(INDEX(Расходка[Наименование расходного материала],MATCH(Расходка[[#This Row],[№]],Поиск_расходки[Индекс2],0)),"")</f>
        <v/>
      </c>
      <c r="T77" s="197" t="str">
        <f>IFERROR(INDEX(Расходка[Наименование расходного материала],MATCH(Расходка[[#This Row],[№]],Поиск_расходки[Индекс3],0)),"")</f>
        <v/>
      </c>
      <c r="U77" s="197" t="str">
        <f>IFERROR(INDEX(Расходка[Наименование расходного материала],MATCH(Расходка[[#This Row],[№]],Поиск_расходки[Индекс4],0)),"")</f>
        <v/>
      </c>
      <c r="V77" s="197" t="str">
        <f>IFERROR(INDEX(Расходка[Наименование расходного материала],MATCH(Расходка[[#This Row],[№]],Поиск_расходки[Индекс5],0)),"")</f>
        <v/>
      </c>
      <c r="W77" s="197" t="str">
        <f>IFERROR(INDEX(Расходка[Наименование расходного материала],MATCH(Расходка[[#This Row],[№]],Поиск_расходки[Индекс6],0)),"")</f>
        <v/>
      </c>
      <c r="X77" s="197" t="str">
        <f>IFERROR(INDEX(Расходка[Наименование расходного материала],MATCH(Расходка[[#This Row],[№]],Поиск_расходки[Индекс7],0)),"")</f>
        <v/>
      </c>
      <c r="Y77" s="197" t="str">
        <f>IFERROR(INDEX(Расходка[Наименование расходного материала],MATCH(Расходка[[#This Row],[№]],Поиск_расходки[Индекс8],0)),"")</f>
        <v/>
      </c>
      <c r="Z77" s="197" t="str">
        <f>IFERROR(INDEX(Расходка[Наименование расходного материала],MATCH(Расходка[[#This Row],[№]],Поиск_расходки[Индекс9],0)),"")</f>
        <v/>
      </c>
      <c r="AA77" s="197" t="str">
        <f>IFERROR(INDEX(Расходка[Наименование расходного материала],MATCH(Расходка[[#This Row],[№]],Поиск_расходки[Индекс10],0)),"")</f>
        <v/>
      </c>
      <c r="AB77" s="197" t="str">
        <f>IFERROR(INDEX(Расходка[Наименование расходного материала],MATCH(Расходка[[#This Row],[№]],Поиск_расходки[Индекс11],0)),"")</f>
        <v/>
      </c>
      <c r="AC77" s="197" t="str">
        <f>IFERROR(INDEX(Расходка[Наименование расходного материала],MATCH(Расходка[[#This Row],[№]],Поиск_расходки[Индекс12],0)),"")</f>
        <v/>
      </c>
      <c r="AD77" s="197" t="str">
        <f>IFERROR(INDEX(Расходка[Наименование расходного материала],MATCH(Расходка[[#This Row],[№]],Поиск_расходки[Индекс13],0)),"")</f>
        <v/>
      </c>
      <c r="AF77" s="4" t="s">
        <v>6</v>
      </c>
      <c r="AG77" s="4" t="s">
        <v>466</v>
      </c>
    </row>
    <row r="78" spans="1:33">
      <c r="A78">
        <f>ROW(Расходка[[#This Row],[Тип расходного материала ]])-1</f>
        <v>77</v>
      </c>
      <c r="B78" t="s">
        <v>4</v>
      </c>
      <c r="C78" t="s">
        <v>329</v>
      </c>
      <c r="E78" s="196">
        <f>IF(ISNUMBER(SEARCH('Карта учёта'!$B$13,Расходка[[#This Row],[Наименование расходного материала]])),MAX($E$1:E77)+1,0)</f>
        <v>0</v>
      </c>
      <c r="F78" s="196">
        <f>IF(ISNUMBER(SEARCH('Карта учёта'!$B$14,Расходка[[#This Row],[Наименование расходного материала]])),MAX($F$1:F77)+1,0)</f>
        <v>0</v>
      </c>
      <c r="G78" s="196">
        <f>IF(ISNUMBER(SEARCH('Карта учёта'!$B$15,Расходка[[#This Row],[Наименование расходного материала]])),MAX($G$1:G77)+1,0)</f>
        <v>0</v>
      </c>
      <c r="H78" s="196">
        <f>IF(ISNUMBER(SEARCH('Карта учёта'!$B$16,Расходка[[#This Row],[Наименование расходного материала]])),MAX($H$1:H77)+1,0)</f>
        <v>0</v>
      </c>
      <c r="I78" s="196">
        <f>IF(ISNUMBER(SEARCH('Карта учёта'!$B$17,Расходка[[#This Row],[Наименование расходного материала]])),MAX($I$1:I77)+1,0)</f>
        <v>0</v>
      </c>
      <c r="J78" s="196">
        <f>IF(ISNUMBER(SEARCH('Карта учёта'!$B$18,Расходка[[#This Row],[Наименование расходного материала]])),MAX($J$1:J77)+1,0)</f>
        <v>0</v>
      </c>
      <c r="K78" s="196">
        <f>IF(ISNUMBER(SEARCH('Карта учёта'!$B$19,Расходка[[#This Row],[Наименование расходного материала]])),MAX($K$1:K77)+1,0)</f>
        <v>0</v>
      </c>
      <c r="L78" s="196">
        <f>IF(ISNUMBER(SEARCH('Карта учёта'!$B$20,Расходка[[#This Row],[Наименование расходного материала]])),MAX($L$1:L77)+1,0)</f>
        <v>0</v>
      </c>
      <c r="M78" s="196">
        <f>IF(ISNUMBER(SEARCH('Карта учёта'!$B$21,Расходка[[#This Row],[Наименование расходного материала]])),MAX($M$1:M77)+1,0)</f>
        <v>0</v>
      </c>
      <c r="N78" s="196">
        <f>IF(ISNUMBER(SEARCH('Карта учёта'!$B$22,Расходка[[#This Row],[Наименование расходного материала]])),MAX($N$1:N77)+1,0)</f>
        <v>0</v>
      </c>
      <c r="O78" s="196">
        <f>IF(ISNUMBER(SEARCH('Карта учёта'!$B$23,Расходка[[#This Row],[Наименование расходного материала]])),MAX($O$1:O77)+1,0)</f>
        <v>0</v>
      </c>
      <c r="P78" s="196">
        <f>IF(ISNUMBER(SEARCH('Карта учёта'!$B$24,Расходка[[#This Row],[Наименование расходного материала]])),MAX($P$1:P77)+1,0)</f>
        <v>0</v>
      </c>
      <c r="Q78" s="196">
        <f>IF(ISNUMBER(SEARCH('Карта учёта'!$B$25,Расходка[[#This Row],[Наименование расходного материала]])),MAX($Q$1:Q77)+1,0)</f>
        <v>0</v>
      </c>
      <c r="R78" s="197" t="str">
        <f>IFERROR(INDEX(Расходка[Наименование расходного материала],MATCH(Расходка[[#This Row],[№]],Поиск_расходки[Индекс1],0)),"")</f>
        <v/>
      </c>
      <c r="S78" s="197" t="str">
        <f>IFERROR(INDEX(Расходка[Наименование расходного материала],MATCH(Расходка[[#This Row],[№]],Поиск_расходки[Индекс2],0)),"")</f>
        <v/>
      </c>
      <c r="T78" s="197" t="str">
        <f>IFERROR(INDEX(Расходка[Наименование расходного материала],MATCH(Расходка[[#This Row],[№]],Поиск_расходки[Индекс3],0)),"")</f>
        <v/>
      </c>
      <c r="U78" s="197" t="str">
        <f>IFERROR(INDEX(Расходка[Наименование расходного материала],MATCH(Расходка[[#This Row],[№]],Поиск_расходки[Индекс4],0)),"")</f>
        <v/>
      </c>
      <c r="V78" s="197" t="str">
        <f>IFERROR(INDEX(Расходка[Наименование расходного материала],MATCH(Расходка[[#This Row],[№]],Поиск_расходки[Индекс5],0)),"")</f>
        <v/>
      </c>
      <c r="W78" s="197" t="str">
        <f>IFERROR(INDEX(Расходка[Наименование расходного материала],MATCH(Расходка[[#This Row],[№]],Поиск_расходки[Индекс6],0)),"")</f>
        <v/>
      </c>
      <c r="X78" s="197" t="str">
        <f>IFERROR(INDEX(Расходка[Наименование расходного материала],MATCH(Расходка[[#This Row],[№]],Поиск_расходки[Индекс7],0)),"")</f>
        <v/>
      </c>
      <c r="Y78" s="197" t="str">
        <f>IFERROR(INDEX(Расходка[Наименование расходного материала],MATCH(Расходка[[#This Row],[№]],Поиск_расходки[Индекс8],0)),"")</f>
        <v/>
      </c>
      <c r="Z78" s="197" t="str">
        <f>IFERROR(INDEX(Расходка[Наименование расходного материала],MATCH(Расходка[[#This Row],[№]],Поиск_расходки[Индекс9],0)),"")</f>
        <v/>
      </c>
      <c r="AA78" s="197" t="str">
        <f>IFERROR(INDEX(Расходка[Наименование расходного материала],MATCH(Расходка[[#This Row],[№]],Поиск_расходки[Индекс10],0)),"")</f>
        <v/>
      </c>
      <c r="AB78" s="197" t="str">
        <f>IFERROR(INDEX(Расходка[Наименование расходного материала],MATCH(Расходка[[#This Row],[№]],Поиск_расходки[Индекс11],0)),"")</f>
        <v/>
      </c>
      <c r="AC78" s="197" t="str">
        <f>IFERROR(INDEX(Расходка[Наименование расходного материала],MATCH(Расходка[[#This Row],[№]],Поиск_расходки[Индекс12],0)),"")</f>
        <v/>
      </c>
      <c r="AD78" s="197" t="str">
        <f>IFERROR(INDEX(Расходка[Наименование расходного материала],MATCH(Расходка[[#This Row],[№]],Поиск_расходки[Индекс13],0)),"")</f>
        <v/>
      </c>
      <c r="AF78" s="4" t="s">
        <v>6</v>
      </c>
      <c r="AG78" s="4" t="s">
        <v>467</v>
      </c>
    </row>
    <row r="79" spans="1:33">
      <c r="A79">
        <f>ROW(Расходка[[#This Row],[Тип расходного материала ]])-1</f>
        <v>78</v>
      </c>
      <c r="B79" t="s">
        <v>4</v>
      </c>
      <c r="C79" t="s">
        <v>339</v>
      </c>
      <c r="E79" s="196">
        <f>IF(ISNUMBER(SEARCH('Карта учёта'!$B$13,Расходка[[#This Row],[Наименование расходного материала]])),MAX($E$1:E78)+1,0)</f>
        <v>0</v>
      </c>
      <c r="F79" s="196">
        <f>IF(ISNUMBER(SEARCH('Карта учёта'!$B$14,Расходка[[#This Row],[Наименование расходного материала]])),MAX($F$1:F78)+1,0)</f>
        <v>0</v>
      </c>
      <c r="G79" s="196">
        <f>IF(ISNUMBER(SEARCH('Карта учёта'!$B$15,Расходка[[#This Row],[Наименование расходного материала]])),MAX($G$1:G78)+1,0)</f>
        <v>0</v>
      </c>
      <c r="H79" s="196">
        <f>IF(ISNUMBER(SEARCH('Карта учёта'!$B$16,Расходка[[#This Row],[Наименование расходного материала]])),MAX($H$1:H78)+1,0)</f>
        <v>0</v>
      </c>
      <c r="I79" s="196">
        <f>IF(ISNUMBER(SEARCH('Карта учёта'!$B$17,Расходка[[#This Row],[Наименование расходного материала]])),MAX($I$1:I78)+1,0)</f>
        <v>0</v>
      </c>
      <c r="J79" s="196">
        <f>IF(ISNUMBER(SEARCH('Карта учёта'!$B$18,Расходка[[#This Row],[Наименование расходного материала]])),MAX($J$1:J78)+1,0)</f>
        <v>0</v>
      </c>
      <c r="K79" s="196">
        <f>IF(ISNUMBER(SEARCH('Карта учёта'!$B$19,Расходка[[#This Row],[Наименование расходного материала]])),MAX($K$1:K78)+1,0)</f>
        <v>0</v>
      </c>
      <c r="L79" s="196">
        <f>IF(ISNUMBER(SEARCH('Карта учёта'!$B$20,Расходка[[#This Row],[Наименование расходного материала]])),MAX($L$1:L78)+1,0)</f>
        <v>0</v>
      </c>
      <c r="M79" s="196">
        <f>IF(ISNUMBER(SEARCH('Карта учёта'!$B$21,Расходка[[#This Row],[Наименование расходного материала]])),MAX($M$1:M78)+1,0)</f>
        <v>0</v>
      </c>
      <c r="N79" s="196">
        <f>IF(ISNUMBER(SEARCH('Карта учёта'!$B$22,Расходка[[#This Row],[Наименование расходного материала]])),MAX($N$1:N78)+1,0)</f>
        <v>0</v>
      </c>
      <c r="O79" s="196">
        <f>IF(ISNUMBER(SEARCH('Карта учёта'!$B$23,Расходка[[#This Row],[Наименование расходного материала]])),MAX($O$1:O78)+1,0)</f>
        <v>0</v>
      </c>
      <c r="P79" s="196">
        <f>IF(ISNUMBER(SEARCH('Карта учёта'!$B$24,Расходка[[#This Row],[Наименование расходного материала]])),MAX($P$1:P78)+1,0)</f>
        <v>0</v>
      </c>
      <c r="Q79" s="196">
        <f>IF(ISNUMBER(SEARCH('Карта учёта'!$B$25,Расходка[[#This Row],[Наименование расходного материала]])),MAX($Q$1:Q78)+1,0)</f>
        <v>0</v>
      </c>
      <c r="R79" s="197" t="str">
        <f>IFERROR(INDEX(Расходка[Наименование расходного материала],MATCH(Расходка[[#This Row],[№]],Поиск_расходки[Индекс1],0)),"")</f>
        <v/>
      </c>
      <c r="S79" s="197" t="str">
        <f>IFERROR(INDEX(Расходка[Наименование расходного материала],MATCH(Расходка[[#This Row],[№]],Поиск_расходки[Индекс2],0)),"")</f>
        <v/>
      </c>
      <c r="T79" s="197" t="str">
        <f>IFERROR(INDEX(Расходка[Наименование расходного материала],MATCH(Расходка[[#This Row],[№]],Поиск_расходки[Индекс3],0)),"")</f>
        <v/>
      </c>
      <c r="U79" s="197" t="str">
        <f>IFERROR(INDEX(Расходка[Наименование расходного материала],MATCH(Расходка[[#This Row],[№]],Поиск_расходки[Индекс4],0)),"")</f>
        <v/>
      </c>
      <c r="V79" s="197" t="str">
        <f>IFERROR(INDEX(Расходка[Наименование расходного материала],MATCH(Расходка[[#This Row],[№]],Поиск_расходки[Индекс5],0)),"")</f>
        <v/>
      </c>
      <c r="W79" s="197" t="str">
        <f>IFERROR(INDEX(Расходка[Наименование расходного материала],MATCH(Расходка[[#This Row],[№]],Поиск_расходки[Индекс6],0)),"")</f>
        <v/>
      </c>
      <c r="X79" s="197" t="str">
        <f>IFERROR(INDEX(Расходка[Наименование расходного материала],MATCH(Расходка[[#This Row],[№]],Поиск_расходки[Индекс7],0)),"")</f>
        <v/>
      </c>
      <c r="Y79" s="197" t="str">
        <f>IFERROR(INDEX(Расходка[Наименование расходного материала],MATCH(Расходка[[#This Row],[№]],Поиск_расходки[Индекс8],0)),"")</f>
        <v/>
      </c>
      <c r="Z79" s="197" t="str">
        <f>IFERROR(INDEX(Расходка[Наименование расходного материала],MATCH(Расходка[[#This Row],[№]],Поиск_расходки[Индекс9],0)),"")</f>
        <v/>
      </c>
      <c r="AA79" s="197" t="str">
        <f>IFERROR(INDEX(Расходка[Наименование расходного материала],MATCH(Расходка[[#This Row],[№]],Поиск_расходки[Индекс10],0)),"")</f>
        <v/>
      </c>
      <c r="AB79" s="197" t="str">
        <f>IFERROR(INDEX(Расходка[Наименование расходного материала],MATCH(Расходка[[#This Row],[№]],Поиск_расходки[Индекс11],0)),"")</f>
        <v/>
      </c>
      <c r="AC79" s="197" t="str">
        <f>IFERROR(INDEX(Расходка[Наименование расходного материала],MATCH(Расходка[[#This Row],[№]],Поиск_расходки[Индекс12],0)),"")</f>
        <v/>
      </c>
      <c r="AD79" s="197" t="str">
        <f>IFERROR(INDEX(Расходка[Наименование расходного материала],MATCH(Расходка[[#This Row],[№]],Поиск_расходки[Индекс13],0)),"")</f>
        <v/>
      </c>
      <c r="AF79" s="4" t="s">
        <v>6</v>
      </c>
      <c r="AG79" s="4" t="s">
        <v>468</v>
      </c>
    </row>
    <row r="80" spans="1:33">
      <c r="A80">
        <f>ROW(Расходка[[#This Row],[Тип расходного материала ]])-1</f>
        <v>79</v>
      </c>
      <c r="B80" t="s">
        <v>4</v>
      </c>
      <c r="C80" t="s">
        <v>338</v>
      </c>
      <c r="E80" s="196">
        <f>IF(ISNUMBER(SEARCH('Карта учёта'!$B$13,Расходка[[#This Row],[Наименование расходного материала]])),MAX($E$1:E79)+1,0)</f>
        <v>0</v>
      </c>
      <c r="F80" s="196">
        <f>IF(ISNUMBER(SEARCH('Карта учёта'!$B$14,Расходка[[#This Row],[Наименование расходного материала]])),MAX($F$1:F79)+1,0)</f>
        <v>0</v>
      </c>
      <c r="G80" s="196">
        <f>IF(ISNUMBER(SEARCH('Карта учёта'!$B$15,Расходка[[#This Row],[Наименование расходного материала]])),MAX($G$1:G79)+1,0)</f>
        <v>0</v>
      </c>
      <c r="H80" s="196">
        <f>IF(ISNUMBER(SEARCH('Карта учёта'!$B$16,Расходка[[#This Row],[Наименование расходного материала]])),MAX($H$1:H79)+1,0)</f>
        <v>0</v>
      </c>
      <c r="I80" s="196">
        <f>IF(ISNUMBER(SEARCH('Карта учёта'!$B$17,Расходка[[#This Row],[Наименование расходного материала]])),MAX($I$1:I79)+1,0)</f>
        <v>0</v>
      </c>
      <c r="J80" s="196">
        <f>IF(ISNUMBER(SEARCH('Карта учёта'!$B$18,Расходка[[#This Row],[Наименование расходного материала]])),MAX($J$1:J79)+1,0)</f>
        <v>0</v>
      </c>
      <c r="K80" s="196">
        <f>IF(ISNUMBER(SEARCH('Карта учёта'!$B$19,Расходка[[#This Row],[Наименование расходного материала]])),MAX($K$1:K79)+1,0)</f>
        <v>0</v>
      </c>
      <c r="L80" s="196">
        <f>IF(ISNUMBER(SEARCH('Карта учёта'!$B$20,Расходка[[#This Row],[Наименование расходного материала]])),MAX($L$1:L79)+1,0)</f>
        <v>0</v>
      </c>
      <c r="M80" s="196">
        <f>IF(ISNUMBER(SEARCH('Карта учёта'!$B$21,Расходка[[#This Row],[Наименование расходного материала]])),MAX($M$1:M79)+1,0)</f>
        <v>0</v>
      </c>
      <c r="N80" s="196">
        <f>IF(ISNUMBER(SEARCH('Карта учёта'!$B$22,Расходка[[#This Row],[Наименование расходного материала]])),MAX($N$1:N79)+1,0)</f>
        <v>0</v>
      </c>
      <c r="O80" s="196">
        <f>IF(ISNUMBER(SEARCH('Карта учёта'!$B$23,Расходка[[#This Row],[Наименование расходного материала]])),MAX($O$1:O79)+1,0)</f>
        <v>0</v>
      </c>
      <c r="P80" s="196">
        <f>IF(ISNUMBER(SEARCH('Карта учёта'!$B$24,Расходка[[#This Row],[Наименование расходного материала]])),MAX($P$1:P79)+1,0)</f>
        <v>0</v>
      </c>
      <c r="Q80" s="196">
        <f>IF(ISNUMBER(SEARCH('Карта учёта'!$B$25,Расходка[[#This Row],[Наименование расходного материала]])),MAX($Q$1:Q79)+1,0)</f>
        <v>0</v>
      </c>
      <c r="R80" s="197" t="str">
        <f>IFERROR(INDEX(Расходка[Наименование расходного материала],MATCH(Расходка[[#This Row],[№]],Поиск_расходки[Индекс1],0)),"")</f>
        <v/>
      </c>
      <c r="S80" s="197" t="str">
        <f>IFERROR(INDEX(Расходка[Наименование расходного материала],MATCH(Расходка[[#This Row],[№]],Поиск_расходки[Индекс2],0)),"")</f>
        <v/>
      </c>
      <c r="T80" s="197" t="str">
        <f>IFERROR(INDEX(Расходка[Наименование расходного материала],MATCH(Расходка[[#This Row],[№]],Поиск_расходки[Индекс3],0)),"")</f>
        <v/>
      </c>
      <c r="U80" s="197" t="str">
        <f>IFERROR(INDEX(Расходка[Наименование расходного материала],MATCH(Расходка[[#This Row],[№]],Поиск_расходки[Индекс4],0)),"")</f>
        <v/>
      </c>
      <c r="V80" s="197" t="str">
        <f>IFERROR(INDEX(Расходка[Наименование расходного материала],MATCH(Расходка[[#This Row],[№]],Поиск_расходки[Индекс5],0)),"")</f>
        <v/>
      </c>
      <c r="W80" s="197" t="str">
        <f>IFERROR(INDEX(Расходка[Наименование расходного материала],MATCH(Расходка[[#This Row],[№]],Поиск_расходки[Индекс6],0)),"")</f>
        <v/>
      </c>
      <c r="X80" s="197" t="str">
        <f>IFERROR(INDEX(Расходка[Наименование расходного материала],MATCH(Расходка[[#This Row],[№]],Поиск_расходки[Индекс7],0)),"")</f>
        <v/>
      </c>
      <c r="Y80" s="197" t="str">
        <f>IFERROR(INDEX(Расходка[Наименование расходного материала],MATCH(Расходка[[#This Row],[№]],Поиск_расходки[Индекс8],0)),"")</f>
        <v/>
      </c>
      <c r="Z80" s="197" t="str">
        <f>IFERROR(INDEX(Расходка[Наименование расходного материала],MATCH(Расходка[[#This Row],[№]],Поиск_расходки[Индекс9],0)),"")</f>
        <v/>
      </c>
      <c r="AA80" s="197" t="str">
        <f>IFERROR(INDEX(Расходка[Наименование расходного материала],MATCH(Расходка[[#This Row],[№]],Поиск_расходки[Индекс10],0)),"")</f>
        <v/>
      </c>
      <c r="AB80" s="197" t="str">
        <f>IFERROR(INDEX(Расходка[Наименование расходного материала],MATCH(Расходка[[#This Row],[№]],Поиск_расходки[Индекс11],0)),"")</f>
        <v/>
      </c>
      <c r="AC80" s="197" t="str">
        <f>IFERROR(INDEX(Расходка[Наименование расходного материала],MATCH(Расходка[[#This Row],[№]],Поиск_расходки[Индекс12],0)),"")</f>
        <v/>
      </c>
      <c r="AD80" s="197" t="str">
        <f>IFERROR(INDEX(Расходка[Наименование расходного материала],MATCH(Расходка[[#This Row],[№]],Поиск_расходки[Индекс13],0)),"")</f>
        <v/>
      </c>
      <c r="AF80" s="4" t="s">
        <v>6</v>
      </c>
      <c r="AG80" s="4" t="s">
        <v>469</v>
      </c>
    </row>
    <row r="81" spans="1:33">
      <c r="A81">
        <f>ROW(Расходка[[#This Row],[Тип расходного материала ]])-1</f>
        <v>80</v>
      </c>
      <c r="B81" t="s">
        <v>301</v>
      </c>
      <c r="C81" s="1" t="s">
        <v>330</v>
      </c>
      <c r="E81" s="196">
        <f>IF(ISNUMBER(SEARCH('Карта учёта'!$B$13,Расходка[[#This Row],[Наименование расходного материала]])),MAX($E$1:E80)+1,0)</f>
        <v>0</v>
      </c>
      <c r="F81" s="196">
        <f>IF(ISNUMBER(SEARCH('Карта учёта'!$B$14,Расходка[[#This Row],[Наименование расходного материала]])),MAX($F$1:F80)+1,0)</f>
        <v>0</v>
      </c>
      <c r="G81" s="196">
        <f>IF(ISNUMBER(SEARCH('Карта учёта'!$B$15,Расходка[[#This Row],[Наименование расходного материала]])),MAX($G$1:G80)+1,0)</f>
        <v>0</v>
      </c>
      <c r="H81" s="196">
        <f>IF(ISNUMBER(SEARCH('Карта учёта'!$B$16,Расходка[[#This Row],[Наименование расходного материала]])),MAX($H$1:H80)+1,0)</f>
        <v>0</v>
      </c>
      <c r="I81" s="196">
        <f>IF(ISNUMBER(SEARCH('Карта учёта'!$B$17,Расходка[[#This Row],[Наименование расходного материала]])),MAX($I$1:I80)+1,0)</f>
        <v>0</v>
      </c>
      <c r="J81" s="196">
        <f>IF(ISNUMBER(SEARCH('Карта учёта'!$B$18,Расходка[[#This Row],[Наименование расходного материала]])),MAX($J$1:J80)+1,0)</f>
        <v>0</v>
      </c>
      <c r="K81" s="196">
        <f>IF(ISNUMBER(SEARCH('Карта учёта'!$B$19,Расходка[[#This Row],[Наименование расходного материала]])),MAX($K$1:K80)+1,0)</f>
        <v>0</v>
      </c>
      <c r="L81" s="196">
        <f>IF(ISNUMBER(SEARCH('Карта учёта'!$B$20,Расходка[[#This Row],[Наименование расходного материала]])),MAX($L$1:L80)+1,0)</f>
        <v>0</v>
      </c>
      <c r="M81" s="196">
        <f>IF(ISNUMBER(SEARCH('Карта учёта'!$B$21,Расходка[[#This Row],[Наименование расходного материала]])),MAX($M$1:M80)+1,0)</f>
        <v>0</v>
      </c>
      <c r="N81" s="196">
        <f>IF(ISNUMBER(SEARCH('Карта учёта'!$B$22,Расходка[[#This Row],[Наименование расходного материала]])),MAX($N$1:N80)+1,0)</f>
        <v>0</v>
      </c>
      <c r="O81" s="196">
        <f>IF(ISNUMBER(SEARCH('Карта учёта'!$B$23,Расходка[[#This Row],[Наименование расходного материала]])),MAX($O$1:O80)+1,0)</f>
        <v>0</v>
      </c>
      <c r="P81" s="196">
        <f>IF(ISNUMBER(SEARCH('Карта учёта'!$B$24,Расходка[[#This Row],[Наименование расходного материала]])),MAX($P$1:P80)+1,0)</f>
        <v>0</v>
      </c>
      <c r="Q81" s="196">
        <f>IF(ISNUMBER(SEARCH('Карта учёта'!$B$25,Расходка[[#This Row],[Наименование расходного материала]])),MAX($Q$1:Q80)+1,0)</f>
        <v>0</v>
      </c>
      <c r="R81" s="197" t="str">
        <f>IFERROR(INDEX(Расходка[Наименование расходного материала],MATCH(Расходка[[#This Row],[№]],Поиск_расходки[Индекс1],0)),"")</f>
        <v/>
      </c>
      <c r="S81" s="197" t="str">
        <f>IFERROR(INDEX(Расходка[Наименование расходного материала],MATCH(Расходка[[#This Row],[№]],Поиск_расходки[Индекс2],0)),"")</f>
        <v/>
      </c>
      <c r="T81" s="197" t="str">
        <f>IFERROR(INDEX(Расходка[Наименование расходного материала],MATCH(Расходка[[#This Row],[№]],Поиск_расходки[Индекс3],0)),"")</f>
        <v/>
      </c>
      <c r="U81" s="197" t="str">
        <f>IFERROR(INDEX(Расходка[Наименование расходного материала],MATCH(Расходка[[#This Row],[№]],Поиск_расходки[Индекс4],0)),"")</f>
        <v/>
      </c>
      <c r="V81" s="197" t="str">
        <f>IFERROR(INDEX(Расходка[Наименование расходного материала],MATCH(Расходка[[#This Row],[№]],Поиск_расходки[Индекс5],0)),"")</f>
        <v/>
      </c>
      <c r="W81" s="197" t="str">
        <f>IFERROR(INDEX(Расходка[Наименование расходного материала],MATCH(Расходка[[#This Row],[№]],Поиск_расходки[Индекс6],0)),"")</f>
        <v/>
      </c>
      <c r="X81" s="197" t="str">
        <f>IFERROR(INDEX(Расходка[Наименование расходного материала],MATCH(Расходка[[#This Row],[№]],Поиск_расходки[Индекс7],0)),"")</f>
        <v/>
      </c>
      <c r="Y81" s="197" t="str">
        <f>IFERROR(INDEX(Расходка[Наименование расходного материала],MATCH(Расходка[[#This Row],[№]],Поиск_расходки[Индекс8],0)),"")</f>
        <v/>
      </c>
      <c r="Z81" s="197" t="str">
        <f>IFERROR(INDEX(Расходка[Наименование расходного материала],MATCH(Расходка[[#This Row],[№]],Поиск_расходки[Индекс9],0)),"")</f>
        <v/>
      </c>
      <c r="AA81" s="197" t="str">
        <f>IFERROR(INDEX(Расходка[Наименование расходного материала],MATCH(Расходка[[#This Row],[№]],Поиск_расходки[Индекс10],0)),"")</f>
        <v/>
      </c>
      <c r="AB81" s="197" t="str">
        <f>IFERROR(INDEX(Расходка[Наименование расходного материала],MATCH(Расходка[[#This Row],[№]],Поиск_расходки[Индекс11],0)),"")</f>
        <v/>
      </c>
      <c r="AC81" s="197" t="str">
        <f>IFERROR(INDEX(Расходка[Наименование расходного материала],MATCH(Расходка[[#This Row],[№]],Поиск_расходки[Индекс12],0)),"")</f>
        <v/>
      </c>
      <c r="AD81" s="197" t="str">
        <f>IFERROR(INDEX(Расходка[Наименование расходного материала],MATCH(Расходка[[#This Row],[№]],Поиск_расходки[Индекс13],0)),"")</f>
        <v/>
      </c>
      <c r="AF81" s="4" t="s">
        <v>6</v>
      </c>
      <c r="AG81" s="4" t="s">
        <v>470</v>
      </c>
    </row>
    <row r="82" spans="1:33">
      <c r="E82" s="196">
        <f>IF(ISNUMBER(SEARCH('Карта учёта'!$B$13,Расходка[[#This Row],[Наименование расходного материала]])),MAX($E$1:E81)+1,0)</f>
        <v>0</v>
      </c>
      <c r="F82" s="196">
        <f>IF(ISNUMBER(SEARCH('Карта учёта'!$B$14,Расходка[[#This Row],[Наименование расходного материала]])),MAX($F$1:F81)+1,0)</f>
        <v>0</v>
      </c>
      <c r="G82" s="196">
        <f>IF(ISNUMBER(SEARCH('Карта учёта'!$B$15,Расходка[[#This Row],[Наименование расходного материала]])),MAX($G$1:G81)+1,0)</f>
        <v>0</v>
      </c>
      <c r="H82" s="196">
        <f>IF(ISNUMBER(SEARCH('Карта учёта'!$B$16,Расходка[[#This Row],[Наименование расходного материала]])),MAX($H$1:H81)+1,0)</f>
        <v>0</v>
      </c>
      <c r="I82" s="196">
        <f>IF(ISNUMBER(SEARCH('Карта учёта'!$B$17,Расходка[[#This Row],[Наименование расходного материала]])),MAX($I$1:I81)+1,0)</f>
        <v>0</v>
      </c>
      <c r="J82" s="196">
        <f>IF(ISNUMBER(SEARCH('Карта учёта'!$B$18,Расходка[[#This Row],[Наименование расходного материала]])),MAX($J$1:J81)+1,0)</f>
        <v>0</v>
      </c>
      <c r="K82" s="196">
        <f>IF(ISNUMBER(SEARCH('Карта учёта'!$B$19,Расходка[[#This Row],[Наименование расходного материала]])),MAX($K$1:K81)+1,0)</f>
        <v>0</v>
      </c>
      <c r="L82" s="196">
        <f>IF(ISNUMBER(SEARCH('Карта учёта'!$B$20,Расходка[[#This Row],[Наименование расходного материала]])),MAX($L$1:L81)+1,0)</f>
        <v>0</v>
      </c>
      <c r="M82" s="196">
        <f>IF(ISNUMBER(SEARCH('Карта учёта'!$B$21,Расходка[[#This Row],[Наименование расходного материала]])),MAX($M$1:M81)+1,0)</f>
        <v>0</v>
      </c>
      <c r="N82" s="196">
        <f>IF(ISNUMBER(SEARCH('Карта учёта'!$B$22,Расходка[[#This Row],[Наименование расходного материала]])),MAX($N$1:N81)+1,0)</f>
        <v>0</v>
      </c>
      <c r="O82" s="196">
        <f>IF(ISNUMBER(SEARCH('Карта учёта'!$B$23,Расходка[[#This Row],[Наименование расходного материала]])),MAX($O$1:O81)+1,0)</f>
        <v>0</v>
      </c>
      <c r="P82" s="196">
        <f>IF(ISNUMBER(SEARCH('Карта учёта'!$B$24,Расходка[[#This Row],[Наименование расходного материала]])),MAX($P$1:P81)+1,0)</f>
        <v>0</v>
      </c>
      <c r="Q82" s="196">
        <f>IF(ISNUMBER(SEARCH('Карта учёта'!$B$25,Расходка[[#This Row],[Наименование расходного материала]])),MAX($Q$1:Q81)+1,0)</f>
        <v>0</v>
      </c>
      <c r="R82" s="197" t="str">
        <f>IFERROR(INDEX(Расходка[Наименование расходного материала],MATCH(Расходка[[#This Row],[№]],Поиск_расходки[Индекс1],0)),"")</f>
        <v/>
      </c>
      <c r="S82" s="197" t="str">
        <f>IFERROR(INDEX(Расходка[Наименование расходного материала],MATCH(Расходка[[#This Row],[№]],Поиск_расходки[Индекс2],0)),"")</f>
        <v/>
      </c>
      <c r="T82" s="197" t="str">
        <f>IFERROR(INDEX(Расходка[Наименование расходного материала],MATCH(Расходка[[#This Row],[№]],Поиск_расходки[Индекс3],0)),"")</f>
        <v/>
      </c>
      <c r="U82" s="197" t="str">
        <f>IFERROR(INDEX(Расходка[Наименование расходного материала],MATCH(Расходка[[#This Row],[№]],Поиск_расходки[Индекс4],0)),"")</f>
        <v/>
      </c>
      <c r="V82" s="197" t="str">
        <f>IFERROR(INDEX(Расходка[Наименование расходного материала],MATCH(Расходка[[#This Row],[№]],Поиск_расходки[Индекс5],0)),"")</f>
        <v/>
      </c>
      <c r="W82" s="197" t="str">
        <f>IFERROR(INDEX(Расходка[Наименование расходного материала],MATCH(Расходка[[#This Row],[№]],Поиск_расходки[Индекс6],0)),"")</f>
        <v/>
      </c>
      <c r="X82" s="197" t="str">
        <f>IFERROR(INDEX(Расходка[Наименование расходного материала],MATCH(Расходка[[#This Row],[№]],Поиск_расходки[Индекс7],0)),"")</f>
        <v/>
      </c>
      <c r="Y82" s="197" t="str">
        <f>IFERROR(INDEX(Расходка[Наименование расходного материала],MATCH(Расходка[[#This Row],[№]],Поиск_расходки[Индекс8],0)),"")</f>
        <v/>
      </c>
      <c r="Z82" s="197" t="str">
        <f>IFERROR(INDEX(Расходка[Наименование расходного материала],MATCH(Расходка[[#This Row],[№]],Поиск_расходки[Индекс9],0)),"")</f>
        <v/>
      </c>
      <c r="AA82" s="197" t="str">
        <f>IFERROR(INDEX(Расходка[Наименование расходного материала],MATCH(Расходка[[#This Row],[№]],Поиск_расходки[Индекс10],0)),"")</f>
        <v/>
      </c>
      <c r="AB82" s="197" t="str">
        <f>IFERROR(INDEX(Расходка[Наименование расходного материала],MATCH(Расходка[[#This Row],[№]],Поиск_расходки[Индекс11],0)),"")</f>
        <v/>
      </c>
      <c r="AC82" s="197" t="str">
        <f>IFERROR(INDEX(Расходка[Наименование расходного материала],MATCH(Расходка[[#This Row],[№]],Поиск_расходки[Индекс12],0)),"")</f>
        <v/>
      </c>
      <c r="AD82" s="197" t="str">
        <f>IFERROR(INDEX(Расходка[Наименование расходного материала],MATCH(Расходка[[#This Row],[№]],Поиск_расходки[Индекс13],0)),"")</f>
        <v/>
      </c>
      <c r="AF82" s="4" t="s">
        <v>6</v>
      </c>
      <c r="AG82" s="4" t="s">
        <v>471</v>
      </c>
    </row>
    <row r="83" spans="1:33">
      <c r="E83" s="196">
        <f>IF(ISNUMBER(SEARCH('Карта учёта'!$B$13,Расходка[[#This Row],[Наименование расходного материала]])),MAX($E$1:E82)+1,0)</f>
        <v>0</v>
      </c>
      <c r="F83" s="196">
        <f>IF(ISNUMBER(SEARCH('Карта учёта'!$B$14,Расходка[[#This Row],[Наименование расходного материала]])),MAX($F$1:F82)+1,0)</f>
        <v>0</v>
      </c>
      <c r="G83" s="196">
        <f>IF(ISNUMBER(SEARCH('Карта учёта'!$B$15,Расходка[[#This Row],[Наименование расходного материала]])),MAX($G$1:G82)+1,0)</f>
        <v>0</v>
      </c>
      <c r="H83" s="196">
        <f>IF(ISNUMBER(SEARCH('Карта учёта'!$B$16,Расходка[[#This Row],[Наименование расходного материала]])),MAX($H$1:H82)+1,0)</f>
        <v>0</v>
      </c>
      <c r="I83" s="196">
        <f>IF(ISNUMBER(SEARCH('Карта учёта'!$B$17,Расходка[[#This Row],[Наименование расходного материала]])),MAX($I$1:I82)+1,0)</f>
        <v>0</v>
      </c>
      <c r="J83" s="196">
        <f>IF(ISNUMBER(SEARCH('Карта учёта'!$B$18,Расходка[[#This Row],[Наименование расходного материала]])),MAX($J$1:J82)+1,0)</f>
        <v>0</v>
      </c>
      <c r="K83" s="196">
        <f>IF(ISNUMBER(SEARCH('Карта учёта'!$B$19,Расходка[[#This Row],[Наименование расходного материала]])),MAX($K$1:K82)+1,0)</f>
        <v>0</v>
      </c>
      <c r="L83" s="196">
        <f>IF(ISNUMBER(SEARCH('Карта учёта'!$B$20,Расходка[[#This Row],[Наименование расходного материала]])),MAX($L$1:L82)+1,0)</f>
        <v>0</v>
      </c>
      <c r="M83" s="196">
        <f>IF(ISNUMBER(SEARCH('Карта учёта'!$B$21,Расходка[[#This Row],[Наименование расходного материала]])),MAX($M$1:M82)+1,0)</f>
        <v>0</v>
      </c>
      <c r="N83" s="196">
        <f>IF(ISNUMBER(SEARCH('Карта учёта'!$B$22,Расходка[[#This Row],[Наименование расходного материала]])),MAX($N$1:N82)+1,0)</f>
        <v>0</v>
      </c>
      <c r="O83" s="196">
        <f>IF(ISNUMBER(SEARCH('Карта учёта'!$B$23,Расходка[[#This Row],[Наименование расходного материала]])),MAX($O$1:O82)+1,0)</f>
        <v>0</v>
      </c>
      <c r="P83" s="196">
        <f>IF(ISNUMBER(SEARCH('Карта учёта'!$B$24,Расходка[[#This Row],[Наименование расходного материала]])),MAX($P$1:P82)+1,0)</f>
        <v>0</v>
      </c>
      <c r="Q83" s="196">
        <f>IF(ISNUMBER(SEARCH('Карта учёта'!$B$25,Расходка[[#This Row],[Наименование расходного материала]])),MAX($Q$1:Q82)+1,0)</f>
        <v>0</v>
      </c>
      <c r="R83" s="197" t="str">
        <f>IFERROR(INDEX(Расходка[Наименование расходного материала],MATCH(Расходка[[#This Row],[№]],Поиск_расходки[Индекс1],0)),"")</f>
        <v/>
      </c>
      <c r="S83" s="197" t="str">
        <f>IFERROR(INDEX(Расходка[Наименование расходного материала],MATCH(Расходка[[#This Row],[№]],Поиск_расходки[Индекс2],0)),"")</f>
        <v/>
      </c>
      <c r="T83" s="197" t="str">
        <f>IFERROR(INDEX(Расходка[Наименование расходного материала],MATCH(Расходка[[#This Row],[№]],Поиск_расходки[Индекс3],0)),"")</f>
        <v/>
      </c>
      <c r="U83" s="197" t="str">
        <f>IFERROR(INDEX(Расходка[Наименование расходного материала],MATCH(Расходка[[#This Row],[№]],Поиск_расходки[Индекс4],0)),"")</f>
        <v/>
      </c>
      <c r="V83" s="197" t="str">
        <f>IFERROR(INDEX(Расходка[Наименование расходного материала],MATCH(Расходка[[#This Row],[№]],Поиск_расходки[Индекс5],0)),"")</f>
        <v/>
      </c>
      <c r="W83" s="197" t="str">
        <f>IFERROR(INDEX(Расходка[Наименование расходного материала],MATCH(Расходка[[#This Row],[№]],Поиск_расходки[Индекс6],0)),"")</f>
        <v/>
      </c>
      <c r="X83" s="197" t="str">
        <f>IFERROR(INDEX(Расходка[Наименование расходного материала],MATCH(Расходка[[#This Row],[№]],Поиск_расходки[Индекс7],0)),"")</f>
        <v/>
      </c>
      <c r="Y83" s="197" t="str">
        <f>IFERROR(INDEX(Расходка[Наименование расходного материала],MATCH(Расходка[[#This Row],[№]],Поиск_расходки[Индекс8],0)),"")</f>
        <v/>
      </c>
      <c r="Z83" s="197" t="str">
        <f>IFERROR(INDEX(Расходка[Наименование расходного материала],MATCH(Расходка[[#This Row],[№]],Поиск_расходки[Индекс9],0)),"")</f>
        <v/>
      </c>
      <c r="AA83" s="197" t="str">
        <f>IFERROR(INDEX(Расходка[Наименование расходного материала],MATCH(Расходка[[#This Row],[№]],Поиск_расходки[Индекс10],0)),"")</f>
        <v/>
      </c>
      <c r="AB83" s="197" t="str">
        <f>IFERROR(INDEX(Расходка[Наименование расходного материала],MATCH(Расходка[[#This Row],[№]],Поиск_расходки[Индекс11],0)),"")</f>
        <v/>
      </c>
      <c r="AC83" s="197" t="str">
        <f>IFERROR(INDEX(Расходка[Наименование расходного материала],MATCH(Расходка[[#This Row],[№]],Поиск_расходки[Индекс12],0)),"")</f>
        <v/>
      </c>
      <c r="AD83" s="197" t="str">
        <f>IFERROR(INDEX(Расходка[Наименование расходного материала],MATCH(Расходка[[#This Row],[№]],Поиск_расходки[Индекс13],0)),"")</f>
        <v/>
      </c>
      <c r="AF83" s="4" t="s">
        <v>6</v>
      </c>
      <c r="AG83" s="4" t="s">
        <v>472</v>
      </c>
    </row>
    <row r="84" spans="1:33">
      <c r="E84" s="196">
        <f>IF(ISNUMBER(SEARCH('Карта учёта'!$B$13,Расходка[[#This Row],[Наименование расходного материала]])),MAX($E$1:E83)+1,0)</f>
        <v>0</v>
      </c>
      <c r="F84" s="196">
        <f>IF(ISNUMBER(SEARCH('Карта учёта'!$B$14,Расходка[[#This Row],[Наименование расходного материала]])),MAX($F$1:F83)+1,0)</f>
        <v>0</v>
      </c>
      <c r="G84" s="196">
        <f>IF(ISNUMBER(SEARCH('Карта учёта'!$B$15,Расходка[[#This Row],[Наименование расходного материала]])),MAX($G$1:G83)+1,0)</f>
        <v>0</v>
      </c>
      <c r="H84" s="196">
        <f>IF(ISNUMBER(SEARCH('Карта учёта'!$B$16,Расходка[[#This Row],[Наименование расходного материала]])),MAX($H$1:H83)+1,0)</f>
        <v>0</v>
      </c>
      <c r="I84" s="196">
        <f>IF(ISNUMBER(SEARCH('Карта учёта'!$B$17,Расходка[[#This Row],[Наименование расходного материала]])),MAX($I$1:I83)+1,0)</f>
        <v>0</v>
      </c>
      <c r="J84" s="196">
        <f>IF(ISNUMBER(SEARCH('Карта учёта'!$B$18,Расходка[[#This Row],[Наименование расходного материала]])),MAX($J$1:J83)+1,0)</f>
        <v>0</v>
      </c>
      <c r="K84" s="196">
        <f>IF(ISNUMBER(SEARCH('Карта учёта'!$B$19,Расходка[[#This Row],[Наименование расходного материала]])),MAX($K$1:K83)+1,0)</f>
        <v>0</v>
      </c>
      <c r="L84" s="196">
        <f>IF(ISNUMBER(SEARCH('Карта учёта'!$B$20,Расходка[[#This Row],[Наименование расходного материала]])),MAX($L$1:L83)+1,0)</f>
        <v>0</v>
      </c>
      <c r="M84" s="196">
        <f>IF(ISNUMBER(SEARCH('Карта учёта'!$B$21,Расходка[[#This Row],[Наименование расходного материала]])),MAX($M$1:M83)+1,0)</f>
        <v>0</v>
      </c>
      <c r="N84" s="196">
        <f>IF(ISNUMBER(SEARCH('Карта учёта'!$B$22,Расходка[[#This Row],[Наименование расходного материала]])),MAX($N$1:N83)+1,0)</f>
        <v>0</v>
      </c>
      <c r="O84" s="196">
        <f>IF(ISNUMBER(SEARCH('Карта учёта'!$B$23,Расходка[[#This Row],[Наименование расходного материала]])),MAX($O$1:O83)+1,0)</f>
        <v>0</v>
      </c>
      <c r="P84" s="196">
        <f>IF(ISNUMBER(SEARCH('Карта учёта'!$B$24,Расходка[[#This Row],[Наименование расходного материала]])),MAX($P$1:P83)+1,0)</f>
        <v>0</v>
      </c>
      <c r="Q84" s="196">
        <f>IF(ISNUMBER(SEARCH('Карта учёта'!$B$25,Расходка[[#This Row],[Наименование расходного материала]])),MAX($Q$1:Q83)+1,0)</f>
        <v>0</v>
      </c>
      <c r="R84" s="197" t="str">
        <f>IFERROR(INDEX(Расходка[Наименование расходного материала],MATCH(Расходка[[#This Row],[№]],Поиск_расходки[Индекс1],0)),"")</f>
        <v/>
      </c>
      <c r="S84" s="197" t="str">
        <f>IFERROR(INDEX(Расходка[Наименование расходного материала],MATCH(Расходка[[#This Row],[№]],Поиск_расходки[Индекс2],0)),"")</f>
        <v/>
      </c>
      <c r="T84" s="197" t="str">
        <f>IFERROR(INDEX(Расходка[Наименование расходного материала],MATCH(Расходка[[#This Row],[№]],Поиск_расходки[Индекс3],0)),"")</f>
        <v/>
      </c>
      <c r="U84" s="197" t="str">
        <f>IFERROR(INDEX(Расходка[Наименование расходного материала],MATCH(Расходка[[#This Row],[№]],Поиск_расходки[Индекс4],0)),"")</f>
        <v/>
      </c>
      <c r="V84" s="197" t="str">
        <f>IFERROR(INDEX(Расходка[Наименование расходного материала],MATCH(Расходка[[#This Row],[№]],Поиск_расходки[Индекс5],0)),"")</f>
        <v/>
      </c>
      <c r="W84" s="197" t="str">
        <f>IFERROR(INDEX(Расходка[Наименование расходного материала],MATCH(Расходка[[#This Row],[№]],Поиск_расходки[Индекс6],0)),"")</f>
        <v/>
      </c>
      <c r="X84" s="197" t="str">
        <f>IFERROR(INDEX(Расходка[Наименование расходного материала],MATCH(Расходка[[#This Row],[№]],Поиск_расходки[Индекс7],0)),"")</f>
        <v/>
      </c>
      <c r="Y84" s="197" t="str">
        <f>IFERROR(INDEX(Расходка[Наименование расходного материала],MATCH(Расходка[[#This Row],[№]],Поиск_расходки[Индекс8],0)),"")</f>
        <v/>
      </c>
      <c r="Z84" s="197" t="str">
        <f>IFERROR(INDEX(Расходка[Наименование расходного материала],MATCH(Расходка[[#This Row],[№]],Поиск_расходки[Индекс9],0)),"")</f>
        <v/>
      </c>
      <c r="AA84" s="197" t="str">
        <f>IFERROR(INDEX(Расходка[Наименование расходного материала],MATCH(Расходка[[#This Row],[№]],Поиск_расходки[Индекс10],0)),"")</f>
        <v/>
      </c>
      <c r="AB84" s="197" t="str">
        <f>IFERROR(INDEX(Расходка[Наименование расходного материала],MATCH(Расходка[[#This Row],[№]],Поиск_расходки[Индекс11],0)),"")</f>
        <v/>
      </c>
      <c r="AC84" s="197" t="str">
        <f>IFERROR(INDEX(Расходка[Наименование расходного материала],MATCH(Расходка[[#This Row],[№]],Поиск_расходки[Индекс12],0)),"")</f>
        <v/>
      </c>
      <c r="AD84" s="197" t="str">
        <f>IFERROR(INDEX(Расходка[Наименование расходного материала],MATCH(Расходка[[#This Row],[№]],Поиск_расходки[Индекс13],0)),"")</f>
        <v/>
      </c>
      <c r="AF84" s="4" t="s">
        <v>6</v>
      </c>
      <c r="AG84" s="4" t="s">
        <v>423</v>
      </c>
    </row>
    <row r="85" spans="1:33">
      <c r="E85" s="196">
        <f>IF(ISNUMBER(SEARCH('Карта учёта'!$B$13,Расходка[[#This Row],[Наименование расходного материала]])),MAX($E$1:E84)+1,0)</f>
        <v>0</v>
      </c>
      <c r="F85" s="196">
        <f>IF(ISNUMBER(SEARCH('Карта учёта'!$B$14,Расходка[[#This Row],[Наименование расходного материала]])),MAX($F$1:F84)+1,0)</f>
        <v>0</v>
      </c>
      <c r="G85" s="196">
        <f>IF(ISNUMBER(SEARCH('Карта учёта'!$B$15,Расходка[[#This Row],[Наименование расходного материала]])),MAX($G$1:G84)+1,0)</f>
        <v>0</v>
      </c>
      <c r="H85" s="196">
        <f>IF(ISNUMBER(SEARCH('Карта учёта'!$B$16,Расходка[[#This Row],[Наименование расходного материала]])),MAX($H$1:H84)+1,0)</f>
        <v>0</v>
      </c>
      <c r="I85" s="196">
        <f>IF(ISNUMBER(SEARCH('Карта учёта'!$B$17,Расходка[[#This Row],[Наименование расходного материала]])),MAX($I$1:I84)+1,0)</f>
        <v>0</v>
      </c>
      <c r="J85" s="196">
        <f>IF(ISNUMBER(SEARCH('Карта учёта'!$B$18,Расходка[[#This Row],[Наименование расходного материала]])),MAX($J$1:J84)+1,0)</f>
        <v>0</v>
      </c>
      <c r="K85" s="196">
        <f>IF(ISNUMBER(SEARCH('Карта учёта'!$B$19,Расходка[[#This Row],[Наименование расходного материала]])),MAX($K$1:K84)+1,0)</f>
        <v>0</v>
      </c>
      <c r="L85" s="196">
        <f>IF(ISNUMBER(SEARCH('Карта учёта'!$B$20,Расходка[[#This Row],[Наименование расходного материала]])),MAX($L$1:L84)+1,0)</f>
        <v>0</v>
      </c>
      <c r="M85" s="196">
        <f>IF(ISNUMBER(SEARCH('Карта учёта'!$B$21,Расходка[[#This Row],[Наименование расходного материала]])),MAX($M$1:M84)+1,0)</f>
        <v>0</v>
      </c>
      <c r="N85" s="196">
        <f>IF(ISNUMBER(SEARCH('Карта учёта'!$B$22,Расходка[[#This Row],[Наименование расходного материала]])),MAX($N$1:N84)+1,0)</f>
        <v>0</v>
      </c>
      <c r="O85" s="196">
        <f>IF(ISNUMBER(SEARCH('Карта учёта'!$B$23,Расходка[[#This Row],[Наименование расходного материала]])),MAX($O$1:O84)+1,0)</f>
        <v>0</v>
      </c>
      <c r="P85" s="196">
        <f>IF(ISNUMBER(SEARCH('Карта учёта'!$B$24,Расходка[[#This Row],[Наименование расходного материала]])),MAX($P$1:P84)+1,0)</f>
        <v>0</v>
      </c>
      <c r="Q85" s="196">
        <f>IF(ISNUMBER(SEARCH('Карта учёта'!$B$25,Расходка[[#This Row],[Наименование расходного материала]])),MAX($Q$1:Q84)+1,0)</f>
        <v>0</v>
      </c>
      <c r="R85" s="197" t="str">
        <f>IFERROR(INDEX(Расходка[Наименование расходного материала],MATCH(Расходка[[#This Row],[№]],Поиск_расходки[Индекс1],0)),"")</f>
        <v/>
      </c>
      <c r="S85" s="197" t="str">
        <f>IFERROR(INDEX(Расходка[Наименование расходного материала],MATCH(Расходка[[#This Row],[№]],Поиск_расходки[Индекс2],0)),"")</f>
        <v/>
      </c>
      <c r="T85" s="197" t="str">
        <f>IFERROR(INDEX(Расходка[Наименование расходного материала],MATCH(Расходка[[#This Row],[№]],Поиск_расходки[Индекс3],0)),"")</f>
        <v/>
      </c>
      <c r="U85" s="197" t="str">
        <f>IFERROR(INDEX(Расходка[Наименование расходного материала],MATCH(Расходка[[#This Row],[№]],Поиск_расходки[Индекс4],0)),"")</f>
        <v/>
      </c>
      <c r="V85" s="197" t="str">
        <f>IFERROR(INDEX(Расходка[Наименование расходного материала],MATCH(Расходка[[#This Row],[№]],Поиск_расходки[Индекс5],0)),"")</f>
        <v/>
      </c>
      <c r="W85" s="197" t="str">
        <f>IFERROR(INDEX(Расходка[Наименование расходного материала],MATCH(Расходка[[#This Row],[№]],Поиск_расходки[Индекс6],0)),"")</f>
        <v/>
      </c>
      <c r="X85" s="197" t="str">
        <f>IFERROR(INDEX(Расходка[Наименование расходного материала],MATCH(Расходка[[#This Row],[№]],Поиск_расходки[Индекс7],0)),"")</f>
        <v/>
      </c>
      <c r="Y85" s="197" t="str">
        <f>IFERROR(INDEX(Расходка[Наименование расходного материала],MATCH(Расходка[[#This Row],[№]],Поиск_расходки[Индекс8],0)),"")</f>
        <v/>
      </c>
      <c r="Z85" s="197" t="str">
        <f>IFERROR(INDEX(Расходка[Наименование расходного материала],MATCH(Расходка[[#This Row],[№]],Поиск_расходки[Индекс9],0)),"")</f>
        <v/>
      </c>
      <c r="AA85" s="197" t="str">
        <f>IFERROR(INDEX(Расходка[Наименование расходного материала],MATCH(Расходка[[#This Row],[№]],Поиск_расходки[Индекс10],0)),"")</f>
        <v/>
      </c>
      <c r="AB85" s="197" t="str">
        <f>IFERROR(INDEX(Расходка[Наименование расходного материала],MATCH(Расходка[[#This Row],[№]],Поиск_расходки[Индекс11],0)),"")</f>
        <v/>
      </c>
      <c r="AC85" s="197" t="str">
        <f>IFERROR(INDEX(Расходка[Наименование расходного материала],MATCH(Расходка[[#This Row],[№]],Поиск_расходки[Индекс12],0)),"")</f>
        <v/>
      </c>
      <c r="AD85" s="197" t="str">
        <f>IFERROR(INDEX(Расходка[Наименование расходного материала],MATCH(Расходка[[#This Row],[№]],Поиск_расходки[Индекс13],0)),"")</f>
        <v/>
      </c>
      <c r="AF85" s="4" t="s">
        <v>6</v>
      </c>
      <c r="AG85" s="4" t="s">
        <v>424</v>
      </c>
    </row>
    <row r="86" spans="1:33">
      <c r="E86" s="196">
        <f>IF(ISNUMBER(SEARCH('Карта учёта'!$B$13,Расходка[[#This Row],[Наименование расходного материала]])),MAX($E$1:E85)+1,0)</f>
        <v>0</v>
      </c>
      <c r="F86" s="196">
        <f>IF(ISNUMBER(SEARCH('Карта учёта'!$B$14,Расходка[[#This Row],[Наименование расходного материала]])),MAX($F$1:F85)+1,0)</f>
        <v>0</v>
      </c>
      <c r="G86" s="196">
        <f>IF(ISNUMBER(SEARCH('Карта учёта'!$B$15,Расходка[[#This Row],[Наименование расходного материала]])),MAX($G$1:G85)+1,0)</f>
        <v>0</v>
      </c>
      <c r="H86" s="196">
        <f>IF(ISNUMBER(SEARCH('Карта учёта'!$B$16,Расходка[[#This Row],[Наименование расходного материала]])),MAX($H$1:H85)+1,0)</f>
        <v>0</v>
      </c>
      <c r="I86" s="196">
        <f>IF(ISNUMBER(SEARCH('Карта учёта'!$B$17,Расходка[[#This Row],[Наименование расходного материала]])),MAX($I$1:I85)+1,0)</f>
        <v>0</v>
      </c>
      <c r="J86" s="196">
        <f>IF(ISNUMBER(SEARCH('Карта учёта'!$B$18,Расходка[[#This Row],[Наименование расходного материала]])),MAX($J$1:J85)+1,0)</f>
        <v>0</v>
      </c>
      <c r="K86" s="196">
        <f>IF(ISNUMBER(SEARCH('Карта учёта'!$B$19,Расходка[[#This Row],[Наименование расходного материала]])),MAX($K$1:K85)+1,0)</f>
        <v>0</v>
      </c>
      <c r="L86" s="196">
        <f>IF(ISNUMBER(SEARCH('Карта учёта'!$B$20,Расходка[[#This Row],[Наименование расходного материала]])),MAX($L$1:L85)+1,0)</f>
        <v>0</v>
      </c>
      <c r="M86" s="196">
        <f>IF(ISNUMBER(SEARCH('Карта учёта'!$B$21,Расходка[[#This Row],[Наименование расходного материала]])),MAX($M$1:M85)+1,0)</f>
        <v>0</v>
      </c>
      <c r="N86" s="196">
        <f>IF(ISNUMBER(SEARCH('Карта учёта'!$B$22,Расходка[[#This Row],[Наименование расходного материала]])),MAX($N$1:N85)+1,0)</f>
        <v>0</v>
      </c>
      <c r="O86" s="196">
        <f>IF(ISNUMBER(SEARCH('Карта учёта'!$B$23,Расходка[[#This Row],[Наименование расходного материала]])),MAX($O$1:O85)+1,0)</f>
        <v>0</v>
      </c>
      <c r="P86" s="196">
        <f>IF(ISNUMBER(SEARCH('Карта учёта'!$B$24,Расходка[[#This Row],[Наименование расходного материала]])),MAX($P$1:P85)+1,0)</f>
        <v>0</v>
      </c>
      <c r="Q86" s="196">
        <f>IF(ISNUMBER(SEARCH('Карта учёта'!$B$25,Расходка[[#This Row],[Наименование расходного материала]])),MAX($Q$1:Q85)+1,0)</f>
        <v>0</v>
      </c>
      <c r="R86" s="197" t="str">
        <f>IFERROR(INDEX(Расходка[Наименование расходного материала],MATCH(Расходка[[#This Row],[№]],Поиск_расходки[Индекс1],0)),"")</f>
        <v/>
      </c>
      <c r="S86" s="197" t="str">
        <f>IFERROR(INDEX(Расходка[Наименование расходного материала],MATCH(Расходка[[#This Row],[№]],Поиск_расходки[Индекс2],0)),"")</f>
        <v/>
      </c>
      <c r="T86" s="197" t="str">
        <f>IFERROR(INDEX(Расходка[Наименование расходного материала],MATCH(Расходка[[#This Row],[№]],Поиск_расходки[Индекс3],0)),"")</f>
        <v/>
      </c>
      <c r="U86" s="197" t="str">
        <f>IFERROR(INDEX(Расходка[Наименование расходного материала],MATCH(Расходка[[#This Row],[№]],Поиск_расходки[Индекс4],0)),"")</f>
        <v/>
      </c>
      <c r="V86" s="197" t="str">
        <f>IFERROR(INDEX(Расходка[Наименование расходного материала],MATCH(Расходка[[#This Row],[№]],Поиск_расходки[Индекс5],0)),"")</f>
        <v/>
      </c>
      <c r="W86" s="197" t="str">
        <f>IFERROR(INDEX(Расходка[Наименование расходного материала],MATCH(Расходка[[#This Row],[№]],Поиск_расходки[Индекс6],0)),"")</f>
        <v/>
      </c>
      <c r="X86" s="197" t="str">
        <f>IFERROR(INDEX(Расходка[Наименование расходного материала],MATCH(Расходка[[#This Row],[№]],Поиск_расходки[Индекс7],0)),"")</f>
        <v/>
      </c>
      <c r="Y86" s="197" t="str">
        <f>IFERROR(INDEX(Расходка[Наименование расходного материала],MATCH(Расходка[[#This Row],[№]],Поиск_расходки[Индекс8],0)),"")</f>
        <v/>
      </c>
      <c r="Z86" s="197" t="str">
        <f>IFERROR(INDEX(Расходка[Наименование расходного материала],MATCH(Расходка[[#This Row],[№]],Поиск_расходки[Индекс9],0)),"")</f>
        <v/>
      </c>
      <c r="AA86" s="197" t="str">
        <f>IFERROR(INDEX(Расходка[Наименование расходного материала],MATCH(Расходка[[#This Row],[№]],Поиск_расходки[Индекс10],0)),"")</f>
        <v/>
      </c>
      <c r="AB86" s="197" t="str">
        <f>IFERROR(INDEX(Расходка[Наименование расходного материала],MATCH(Расходка[[#This Row],[№]],Поиск_расходки[Индекс11],0)),"")</f>
        <v/>
      </c>
      <c r="AC86" s="197" t="str">
        <f>IFERROR(INDEX(Расходка[Наименование расходного материала],MATCH(Расходка[[#This Row],[№]],Поиск_расходки[Индекс12],0)),"")</f>
        <v/>
      </c>
      <c r="AD86" s="197" t="str">
        <f>IFERROR(INDEX(Расходка[Наименование расходного материала],MATCH(Расходка[[#This Row],[№]],Поиск_расходки[Индекс13],0)),"")</f>
        <v/>
      </c>
      <c r="AF86" s="4" t="s">
        <v>6</v>
      </c>
      <c r="AG86" s="4" t="s">
        <v>473</v>
      </c>
    </row>
    <row r="87" spans="1:33">
      <c r="AF87" s="4" t="s">
        <v>6</v>
      </c>
      <c r="AG87" s="4" t="s">
        <v>474</v>
      </c>
    </row>
    <row r="88" spans="1:33">
      <c r="AF88" s="4" t="s">
        <v>6</v>
      </c>
      <c r="AG88" s="4" t="s">
        <v>475</v>
      </c>
    </row>
    <row r="89" spans="1:33">
      <c r="AF89" s="4" t="s">
        <v>6</v>
      </c>
      <c r="AG89" s="4" t="s">
        <v>476</v>
      </c>
    </row>
    <row r="90" spans="1:33">
      <c r="AF90" s="4" t="s">
        <v>6</v>
      </c>
      <c r="AG90" s="4" t="s">
        <v>477</v>
      </c>
    </row>
    <row r="91" spans="1:33">
      <c r="AF91" s="4" t="s">
        <v>6</v>
      </c>
      <c r="AG91" s="4" t="s">
        <v>478</v>
      </c>
    </row>
    <row r="92" spans="1:33">
      <c r="AF92" s="4" t="s">
        <v>6</v>
      </c>
      <c r="AG92" s="4" t="s">
        <v>479</v>
      </c>
    </row>
    <row r="93" spans="1:33">
      <c r="AF93" s="4" t="s">
        <v>6</v>
      </c>
      <c r="AG93" s="4" t="s">
        <v>480</v>
      </c>
    </row>
    <row r="94" spans="1:33">
      <c r="AF94" s="4" t="s">
        <v>6</v>
      </c>
      <c r="AG94" s="4" t="s">
        <v>427</v>
      </c>
    </row>
    <row r="95" spans="1:33">
      <c r="AF95" s="4" t="s">
        <v>6</v>
      </c>
      <c r="AG95" s="4" t="s">
        <v>428</v>
      </c>
    </row>
    <row r="96" spans="1:33">
      <c r="AF96" s="4" t="s">
        <v>6</v>
      </c>
      <c r="AG96" s="4" t="s">
        <v>481</v>
      </c>
    </row>
    <row r="97" spans="32:33">
      <c r="AF97" s="4" t="s">
        <v>6</v>
      </c>
      <c r="AG97" s="4" t="s">
        <v>482</v>
      </c>
    </row>
  </sheetData>
  <sheetProtection sheet="1" objects="1" scenarios="1" formatCells="0" formatColumns="0"/>
  <phoneticPr fontId="14" type="noConversion"/>
  <dataValidations count="1">
    <dataValidation type="list" allowBlank="1" showInputMessage="1" showErrorMessage="1" sqref="B2:B81">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26" zoomScale="90" zoomScaleNormal="90" workbookViewId="0">
      <selection activeCell="B49" sqref="B49"/>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302</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513</v>
      </c>
      <c r="C15" s="201" t="str">
        <f>CONCATENATE(A15,B15)</f>
        <v>Старшая мед.сетра: Н.Б. Шишкина</v>
      </c>
    </row>
    <row r="16" spans="1:5">
      <c r="A16" t="s">
        <v>120</v>
      </c>
      <c r="B16" t="s">
        <v>122</v>
      </c>
      <c r="C16" t="str">
        <f>CONCATENATE(A16,B16)</f>
        <v>Старшая мед.сетра: О.Н. Черткова</v>
      </c>
    </row>
    <row r="17" spans="1:3">
      <c r="A17" t="s">
        <v>123</v>
      </c>
      <c r="B17" t="s">
        <v>348</v>
      </c>
      <c r="C17" t="str">
        <f t="shared" si="0"/>
        <v xml:space="preserve">И/О старшей мед.сетры: А.А. Нефёдова </v>
      </c>
    </row>
    <row r="18" spans="1:3">
      <c r="A18" t="s">
        <v>123</v>
      </c>
      <c r="B18" t="s">
        <v>347</v>
      </c>
      <c r="C18" t="str">
        <f>CONCATENATE(A18,B18)</f>
        <v>И/О старшей мед.сетры: А.М. Казанцева</v>
      </c>
    </row>
    <row r="19" spans="1:3">
      <c r="C19" s="201"/>
    </row>
    <row r="20" spans="1:3">
      <c r="C20" s="201"/>
    </row>
    <row r="21" spans="1:3">
      <c r="A21" t="s">
        <v>175</v>
      </c>
      <c r="B21" t="s">
        <v>174</v>
      </c>
    </row>
    <row r="22" spans="1:3">
      <c r="A22" t="s">
        <v>170</v>
      </c>
      <c r="B22" t="s">
        <v>267</v>
      </c>
    </row>
    <row r="23" spans="1:3">
      <c r="A23" t="s">
        <v>170</v>
      </c>
      <c r="B23" t="s">
        <v>176</v>
      </c>
    </row>
    <row r="24" spans="1:3">
      <c r="A24" t="s">
        <v>170</v>
      </c>
      <c r="B24" t="s">
        <v>303</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521</v>
      </c>
    </row>
    <row r="31" spans="1:3">
      <c r="A31" t="s">
        <v>170</v>
      </c>
      <c r="B31" t="s">
        <v>254</v>
      </c>
    </row>
    <row r="32" spans="1:3">
      <c r="A32" t="s">
        <v>170</v>
      </c>
      <c r="B32" t="s">
        <v>270</v>
      </c>
    </row>
    <row r="33" spans="1:2">
      <c r="A33" t="s">
        <v>170</v>
      </c>
      <c r="B33" t="s">
        <v>351</v>
      </c>
    </row>
    <row r="34" spans="1:2">
      <c r="A34" t="s">
        <v>170</v>
      </c>
      <c r="B34" t="s">
        <v>263</v>
      </c>
    </row>
    <row r="35" spans="1:2">
      <c r="A35" t="s">
        <v>170</v>
      </c>
      <c r="B35" t="s">
        <v>249</v>
      </c>
    </row>
    <row r="36" spans="1:2">
      <c r="A36" t="s">
        <v>170</v>
      </c>
      <c r="B36" t="s">
        <v>253</v>
      </c>
    </row>
    <row r="37" spans="1:2">
      <c r="A37" t="s">
        <v>170</v>
      </c>
      <c r="B37" t="s">
        <v>248</v>
      </c>
    </row>
    <row r="38" spans="1:2">
      <c r="A38" t="s">
        <v>170</v>
      </c>
      <c r="B38" t="s">
        <v>362</v>
      </c>
    </row>
    <row r="39" spans="1:2">
      <c r="A39" t="s">
        <v>170</v>
      </c>
      <c r="B39" t="s">
        <v>504</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302</v>
      </c>
      <c r="B45" t="s">
        <v>260</v>
      </c>
    </row>
    <row r="46" spans="1:2">
      <c r="A46" t="s">
        <v>302</v>
      </c>
      <c r="B46" t="s">
        <v>261</v>
      </c>
    </row>
    <row r="47" spans="1:2">
      <c r="A47" t="s">
        <v>302</v>
      </c>
      <c r="B47" t="s">
        <v>262</v>
      </c>
    </row>
    <row r="48" spans="1:2">
      <c r="A48" t="s">
        <v>302</v>
      </c>
      <c r="B48" t="s">
        <v>522</v>
      </c>
    </row>
    <row r="49" spans="1:2">
      <c r="A49" t="s">
        <v>302</v>
      </c>
      <c r="B49" t="s">
        <v>178</v>
      </c>
    </row>
    <row r="50" spans="1:2">
      <c r="A50" t="s">
        <v>302</v>
      </c>
      <c r="B50" t="s">
        <v>258</v>
      </c>
    </row>
    <row r="51" spans="1:2">
      <c r="A51" t="s">
        <v>302</v>
      </c>
      <c r="B51" t="s">
        <v>269</v>
      </c>
    </row>
    <row r="52" spans="1:2">
      <c r="A52" t="s">
        <v>302</v>
      </c>
      <c r="B52" t="s">
        <v>177</v>
      </c>
    </row>
    <row r="53" spans="1:2">
      <c r="A53" t="s">
        <v>302</v>
      </c>
      <c r="B53" t="s">
        <v>502</v>
      </c>
    </row>
    <row r="54" spans="1:2">
      <c r="A54" t="s">
        <v>302</v>
      </c>
      <c r="B54" t="s">
        <v>259</v>
      </c>
    </row>
    <row r="55" spans="1:2">
      <c r="A55" t="s">
        <v>302</v>
      </c>
      <c r="B55" t="s">
        <v>367</v>
      </c>
    </row>
    <row r="56" spans="1:2">
      <c r="A56" t="s">
        <v>302</v>
      </c>
      <c r="B56" t="s">
        <v>363</v>
      </c>
    </row>
    <row r="57" spans="1:2">
      <c r="A57" t="s">
        <v>171</v>
      </c>
      <c r="B57" t="s">
        <v>144</v>
      </c>
    </row>
    <row r="58" spans="1:2">
      <c r="A58" t="s">
        <v>171</v>
      </c>
      <c r="B58" t="s">
        <v>147</v>
      </c>
    </row>
    <row r="59" spans="1:2">
      <c r="A59" t="s">
        <v>171</v>
      </c>
      <c r="B59" t="s">
        <v>150</v>
      </c>
    </row>
    <row r="60" spans="1:2">
      <c r="A60" t="s">
        <v>171</v>
      </c>
      <c r="B60" t="s">
        <v>153</v>
      </c>
    </row>
    <row r="61" spans="1:2">
      <c r="A61" t="s">
        <v>171</v>
      </c>
      <c r="B61" t="s">
        <v>156</v>
      </c>
    </row>
    <row r="62" spans="1:2">
      <c r="A62" t="s">
        <v>171</v>
      </c>
      <c r="B62" t="s">
        <v>159</v>
      </c>
    </row>
    <row r="63" spans="1:2">
      <c r="A63" t="s">
        <v>171</v>
      </c>
      <c r="B63" t="s">
        <v>164</v>
      </c>
    </row>
    <row r="64" spans="1:2">
      <c r="A64" t="s">
        <v>171</v>
      </c>
      <c r="B64" t="s">
        <v>275</v>
      </c>
    </row>
    <row r="65" spans="1:2">
      <c r="A65" t="s">
        <v>171</v>
      </c>
      <c r="B65" t="s">
        <v>166</v>
      </c>
    </row>
    <row r="66" spans="1:2">
      <c r="A66" t="s">
        <v>171</v>
      </c>
      <c r="B66" t="s">
        <v>167</v>
      </c>
    </row>
    <row r="67" spans="1:2">
      <c r="A67" t="s">
        <v>171</v>
      </c>
      <c r="B67" t="s">
        <v>168</v>
      </c>
    </row>
    <row r="68" spans="1:2">
      <c r="A68" t="s">
        <v>171</v>
      </c>
      <c r="B68" t="s">
        <v>169</v>
      </c>
    </row>
    <row r="69" spans="1:2">
      <c r="A69" t="s">
        <v>171</v>
      </c>
      <c r="B69" t="s">
        <v>141</v>
      </c>
    </row>
    <row r="70" spans="1:2">
      <c r="A70" t="s">
        <v>171</v>
      </c>
      <c r="B70" t="s">
        <v>185</v>
      </c>
    </row>
    <row r="71" spans="1:2">
      <c r="A71" t="s">
        <v>172</v>
      </c>
      <c r="B71" t="s">
        <v>340</v>
      </c>
    </row>
    <row r="72" spans="1:2">
      <c r="A72" t="s">
        <v>172</v>
      </c>
      <c r="B72" t="s">
        <v>143</v>
      </c>
    </row>
    <row r="73" spans="1:2">
      <c r="A73" t="s">
        <v>172</v>
      </c>
      <c r="B73" t="s">
        <v>365</v>
      </c>
    </row>
    <row r="74" spans="1:2">
      <c r="A74" t="s">
        <v>172</v>
      </c>
      <c r="B74" t="s">
        <v>146</v>
      </c>
    </row>
    <row r="75" spans="1:2">
      <c r="A75" t="s">
        <v>172</v>
      </c>
      <c r="B75" t="s">
        <v>140</v>
      </c>
    </row>
    <row r="76" spans="1:2">
      <c r="A76" t="s">
        <v>172</v>
      </c>
      <c r="B76" t="s">
        <v>149</v>
      </c>
    </row>
    <row r="77" spans="1:2">
      <c r="A77" t="s">
        <v>172</v>
      </c>
      <c r="B77" t="s">
        <v>152</v>
      </c>
    </row>
    <row r="78" spans="1:2">
      <c r="A78" t="s">
        <v>172</v>
      </c>
      <c r="B78" t="s">
        <v>155</v>
      </c>
    </row>
    <row r="79" spans="1:2">
      <c r="A79" t="s">
        <v>172</v>
      </c>
      <c r="B79" t="s">
        <v>158</v>
      </c>
    </row>
    <row r="80" spans="1:2">
      <c r="A80" t="s">
        <v>172</v>
      </c>
      <c r="B80" t="s">
        <v>161</v>
      </c>
    </row>
    <row r="81" spans="1:2">
      <c r="A81" t="s">
        <v>172</v>
      </c>
      <c r="B81" t="s">
        <v>163</v>
      </c>
    </row>
    <row r="82" spans="1:2">
      <c r="A82" t="s">
        <v>184</v>
      </c>
      <c r="B82" t="s">
        <v>142</v>
      </c>
    </row>
    <row r="83" spans="1:2">
      <c r="A83" t="s">
        <v>184</v>
      </c>
      <c r="B83" t="s">
        <v>274</v>
      </c>
    </row>
    <row r="84" spans="1:2">
      <c r="A84" t="s">
        <v>184</v>
      </c>
      <c r="B84" t="s">
        <v>145</v>
      </c>
    </row>
    <row r="85" spans="1:2">
      <c r="A85" t="s">
        <v>184</v>
      </c>
      <c r="B85" t="s">
        <v>148</v>
      </c>
    </row>
    <row r="86" spans="1:2">
      <c r="A86" t="s">
        <v>184</v>
      </c>
      <c r="B86" t="s">
        <v>151</v>
      </c>
    </row>
    <row r="87" spans="1:2">
      <c r="A87" t="s">
        <v>184</v>
      </c>
      <c r="B87" t="s">
        <v>154</v>
      </c>
    </row>
    <row r="88" spans="1:2">
      <c r="A88" t="s">
        <v>184</v>
      </c>
      <c r="B88" t="s">
        <v>160</v>
      </c>
    </row>
    <row r="89" spans="1:2">
      <c r="A89" t="s">
        <v>184</v>
      </c>
      <c r="B89" t="s">
        <v>157</v>
      </c>
    </row>
    <row r="90" spans="1:2">
      <c r="A90" t="s">
        <v>184</v>
      </c>
      <c r="B90" t="s">
        <v>162</v>
      </c>
    </row>
    <row r="91" spans="1:2">
      <c r="A91" t="s">
        <v>184</v>
      </c>
      <c r="B91" t="s">
        <v>165</v>
      </c>
    </row>
  </sheetData>
  <sheetProtection sheet="1" objects="1" scenarios="1"/>
  <phoneticPr fontId="14" type="noConversion"/>
  <dataValidations count="1">
    <dataValidation type="list" allowBlank="1" showInputMessage="1" showErrorMessage="1" sqref="A22:A91">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0" t="s">
        <v>380</v>
      </c>
    </row>
    <row r="2" spans="1:1">
      <c r="A2" t="s">
        <v>377</v>
      </c>
    </row>
    <row r="3" spans="1:1">
      <c r="A3" t="s">
        <v>381</v>
      </c>
    </row>
    <row r="4" spans="1:1">
      <c r="A4" t="s">
        <v>382</v>
      </c>
    </row>
    <row r="5" spans="1:1">
      <c r="A5" t="s">
        <v>378</v>
      </c>
    </row>
    <row r="6" spans="1:1">
      <c r="A6" t="s">
        <v>379</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4</vt:i4>
      </vt:variant>
    </vt:vector>
  </HeadingPairs>
  <TitlesOfParts>
    <vt:vector size="12"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'КАГ to 1C'!Область_печати</vt:lpstr>
      <vt:lpstr>'Карта учёта'!Область_печати</vt:lpstr>
      <vt:lpstr>ЧКВ!Область_печати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2025-03-01T14:02:34Z</cp:lastPrinted>
  <dcterms:created xsi:type="dcterms:W3CDTF">2015-06-05T18:19:34Z</dcterms:created>
  <dcterms:modified xsi:type="dcterms:W3CDTF">2025-03-01T14:49:09Z</dcterms:modified>
</cp:coreProperties>
</file>