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P:\Лучший сосудистый центр 2025\КАГ ОКС\"/>
    </mc:Choice>
  </mc:AlternateContent>
  <bookViews>
    <workbookView xWindow="-120" yWindow="-120" windowWidth="29040" windowHeight="15840"/>
  </bookViews>
  <sheets>
    <sheet name="КАГ" sheetId="6" r:id="rId1"/>
    <sheet name="ЧКВ" sheetId="9" r:id="rId2"/>
    <sheet name="КАГ to 1C" sheetId="11" r:id="rId3"/>
    <sheet name="Карта учёта" sheetId="3" r:id="rId4"/>
    <sheet name="Вмешательства" sheetId="4" r:id="rId5"/>
    <sheet name="Расходный материал" sheetId="1" r:id="rId6"/>
    <sheet name="Сотрудники" sheetId="5" r:id="rId7"/>
    <sheet name="Остальное" sheetId="10" r:id="rId8"/>
  </sheets>
  <definedNames>
    <definedName name="_xlnm._FilterDatabase" localSheetId="0" hidden="1">КАГ!#REF!</definedName>
    <definedName name="_xlnm._FilterDatabase" localSheetId="3"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'КАГ to 1C'!$A$3</definedName>
    <definedName name="_xlnm.Print_Area" localSheetId="3">'Карта учёта'!$A$2:$D$40</definedName>
    <definedName name="_xlnm.Print_Area" localSheetId="1">ЧКВ!$A$1:$H$55</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 i="9" l="1"/>
  <c r="A14" i="1" l="1"/>
  <c r="A13" i="1" l="1"/>
  <c r="E79" i="1" l="1"/>
  <c r="E80" i="1"/>
  <c r="E81" i="1"/>
  <c r="E82" i="1"/>
  <c r="E83" i="1"/>
  <c r="E84" i="1"/>
  <c r="E85" i="1"/>
  <c r="E86" i="1"/>
  <c r="F82" i="1"/>
  <c r="F83" i="1"/>
  <c r="F84" i="1"/>
  <c r="F85" i="1"/>
  <c r="F86" i="1"/>
  <c r="G82" i="1"/>
  <c r="G83" i="1"/>
  <c r="G84" i="1"/>
  <c r="G85" i="1"/>
  <c r="G86" i="1"/>
  <c r="H82" i="1"/>
  <c r="H83" i="1"/>
  <c r="H84" i="1"/>
  <c r="H85" i="1"/>
  <c r="H86" i="1"/>
  <c r="I82" i="1"/>
  <c r="I83" i="1"/>
  <c r="I84" i="1"/>
  <c r="I85" i="1"/>
  <c r="I86" i="1"/>
  <c r="J82" i="1"/>
  <c r="J83" i="1"/>
  <c r="J84" i="1"/>
  <c r="J85" i="1"/>
  <c r="J86" i="1"/>
  <c r="K82" i="1"/>
  <c r="K83" i="1"/>
  <c r="K84" i="1"/>
  <c r="K85" i="1"/>
  <c r="K86" i="1"/>
  <c r="L82" i="1"/>
  <c r="L83" i="1"/>
  <c r="L84" i="1"/>
  <c r="L85" i="1"/>
  <c r="L86" i="1"/>
  <c r="M82" i="1"/>
  <c r="M83" i="1"/>
  <c r="M84" i="1"/>
  <c r="M85" i="1"/>
  <c r="M86" i="1"/>
  <c r="N82" i="1"/>
  <c r="N83" i="1"/>
  <c r="N84" i="1"/>
  <c r="N85" i="1"/>
  <c r="N86" i="1"/>
  <c r="O82" i="1"/>
  <c r="O83" i="1"/>
  <c r="O84" i="1"/>
  <c r="O85" i="1"/>
  <c r="O86" i="1"/>
  <c r="P82" i="1"/>
  <c r="P83" i="1"/>
  <c r="P84" i="1"/>
  <c r="P85" i="1"/>
  <c r="P86" i="1"/>
  <c r="Q82" i="1"/>
  <c r="Q83" i="1"/>
  <c r="Q84" i="1"/>
  <c r="Q85" i="1"/>
  <c r="Q86" i="1"/>
  <c r="R82" i="1"/>
  <c r="R83" i="1"/>
  <c r="R84" i="1"/>
  <c r="R85" i="1"/>
  <c r="R86" i="1"/>
  <c r="S82" i="1"/>
  <c r="S83" i="1"/>
  <c r="S84" i="1"/>
  <c r="S85" i="1"/>
  <c r="S86" i="1"/>
  <c r="T82" i="1"/>
  <c r="T83" i="1"/>
  <c r="T84" i="1"/>
  <c r="T85" i="1"/>
  <c r="T86" i="1"/>
  <c r="U82" i="1"/>
  <c r="U83" i="1"/>
  <c r="U84" i="1"/>
  <c r="U85" i="1"/>
  <c r="U86" i="1"/>
  <c r="V82" i="1"/>
  <c r="V83" i="1"/>
  <c r="V84" i="1"/>
  <c r="V85" i="1"/>
  <c r="V86" i="1"/>
  <c r="W82" i="1"/>
  <c r="W83" i="1"/>
  <c r="W84" i="1"/>
  <c r="W85" i="1"/>
  <c r="W86" i="1"/>
  <c r="X82" i="1"/>
  <c r="X83" i="1"/>
  <c r="X84" i="1"/>
  <c r="X85" i="1"/>
  <c r="X86" i="1"/>
  <c r="Y82" i="1"/>
  <c r="Y83" i="1"/>
  <c r="Y84" i="1"/>
  <c r="Y85" i="1"/>
  <c r="Y86" i="1"/>
  <c r="Z82" i="1"/>
  <c r="Z83" i="1"/>
  <c r="Z84" i="1"/>
  <c r="Z85" i="1"/>
  <c r="Z86" i="1"/>
  <c r="AA82" i="1"/>
  <c r="AA83" i="1"/>
  <c r="AA84" i="1"/>
  <c r="AA85" i="1"/>
  <c r="AA86" i="1"/>
  <c r="AB82" i="1"/>
  <c r="AB83" i="1"/>
  <c r="AB84" i="1"/>
  <c r="AB85" i="1"/>
  <c r="AB86" i="1"/>
  <c r="AC82" i="1"/>
  <c r="AC83" i="1"/>
  <c r="AC84" i="1"/>
  <c r="AC85" i="1"/>
  <c r="AC86" i="1"/>
  <c r="AD82" i="1"/>
  <c r="AD83" i="1"/>
  <c r="AD84" i="1"/>
  <c r="AD85" i="1"/>
  <c r="AD86" i="1"/>
  <c r="A55" i="1"/>
  <c r="D42" i="6" l="1"/>
  <c r="E38" i="9"/>
  <c r="A5" i="4" l="1"/>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 i="4"/>
  <c r="A4" i="4"/>
  <c r="A2" i="4"/>
  <c r="A60" i="1" l="1"/>
  <c r="B13" i="9" l="1"/>
  <c r="A57" i="1" l="1"/>
  <c r="A56" i="1"/>
  <c r="A3" i="1"/>
  <c r="A4" i="1"/>
  <c r="A5" i="1"/>
  <c r="A6" i="1"/>
  <c r="A7" i="1"/>
  <c r="A8" i="1"/>
  <c r="A9" i="1"/>
  <c r="A10" i="1"/>
  <c r="A11" i="1"/>
  <c r="A12"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8" i="1"/>
  <c r="A59" i="1"/>
  <c r="A61" i="1"/>
  <c r="A62" i="1"/>
  <c r="A63" i="1"/>
  <c r="A64" i="1"/>
  <c r="A65" i="1"/>
  <c r="A66" i="1"/>
  <c r="A67" i="1"/>
  <c r="A68" i="1"/>
  <c r="A69" i="1"/>
  <c r="A70" i="1"/>
  <c r="A71" i="1"/>
  <c r="A72" i="1"/>
  <c r="A73" i="1"/>
  <c r="A74" i="1"/>
  <c r="A75" i="1"/>
  <c r="A76" i="1"/>
  <c r="A77" i="1"/>
  <c r="A78" i="1"/>
  <c r="A79" i="1"/>
  <c r="A80" i="1"/>
  <c r="A81" i="1"/>
  <c r="A2" i="1"/>
  <c r="A1" i="11" l="1"/>
  <c r="A3" i="11"/>
  <c r="A18" i="3" l="1"/>
  <c r="C15" i="5" l="1"/>
  <c r="B15" i="9" l="1"/>
  <c r="E71" i="1" l="1"/>
  <c r="E74" i="1"/>
  <c r="E75" i="1"/>
  <c r="E76" i="1"/>
  <c r="E77" i="1"/>
  <c r="E78" i="1"/>
  <c r="C16" i="9" l="1"/>
  <c r="E69" i="1" l="1"/>
  <c r="E70" i="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H17" i="6" l="1"/>
  <c r="H21" i="9" l="1"/>
  <c r="C4" i="5" l="1"/>
  <c r="C18" i="5" l="1"/>
  <c r="A16" i="3" l="1"/>
  <c r="B5" i="3" l="1"/>
  <c r="B16" i="9" l="1"/>
  <c r="G17" i="9" l="1"/>
  <c r="Q2" i="1"/>
  <c r="P2" i="1"/>
  <c r="O2" i="1"/>
  <c r="N2" i="1"/>
  <c r="M2" i="1"/>
  <c r="L2" i="1"/>
  <c r="K2" i="1"/>
  <c r="I2" i="1"/>
  <c r="J2" i="1"/>
  <c r="G2" i="1"/>
  <c r="H2" i="1"/>
  <c r="F2" i="1"/>
  <c r="E2" i="1"/>
  <c r="A5" i="3"/>
  <c r="B6" i="3"/>
  <c r="G13" i="9"/>
  <c r="G51" i="9" s="1"/>
  <c r="G14" i="9"/>
  <c r="G53" i="9"/>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9" i="3"/>
  <c r="A20" i="3"/>
  <c r="A21" i="3"/>
  <c r="A22" i="3"/>
  <c r="A23" i="3"/>
  <c r="A24" i="3"/>
  <c r="C13" i="5"/>
  <c r="C3" i="5"/>
  <c r="C5" i="5"/>
  <c r="C6" i="5"/>
  <c r="C7" i="5"/>
  <c r="C8" i="5"/>
  <c r="C9" i="5"/>
  <c r="C10" i="5"/>
  <c r="C11" i="5"/>
  <c r="C12" i="5"/>
  <c r="C14" i="5"/>
  <c r="C16" i="5"/>
  <c r="C17" i="5"/>
  <c r="C2" i="5"/>
  <c r="A10" i="9" l="1"/>
  <c r="A9" i="3" s="1"/>
  <c r="A9" i="9"/>
  <c r="A8" i="3" s="1"/>
  <c r="G22" i="9"/>
  <c r="E3" i="1"/>
  <c r="E4" i="1" s="1"/>
  <c r="Q3" i="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E9" i="1" s="1"/>
  <c r="Q7" i="1"/>
  <c r="E10" i="1"/>
  <c r="J7" i="1"/>
  <c r="G8" i="1"/>
  <c r="N9" i="1"/>
  <c r="I7" i="1"/>
  <c r="F7" i="1"/>
  <c r="M7" i="1"/>
  <c r="H8" i="1"/>
  <c r="L9" i="1"/>
  <c r="K8" i="1"/>
  <c r="O9" i="1" l="1"/>
  <c r="O10" i="1" s="1"/>
  <c r="P9" i="1"/>
  <c r="Q8" i="1"/>
  <c r="J8" i="1"/>
  <c r="E11" i="1"/>
  <c r="E12" i="1" s="1"/>
  <c r="E13" i="1" s="1"/>
  <c r="E14" i="1" s="1"/>
  <c r="E15" i="1" s="1"/>
  <c r="M8" i="1"/>
  <c r="N10" i="1"/>
  <c r="I8" i="1"/>
  <c r="G9" i="1"/>
  <c r="H9" i="1"/>
  <c r="F8" i="1"/>
  <c r="K9" i="1"/>
  <c r="L10" i="1"/>
  <c r="Q9" i="1" l="1"/>
  <c r="Q10" i="1" s="1"/>
  <c r="Q11" i="1" s="1"/>
  <c r="Q12" i="1" s="1"/>
  <c r="Q13" i="1" s="1"/>
  <c r="O11" i="1"/>
  <c r="O12" i="1" s="1"/>
  <c r="O13" i="1" s="1"/>
  <c r="O14" i="1" s="1"/>
  <c r="O15" i="1" s="1"/>
  <c r="P10" i="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1" i="1" l="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P12" i="1" l="1"/>
  <c r="P13" i="1" s="1"/>
  <c r="P14" i="1" s="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F18" i="1" s="1"/>
  <c r="F19" i="1" s="1"/>
  <c r="N16" i="1"/>
  <c r="N17" i="1" s="1"/>
  <c r="J17" i="1"/>
  <c r="J18" i="1" s="1"/>
  <c r="Q59" i="1"/>
  <c r="Q60"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P16" i="1"/>
  <c r="E65" i="1"/>
  <c r="N18" i="1"/>
  <c r="N19" i="1" s="1"/>
  <c r="J19" i="1"/>
  <c r="J20" i="1" s="1"/>
  <c r="J21" i="1" s="1"/>
  <c r="Q61" i="1"/>
  <c r="H23" i="1"/>
  <c r="K18" i="1"/>
  <c r="K19" i="1" s="1"/>
  <c r="K20" i="1" s="1"/>
  <c r="K21" i="1" s="1"/>
  <c r="K22" i="1" s="1"/>
  <c r="K23" i="1" s="1"/>
  <c r="K24" i="1" s="1"/>
  <c r="I25" i="1"/>
  <c r="I26" i="1" s="1"/>
  <c r="M21" i="1"/>
  <c r="L18" i="1"/>
  <c r="G16" i="1"/>
  <c r="G17" i="1" s="1"/>
  <c r="F20" i="1"/>
  <c r="O56" i="1" l="1"/>
  <c r="O57" i="1" s="1"/>
  <c r="P17" i="1"/>
  <c r="E66" i="1"/>
  <c r="Q62" i="1"/>
  <c r="J22" i="1"/>
  <c r="J23" i="1" s="1"/>
  <c r="J24" i="1" s="1"/>
  <c r="N20" i="1"/>
  <c r="N21" i="1" s="1"/>
  <c r="N22" i="1" s="1"/>
  <c r="K25" i="1"/>
  <c r="K26" i="1" s="1"/>
  <c r="K27" i="1" s="1"/>
  <c r="H24" i="1"/>
  <c r="G18" i="1"/>
  <c r="G19" i="1" s="1"/>
  <c r="G20" i="1" s="1"/>
  <c r="I27" i="1"/>
  <c r="M22" i="1"/>
  <c r="L19" i="1"/>
  <c r="L20" i="1" s="1"/>
  <c r="F21" i="1"/>
  <c r="O58" i="1" l="1"/>
  <c r="O59" i="1" s="1"/>
  <c r="P18" i="1"/>
  <c r="E67" i="1"/>
  <c r="Q63" i="1"/>
  <c r="Q64" i="1" s="1"/>
  <c r="Q65" i="1" s="1"/>
  <c r="Q66" i="1" s="1"/>
  <c r="K28" i="1"/>
  <c r="K29" i="1" s="1"/>
  <c r="G21" i="1"/>
  <c r="G22" i="1" s="1"/>
  <c r="G23" i="1" s="1"/>
  <c r="H25" i="1"/>
  <c r="I28" i="1"/>
  <c r="M23" i="1"/>
  <c r="J25" i="1"/>
  <c r="N23" i="1"/>
  <c r="L21" i="1"/>
  <c r="F22" i="1"/>
  <c r="O60" i="1" l="1"/>
  <c r="O61" i="1" s="1"/>
  <c r="O62" i="1" s="1"/>
  <c r="P19" i="1"/>
  <c r="E68" i="1"/>
  <c r="Q67" i="1"/>
  <c r="H26" i="1"/>
  <c r="H27" i="1" s="1"/>
  <c r="H28" i="1" s="1"/>
  <c r="H29" i="1" s="1"/>
  <c r="L22" i="1"/>
  <c r="L23" i="1" s="1"/>
  <c r="L24" i="1" s="1"/>
  <c r="M24" i="1"/>
  <c r="K30"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E72" i="1" l="1"/>
  <c r="E73" i="1" s="1"/>
  <c r="R64" i="1" s="1"/>
  <c r="O63" i="1"/>
  <c r="P2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F25" i="1"/>
  <c r="R57" i="1" l="1"/>
  <c r="R72" i="1"/>
  <c r="R60" i="1"/>
  <c r="R69" i="1"/>
  <c r="R71" i="1"/>
  <c r="R76" i="1"/>
  <c r="R78" i="1"/>
  <c r="R73" i="1"/>
  <c r="R80" i="1"/>
  <c r="R74" i="1"/>
  <c r="R75" i="1"/>
  <c r="R79" i="1"/>
  <c r="R77" i="1"/>
  <c r="R81" i="1"/>
  <c r="O64" i="1"/>
  <c r="P21" i="1"/>
  <c r="Q69" i="1"/>
  <c r="J49" i="1"/>
  <c r="L27" i="1"/>
  <c r="L28" i="1" s="1"/>
  <c r="L29" i="1" s="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M27" i="1"/>
  <c r="F26" i="1"/>
  <c r="F27" i="1" s="1"/>
  <c r="N26" i="1"/>
  <c r="AB2" i="1"/>
  <c r="O65" i="1" l="1"/>
  <c r="P22" i="1"/>
  <c r="Q70" i="1"/>
  <c r="J50" i="1"/>
  <c r="J51" i="1" s="1"/>
  <c r="H47" i="1"/>
  <c r="H48" i="1" s="1"/>
  <c r="I47" i="1"/>
  <c r="I48" i="1" s="1"/>
  <c r="I49" i="1" s="1"/>
  <c r="I50" i="1" s="1"/>
  <c r="K43" i="1"/>
  <c r="N27" i="1"/>
  <c r="M28" i="1"/>
  <c r="M29" i="1" s="1"/>
  <c r="L30" i="1"/>
  <c r="G29" i="1"/>
  <c r="F28" i="1"/>
  <c r="Q71" i="1" l="1"/>
  <c r="O66" i="1"/>
  <c r="O67" i="1" s="1"/>
  <c r="O68" i="1" s="1"/>
  <c r="P23" i="1"/>
  <c r="J52" i="1"/>
  <c r="J53" i="1" s="1"/>
  <c r="I51" i="1"/>
  <c r="H49" i="1"/>
  <c r="N28" i="1"/>
  <c r="K44" i="1"/>
  <c r="G30" i="1"/>
  <c r="G31" i="1" s="1"/>
  <c r="G32" i="1" s="1"/>
  <c r="G33" i="1" s="1"/>
  <c r="G34" i="1" s="1"/>
  <c r="G35" i="1" s="1"/>
  <c r="G36" i="1" s="1"/>
  <c r="G37" i="1" s="1"/>
  <c r="G38" i="1" s="1"/>
  <c r="G39" i="1" s="1"/>
  <c r="G40" i="1" s="1"/>
  <c r="G41" i="1" s="1"/>
  <c r="G42" i="1" s="1"/>
  <c r="L31" i="1"/>
  <c r="L32" i="1" s="1"/>
  <c r="M30" i="1"/>
  <c r="F29" i="1"/>
  <c r="F30" i="1" s="1"/>
  <c r="Q72" i="1" l="1"/>
  <c r="Q73" i="1" s="1"/>
  <c r="O69" i="1"/>
  <c r="O70" i="1" s="1"/>
  <c r="O71" i="1" s="1"/>
  <c r="O72" i="1" s="1"/>
  <c r="P24" i="1"/>
  <c r="N29" i="1"/>
  <c r="N30" i="1" s="1"/>
  <c r="J54" i="1"/>
  <c r="I52" i="1"/>
  <c r="H50" i="1"/>
  <c r="K45" i="1"/>
  <c r="G43" i="1"/>
  <c r="G44" i="1" s="1"/>
  <c r="G45" i="1" s="1"/>
  <c r="F31" i="1"/>
  <c r="F32" i="1" s="1"/>
  <c r="F33" i="1" s="1"/>
  <c r="F34" i="1" s="1"/>
  <c r="F35" i="1" s="1"/>
  <c r="F36" i="1" s="1"/>
  <c r="F37" i="1" s="1"/>
  <c r="F38" i="1" s="1"/>
  <c r="F39" i="1" s="1"/>
  <c r="F40" i="1" s="1"/>
  <c r="F41" i="1" s="1"/>
  <c r="F42" i="1" s="1"/>
  <c r="F43" i="1" s="1"/>
  <c r="F44" i="1" s="1"/>
  <c r="F45" i="1" s="1"/>
  <c r="L33" i="1"/>
  <c r="M31" i="1"/>
  <c r="Q74" i="1" l="1"/>
  <c r="Q75" i="1" s="1"/>
  <c r="O73" i="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M32" i="1"/>
  <c r="M33" i="1" s="1"/>
  <c r="L34" i="1"/>
  <c r="N31" i="1"/>
  <c r="O74" i="1" l="1"/>
  <c r="Q76" i="1"/>
  <c r="P26" i="1"/>
  <c r="H65" i="1"/>
  <c r="J67" i="1"/>
  <c r="I54" i="1"/>
  <c r="I55" i="1" s="1"/>
  <c r="I56" i="1" s="1"/>
  <c r="I57" i="1" s="1"/>
  <c r="I58" i="1" s="1"/>
  <c r="I59" i="1" s="1"/>
  <c r="I60" i="1" s="1"/>
  <c r="I61" i="1" s="1"/>
  <c r="I62" i="1" s="1"/>
  <c r="F51" i="1"/>
  <c r="G47" i="1"/>
  <c r="K47" i="1"/>
  <c r="L35" i="1"/>
  <c r="M34" i="1"/>
  <c r="N32" i="1"/>
  <c r="N33" i="1" s="1"/>
  <c r="O75" i="1" l="1"/>
  <c r="O76" i="1" s="1"/>
  <c r="Q77" i="1"/>
  <c r="P27" i="1"/>
  <c r="H66" i="1"/>
  <c r="J68" i="1"/>
  <c r="I63" i="1"/>
  <c r="I64" i="1" s="1"/>
  <c r="I65" i="1" s="1"/>
  <c r="I66" i="1" s="1"/>
  <c r="F52" i="1"/>
  <c r="G48" i="1"/>
  <c r="K48" i="1"/>
  <c r="L36" i="1"/>
  <c r="M35" i="1"/>
  <c r="N34" i="1"/>
  <c r="N35" i="1" s="1"/>
  <c r="N36" i="1" s="1"/>
  <c r="N37" i="1" s="1"/>
  <c r="N38" i="1" s="1"/>
  <c r="N39" i="1" s="1"/>
  <c r="N40" i="1" s="1"/>
  <c r="N41" i="1" s="1"/>
  <c r="N42" i="1" s="1"/>
  <c r="Q78" i="1" l="1"/>
  <c r="O77" i="1"/>
  <c r="P28" i="1"/>
  <c r="I67" i="1"/>
  <c r="I68" i="1" s="1"/>
  <c r="I69" i="1" s="1"/>
  <c r="H67" i="1"/>
  <c r="J69" i="1"/>
  <c r="F53" i="1"/>
  <c r="F54" i="1" s="1"/>
  <c r="F55" i="1" s="1"/>
  <c r="F56" i="1" s="1"/>
  <c r="F57" i="1" s="1"/>
  <c r="F58" i="1" s="1"/>
  <c r="F59" i="1" s="1"/>
  <c r="F60" i="1" s="1"/>
  <c r="F61" i="1" s="1"/>
  <c r="F62" i="1" s="1"/>
  <c r="K49" i="1"/>
  <c r="K50" i="1" s="1"/>
  <c r="G49" i="1"/>
  <c r="N43" i="1"/>
  <c r="L37" i="1"/>
  <c r="M36" i="1"/>
  <c r="Q79" i="1" l="1"/>
  <c r="O78" i="1"/>
  <c r="P29" i="1"/>
  <c r="J70" i="1"/>
  <c r="I70" i="1"/>
  <c r="H68" i="1"/>
  <c r="H69" i="1" s="1"/>
  <c r="H70" i="1" s="1"/>
  <c r="H71" i="1" s="1"/>
  <c r="H72" i="1" s="1"/>
  <c r="F63" i="1"/>
  <c r="F64" i="1" s="1"/>
  <c r="F65" i="1" s="1"/>
  <c r="F66" i="1" s="1"/>
  <c r="F67" i="1" s="1"/>
  <c r="F68" i="1" s="1"/>
  <c r="F69" i="1" s="1"/>
  <c r="K51" i="1"/>
  <c r="G50" i="1"/>
  <c r="N44" i="1"/>
  <c r="L38" i="1"/>
  <c r="L39" i="1" s="1"/>
  <c r="M37" i="1"/>
  <c r="Q80" i="1" l="1"/>
  <c r="O79" i="1"/>
  <c r="O80" i="1" s="1"/>
  <c r="O81" i="1" s="1"/>
  <c r="AB81" i="1" s="1"/>
  <c r="AB43" i="1"/>
  <c r="AB31" i="1"/>
  <c r="AB42" i="1"/>
  <c r="AB65" i="1"/>
  <c r="AB75" i="1"/>
  <c r="AB71" i="1"/>
  <c r="AB72" i="1"/>
  <c r="AB36" i="1"/>
  <c r="AB34" i="1"/>
  <c r="AB78" i="1"/>
  <c r="AB18" i="1"/>
  <c r="AB19" i="1"/>
  <c r="AB32" i="1"/>
  <c r="AB63" i="1"/>
  <c r="AB5" i="1"/>
  <c r="AB66" i="1"/>
  <c r="AB22" i="1"/>
  <c r="AB4" i="1"/>
  <c r="AB21" i="1"/>
  <c r="AB30" i="1"/>
  <c r="AB16" i="1"/>
  <c r="AB74" i="1"/>
  <c r="AB40" i="1"/>
  <c r="AB39" i="1"/>
  <c r="AB76" i="1"/>
  <c r="AB57" i="1"/>
  <c r="AB61" i="1"/>
  <c r="AB29" i="1"/>
  <c r="AB26" i="1"/>
  <c r="AB17" i="1"/>
  <c r="AB64" i="1"/>
  <c r="AB70" i="1"/>
  <c r="AB37" i="1"/>
  <c r="AB38" i="1"/>
  <c r="AB13" i="1"/>
  <c r="AB68" i="1"/>
  <c r="AB33" i="1"/>
  <c r="AB41" i="1"/>
  <c r="AB62" i="1"/>
  <c r="AB58" i="1"/>
  <c r="AB25" i="1"/>
  <c r="AB7" i="1"/>
  <c r="AB15" i="1"/>
  <c r="AB69" i="1"/>
  <c r="AB56" i="1"/>
  <c r="AB6" i="1"/>
  <c r="AB77" i="1"/>
  <c r="V2" i="1"/>
  <c r="P30" i="1"/>
  <c r="H73" i="1"/>
  <c r="J71" i="1"/>
  <c r="I71" i="1"/>
  <c r="F70" i="1"/>
  <c r="F71" i="1" s="1"/>
  <c r="F72" i="1" s="1"/>
  <c r="F73" i="1" s="1"/>
  <c r="K52" i="1"/>
  <c r="K53" i="1" s="1"/>
  <c r="G51" i="1"/>
  <c r="AB46" i="1"/>
  <c r="N45" i="1"/>
  <c r="L40" i="1"/>
  <c r="M38" i="1"/>
  <c r="M39" i="1" s="1"/>
  <c r="M40" i="1" s="1"/>
  <c r="AD76" i="1" l="1"/>
  <c r="AD36" i="1"/>
  <c r="Q81" i="1"/>
  <c r="AD32" i="1"/>
  <c r="AD37" i="1"/>
  <c r="AD39" i="1"/>
  <c r="AD78" i="1"/>
  <c r="AD74" i="1"/>
  <c r="AD75" i="1"/>
  <c r="AB60" i="1"/>
  <c r="AB73" i="1"/>
  <c r="AB59" i="1"/>
  <c r="AB67" i="1"/>
  <c r="AB79" i="1"/>
  <c r="AB80" i="1"/>
  <c r="H74" i="1"/>
  <c r="F74" i="1"/>
  <c r="F75" i="1" s="1"/>
  <c r="F76" i="1" s="1"/>
  <c r="F77" i="1" s="1"/>
  <c r="F78" i="1" s="1"/>
  <c r="F79" i="1" s="1"/>
  <c r="F80" i="1" s="1"/>
  <c r="P31" i="1"/>
  <c r="I72" i="1"/>
  <c r="J72" i="1"/>
  <c r="N46" i="1"/>
  <c r="N47" i="1" s="1"/>
  <c r="N48" i="1" s="1"/>
  <c r="G52" i="1"/>
  <c r="K54" i="1"/>
  <c r="K55" i="1" s="1"/>
  <c r="K56" i="1" s="1"/>
  <c r="K57" i="1" s="1"/>
  <c r="K58" i="1" s="1"/>
  <c r="K59" i="1" s="1"/>
  <c r="K60" i="1" s="1"/>
  <c r="K61" i="1" s="1"/>
  <c r="K62" i="1" s="1"/>
  <c r="K63" i="1" s="1"/>
  <c r="K64" i="1" s="1"/>
  <c r="K65" i="1" s="1"/>
  <c r="K66" i="1" s="1"/>
  <c r="AB23" i="1"/>
  <c r="AB47" i="1"/>
  <c r="M41" i="1"/>
  <c r="L41" i="1"/>
  <c r="AD81" i="1" l="1"/>
  <c r="AD2" i="1"/>
  <c r="AD4" i="1"/>
  <c r="AD13" i="1"/>
  <c r="AD15" i="1"/>
  <c r="AD60" i="1"/>
  <c r="AD6" i="1"/>
  <c r="AD5" i="1"/>
  <c r="AD57" i="1"/>
  <c r="AD56" i="1"/>
  <c r="AD59" i="1"/>
  <c r="AD18" i="1"/>
  <c r="AD7" i="1"/>
  <c r="AD62" i="1"/>
  <c r="AD26" i="1"/>
  <c r="AD64" i="1"/>
  <c r="AD65" i="1"/>
  <c r="AD21" i="1"/>
  <c r="AD61" i="1"/>
  <c r="AD63" i="1"/>
  <c r="AD66" i="1"/>
  <c r="AD19" i="1"/>
  <c r="AD67" i="1"/>
  <c r="AD25" i="1"/>
  <c r="AD30" i="1"/>
  <c r="AD29" i="1"/>
  <c r="AD33" i="1"/>
  <c r="AD17" i="1"/>
  <c r="AD31" i="1"/>
  <c r="AD70" i="1"/>
  <c r="AD68" i="1"/>
  <c r="AD71" i="1"/>
  <c r="AD73" i="1"/>
  <c r="AD69" i="1"/>
  <c r="AD72" i="1"/>
  <c r="AD16" i="1"/>
  <c r="AD34" i="1"/>
  <c r="AD58" i="1"/>
  <c r="AD80" i="1"/>
  <c r="AD79" i="1"/>
  <c r="AD38" i="1"/>
  <c r="AD77" i="1"/>
  <c r="F81" i="1"/>
  <c r="S81" i="1" s="1"/>
  <c r="S78" i="1"/>
  <c r="S2" i="1"/>
  <c r="S76" i="1"/>
  <c r="S56" i="1"/>
  <c r="S67" i="1"/>
  <c r="S55" i="1"/>
  <c r="S44" i="1"/>
  <c r="S71" i="1"/>
  <c r="S48" i="1"/>
  <c r="S61" i="1"/>
  <c r="S70" i="1"/>
  <c r="S72" i="1"/>
  <c r="S52" i="1"/>
  <c r="S65" i="1"/>
  <c r="S45" i="1"/>
  <c r="S41" i="1"/>
  <c r="S51" i="1"/>
  <c r="S47" i="1"/>
  <c r="S64" i="1"/>
  <c r="S60" i="1"/>
  <c r="H75" i="1"/>
  <c r="S74" i="1"/>
  <c r="S75" i="1"/>
  <c r="S54" i="1"/>
  <c r="S68" i="1"/>
  <c r="S53" i="1"/>
  <c r="S49" i="1"/>
  <c r="S63" i="1"/>
  <c r="S46" i="1"/>
  <c r="S40" i="1"/>
  <c r="S62" i="1"/>
  <c r="S69" i="1"/>
  <c r="S50" i="1"/>
  <c r="S42" i="1"/>
  <c r="S57" i="1"/>
  <c r="S58" i="1"/>
  <c r="S39" i="1"/>
  <c r="S59" i="1"/>
  <c r="S43" i="1"/>
  <c r="S73" i="1"/>
  <c r="P32" i="1"/>
  <c r="J73" i="1"/>
  <c r="I73" i="1"/>
  <c r="K67" i="1"/>
  <c r="G53" i="1"/>
  <c r="N49" i="1"/>
  <c r="N50" i="1" s="1"/>
  <c r="AB35" i="1"/>
  <c r="AD22" i="1"/>
  <c r="AB44"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S77" i="1" l="1"/>
  <c r="S66" i="1"/>
  <c r="S79" i="1"/>
  <c r="S80" i="1"/>
  <c r="H76" i="1"/>
  <c r="H77" i="1" s="1"/>
  <c r="J74" i="1"/>
  <c r="I74" i="1"/>
  <c r="P33" i="1"/>
  <c r="K68" i="1"/>
  <c r="G54" i="1"/>
  <c r="R2" i="1"/>
  <c r="N51" i="1"/>
  <c r="N52" i="1" s="1"/>
  <c r="N53" i="1" s="1"/>
  <c r="N54" i="1" s="1"/>
  <c r="N55" i="1" s="1"/>
  <c r="AB45" i="1"/>
  <c r="M43" i="1"/>
  <c r="L43" i="1"/>
  <c r="H78" i="1" l="1"/>
  <c r="J75" i="1"/>
  <c r="I75" i="1"/>
  <c r="P34" i="1"/>
  <c r="K69" i="1"/>
  <c r="N56" i="1"/>
  <c r="N57" i="1" s="1"/>
  <c r="N58" i="1" s="1"/>
  <c r="G55" i="1"/>
  <c r="AB49" i="1"/>
  <c r="AD35" i="1"/>
  <c r="L44" i="1"/>
  <c r="M44" i="1"/>
  <c r="M45" i="1" s="1"/>
  <c r="M46" i="1" s="1"/>
  <c r="M47" i="1" s="1"/>
  <c r="H79" i="1" l="1"/>
  <c r="I76" i="1"/>
  <c r="J76" i="1"/>
  <c r="P35" i="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H80" i="1" l="1"/>
  <c r="U2" i="1"/>
  <c r="I77" i="1"/>
  <c r="J77" i="1"/>
  <c r="J78" i="1" s="1"/>
  <c r="J79" i="1" s="1"/>
  <c r="J80" i="1" s="1"/>
  <c r="P36" i="1"/>
  <c r="K72" i="1"/>
  <c r="N60" i="1"/>
  <c r="G57" i="1"/>
  <c r="G58" i="1" s="1"/>
  <c r="G59" i="1" s="1"/>
  <c r="G60" i="1" s="1"/>
  <c r="AD20" i="1"/>
  <c r="AB3" i="1"/>
  <c r="R3" i="1"/>
  <c r="AD14" i="1"/>
  <c r="AD54" i="1"/>
  <c r="AD53" i="1"/>
  <c r="M49" i="1"/>
  <c r="L48" i="1"/>
  <c r="H81" i="1" l="1"/>
  <c r="U52" i="1" s="1"/>
  <c r="J81" i="1"/>
  <c r="W81" i="1" s="1"/>
  <c r="U46" i="1"/>
  <c r="U44" i="1"/>
  <c r="U69" i="1"/>
  <c r="U60" i="1"/>
  <c r="U55" i="1"/>
  <c r="U51" i="1"/>
  <c r="W2" i="1"/>
  <c r="I78" i="1"/>
  <c r="W77" i="1"/>
  <c r="W64" i="1"/>
  <c r="W58" i="1"/>
  <c r="W57" i="1"/>
  <c r="W65" i="1"/>
  <c r="W45" i="1"/>
  <c r="W60" i="1"/>
  <c r="W62" i="1"/>
  <c r="W46" i="1"/>
  <c r="W67" i="1"/>
  <c r="W52" i="1"/>
  <c r="W3" i="1"/>
  <c r="W76" i="1"/>
  <c r="W72" i="1"/>
  <c r="W73" i="1"/>
  <c r="W68" i="1"/>
  <c r="W44" i="1"/>
  <c r="W61" i="1"/>
  <c r="W40" i="1"/>
  <c r="W53" i="1"/>
  <c r="W47" i="1"/>
  <c r="W41" i="1"/>
  <c r="W43" i="1"/>
  <c r="W63" i="1"/>
  <c r="W49" i="1"/>
  <c r="W66" i="1"/>
  <c r="W71" i="1"/>
  <c r="W75" i="1"/>
  <c r="W42" i="1"/>
  <c r="W50" i="1"/>
  <c r="W48" i="1"/>
  <c r="W69" i="1"/>
  <c r="N61" i="1"/>
  <c r="N62" i="1" s="1"/>
  <c r="N63" i="1" s="1"/>
  <c r="N64" i="1" s="1"/>
  <c r="N65" i="1" s="1"/>
  <c r="N66" i="1" s="1"/>
  <c r="P37" i="1"/>
  <c r="K73"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W78" i="1" l="1"/>
  <c r="W55" i="1"/>
  <c r="W70" i="1"/>
  <c r="W59" i="1"/>
  <c r="W39" i="1"/>
  <c r="W56" i="1"/>
  <c r="W74" i="1"/>
  <c r="U42" i="1"/>
  <c r="U64" i="1"/>
  <c r="W54" i="1"/>
  <c r="W79" i="1"/>
  <c r="W51" i="1"/>
  <c r="U40" i="1"/>
  <c r="U68" i="1"/>
  <c r="U49" i="1"/>
  <c r="U72" i="1"/>
  <c r="U75" i="1"/>
  <c r="U58" i="1"/>
  <c r="U61" i="1"/>
  <c r="U73" i="1"/>
  <c r="U39" i="1"/>
  <c r="U53" i="1"/>
  <c r="U66" i="1"/>
  <c r="U70" i="1"/>
  <c r="U47" i="1"/>
  <c r="U3" i="1"/>
  <c r="U59" i="1"/>
  <c r="U45" i="1"/>
  <c r="U54" i="1"/>
  <c r="U74" i="1"/>
  <c r="U56" i="1"/>
  <c r="U81" i="1"/>
  <c r="U57" i="1"/>
  <c r="U4" i="1"/>
  <c r="U6" i="1"/>
  <c r="U5" i="1"/>
  <c r="U23" i="1"/>
  <c r="U14" i="1"/>
  <c r="U30" i="1"/>
  <c r="U13" i="1"/>
  <c r="U25" i="1"/>
  <c r="U37" i="1"/>
  <c r="U65" i="1"/>
  <c r="U43" i="1"/>
  <c r="U27" i="1"/>
  <c r="U15" i="1"/>
  <c r="U9" i="1"/>
  <c r="U35" i="1"/>
  <c r="U29" i="1"/>
  <c r="U18" i="1"/>
  <c r="U41" i="1"/>
  <c r="U19" i="1"/>
  <c r="U7" i="1"/>
  <c r="U38" i="1"/>
  <c r="U28" i="1"/>
  <c r="U67" i="1"/>
  <c r="U62" i="1"/>
  <c r="U21" i="1"/>
  <c r="U26" i="1"/>
  <c r="U24" i="1"/>
  <c r="U17" i="1"/>
  <c r="U22" i="1"/>
  <c r="U32" i="1"/>
  <c r="U50" i="1"/>
  <c r="U8" i="1"/>
  <c r="U12" i="1"/>
  <c r="U77" i="1"/>
  <c r="U71" i="1"/>
  <c r="U31" i="1"/>
  <c r="U36" i="1"/>
  <c r="U11" i="1"/>
  <c r="U80" i="1"/>
  <c r="U78" i="1"/>
  <c r="U16" i="1"/>
  <c r="U10" i="1"/>
  <c r="U20" i="1"/>
  <c r="U48" i="1"/>
  <c r="U79" i="1"/>
  <c r="U33" i="1"/>
  <c r="U76" i="1"/>
  <c r="U34" i="1"/>
  <c r="U63" i="1"/>
  <c r="W80" i="1"/>
  <c r="I79" i="1"/>
  <c r="N67" i="1"/>
  <c r="N68" i="1" s="1"/>
  <c r="K74" i="1"/>
  <c r="P38" i="1"/>
  <c r="G62" i="1"/>
  <c r="G63" i="1" s="1"/>
  <c r="M51" i="1"/>
  <c r="M52" i="1" s="1"/>
  <c r="M53" i="1" s="1"/>
  <c r="L50" i="1"/>
  <c r="I80" i="1" l="1"/>
  <c r="I81" i="1" s="1"/>
  <c r="K75" i="1"/>
  <c r="P39" i="1"/>
  <c r="N69" i="1"/>
  <c r="G64" i="1"/>
  <c r="M54" i="1"/>
  <c r="M55" i="1" s="1"/>
  <c r="L51" i="1"/>
  <c r="L52" i="1" s="1"/>
  <c r="L53" i="1" s="1"/>
  <c r="V48" i="1" l="1"/>
  <c r="V81" i="1"/>
  <c r="V77" i="1"/>
  <c r="V36" i="1"/>
  <c r="V49" i="1"/>
  <c r="V62" i="1"/>
  <c r="V12" i="1"/>
  <c r="V50" i="1"/>
  <c r="V53" i="1"/>
  <c r="V58" i="1"/>
  <c r="V29" i="1"/>
  <c r="V31" i="1"/>
  <c r="V39" i="1"/>
  <c r="V51" i="1"/>
  <c r="V4" i="1"/>
  <c r="V5" i="1"/>
  <c r="V3" i="1"/>
  <c r="V6" i="1"/>
  <c r="V7" i="1"/>
  <c r="V19" i="1"/>
  <c r="V59" i="1"/>
  <c r="V72" i="1"/>
  <c r="V78" i="1"/>
  <c r="V17" i="1"/>
  <c r="V9" i="1"/>
  <c r="V38" i="1"/>
  <c r="V23" i="1"/>
  <c r="V10" i="1"/>
  <c r="V13" i="1"/>
  <c r="V14" i="1"/>
  <c r="V60" i="1"/>
  <c r="V70" i="1"/>
  <c r="V46" i="1"/>
  <c r="V47" i="1"/>
  <c r="V52" i="1"/>
  <c r="V66" i="1"/>
  <c r="V69" i="1"/>
  <c r="V57" i="1"/>
  <c r="V80" i="1"/>
  <c r="V20" i="1"/>
  <c r="V26" i="1"/>
  <c r="V28" i="1"/>
  <c r="V15" i="1"/>
  <c r="V21" i="1"/>
  <c r="V16" i="1"/>
  <c r="V24" i="1"/>
  <c r="V27" i="1"/>
  <c r="V11" i="1"/>
  <c r="V30" i="1"/>
  <c r="V37" i="1"/>
  <c r="V32" i="1"/>
  <c r="V22" i="1"/>
  <c r="V56" i="1"/>
  <c r="V76" i="1"/>
  <c r="V75" i="1"/>
  <c r="V61" i="1"/>
  <c r="V42" i="1"/>
  <c r="V54" i="1"/>
  <c r="V71" i="1"/>
  <c r="V43" i="1"/>
  <c r="V45" i="1"/>
  <c r="V55" i="1"/>
  <c r="V25" i="1"/>
  <c r="V33" i="1"/>
  <c r="V65" i="1"/>
  <c r="V35" i="1"/>
  <c r="V8" i="1"/>
  <c r="V18" i="1"/>
  <c r="V34" i="1"/>
  <c r="V41" i="1"/>
  <c r="V64" i="1"/>
  <c r="V63" i="1"/>
  <c r="V67" i="1"/>
  <c r="V74" i="1"/>
  <c r="V73" i="1"/>
  <c r="V44" i="1"/>
  <c r="V40" i="1"/>
  <c r="V68" i="1"/>
  <c r="V79" i="1"/>
  <c r="K76" i="1"/>
  <c r="P40" i="1"/>
  <c r="N70" i="1"/>
  <c r="G65" i="1"/>
  <c r="M56" i="1"/>
  <c r="M57" i="1" s="1"/>
  <c r="L54" i="1"/>
  <c r="P41" i="1" l="1"/>
  <c r="G66" i="1"/>
  <c r="G67" i="1" s="1"/>
  <c r="G68" i="1" s="1"/>
  <c r="G69" i="1" s="1"/>
  <c r="G70" i="1" s="1"/>
  <c r="G71" i="1" s="1"/>
  <c r="G72" i="1" s="1"/>
  <c r="K77" i="1"/>
  <c r="K78" i="1" s="1"/>
  <c r="AA2" i="1"/>
  <c r="N71" i="1"/>
  <c r="M58" i="1"/>
  <c r="M59" i="1" s="1"/>
  <c r="M60" i="1" s="1"/>
  <c r="L55" i="1"/>
  <c r="L56" i="1" s="1"/>
  <c r="L57" i="1" s="1"/>
  <c r="L58" i="1" s="1"/>
  <c r="L59" i="1" s="1"/>
  <c r="L60" i="1" s="1"/>
  <c r="L61" i="1" s="1"/>
  <c r="L62" i="1" s="1"/>
  <c r="L63" i="1" s="1"/>
  <c r="L64" i="1" s="1"/>
  <c r="L65" i="1" s="1"/>
  <c r="L66" i="1" s="1"/>
  <c r="K79" i="1" l="1"/>
  <c r="P42" i="1"/>
  <c r="G73" i="1"/>
  <c r="G74" i="1" s="1"/>
  <c r="G75" i="1" s="1"/>
  <c r="T2" i="1"/>
  <c r="X2" i="1"/>
  <c r="N72" i="1"/>
  <c r="N73" i="1" s="1"/>
  <c r="L67" i="1"/>
  <c r="M61" i="1"/>
  <c r="K80" i="1" l="1"/>
  <c r="K81" i="1" s="1"/>
  <c r="X81" i="1" s="1"/>
  <c r="P43" i="1"/>
  <c r="G76" i="1"/>
  <c r="G77" i="1" s="1"/>
  <c r="N74" i="1"/>
  <c r="L68" i="1"/>
  <c r="M62" i="1"/>
  <c r="Y2" i="1"/>
  <c r="X80" i="1" l="1"/>
  <c r="X42" i="1"/>
  <c r="X67" i="1"/>
  <c r="X10" i="1"/>
  <c r="X73" i="1"/>
  <c r="X41" i="1"/>
  <c r="X37" i="1"/>
  <c r="X24" i="1"/>
  <c r="X43" i="1"/>
  <c r="X38" i="1"/>
  <c r="X20" i="1"/>
  <c r="X17" i="1"/>
  <c r="X61" i="1"/>
  <c r="X62" i="1"/>
  <c r="X35" i="1"/>
  <c r="X22" i="1"/>
  <c r="X60" i="1"/>
  <c r="X69" i="1"/>
  <c r="X27" i="1"/>
  <c r="X31" i="1"/>
  <c r="X50" i="1"/>
  <c r="X39" i="1"/>
  <c r="X12" i="1"/>
  <c r="X63" i="1"/>
  <c r="X25" i="1"/>
  <c r="X78" i="1"/>
  <c r="X72" i="1"/>
  <c r="X23" i="1"/>
  <c r="X47" i="1"/>
  <c r="X68" i="1"/>
  <c r="X51" i="1"/>
  <c r="X7" i="1"/>
  <c r="X48" i="1"/>
  <c r="X59" i="1"/>
  <c r="X74" i="1"/>
  <c r="X71" i="1"/>
  <c r="X77" i="1"/>
  <c r="X54" i="1"/>
  <c r="X13" i="1"/>
  <c r="X32" i="1"/>
  <c r="X40" i="1"/>
  <c r="X14" i="1"/>
  <c r="X21" i="1"/>
  <c r="X64" i="1"/>
  <c r="X57" i="1"/>
  <c r="X70" i="1"/>
  <c r="X5" i="1"/>
  <c r="X19" i="1"/>
  <c r="X55" i="1"/>
  <c r="X44" i="1"/>
  <c r="X3" i="1"/>
  <c r="X30" i="1"/>
  <c r="X36" i="1"/>
  <c r="X58" i="1"/>
  <c r="X29" i="1"/>
  <c r="X4" i="1"/>
  <c r="X9" i="1"/>
  <c r="X8" i="1"/>
  <c r="X18" i="1"/>
  <c r="X75" i="1"/>
  <c r="X56" i="1"/>
  <c r="X26" i="1"/>
  <c r="X45" i="1"/>
  <c r="X34" i="1"/>
  <c r="X53" i="1"/>
  <c r="X16" i="1"/>
  <c r="X11" i="1"/>
  <c r="X15" i="1"/>
  <c r="X46" i="1"/>
  <c r="X33" i="1"/>
  <c r="X6" i="1"/>
  <c r="X65" i="1"/>
  <c r="X66" i="1"/>
  <c r="X76" i="1"/>
  <c r="X28" i="1"/>
  <c r="X49" i="1"/>
  <c r="X52" i="1"/>
  <c r="X79" i="1"/>
  <c r="G78" i="1"/>
  <c r="P44" i="1"/>
  <c r="N75" i="1"/>
  <c r="L69" i="1"/>
  <c r="M63" i="1"/>
  <c r="M64" i="1" s="1"/>
  <c r="M65" i="1" s="1"/>
  <c r="M66" i="1" s="1"/>
  <c r="G79" i="1" l="1"/>
  <c r="P45" i="1"/>
  <c r="N76" i="1"/>
  <c r="L70" i="1"/>
  <c r="M67" i="1"/>
  <c r="G80" i="1" l="1"/>
  <c r="G81" i="1" s="1"/>
  <c r="T71" i="1" s="1"/>
  <c r="T6" i="1"/>
  <c r="T40" i="1"/>
  <c r="T8" i="1"/>
  <c r="T70" i="1"/>
  <c r="T56" i="1"/>
  <c r="T55" i="1"/>
  <c r="T10" i="1"/>
  <c r="T28" i="1"/>
  <c r="T14" i="1"/>
  <c r="T38" i="1"/>
  <c r="T12" i="1"/>
  <c r="T60" i="1"/>
  <c r="T26" i="1"/>
  <c r="T41" i="1"/>
  <c r="T11" i="1"/>
  <c r="T27" i="1"/>
  <c r="T22" i="1"/>
  <c r="T21" i="1"/>
  <c r="T72" i="1"/>
  <c r="T23" i="1"/>
  <c r="T19" i="1"/>
  <c r="T29" i="1"/>
  <c r="T13" i="1"/>
  <c r="T37" i="1"/>
  <c r="T69" i="1"/>
  <c r="T18" i="1"/>
  <c r="T62" i="1"/>
  <c r="T59" i="1"/>
  <c r="T25" i="1"/>
  <c r="T45" i="1"/>
  <c r="T42" i="1"/>
  <c r="T54" i="1"/>
  <c r="T52" i="1"/>
  <c r="T53" i="1"/>
  <c r="P46" i="1"/>
  <c r="N77" i="1"/>
  <c r="L71" i="1"/>
  <c r="L72" i="1" s="1"/>
  <c r="L73" i="1" s="1"/>
  <c r="M68" i="1"/>
  <c r="T9" i="1" l="1"/>
  <c r="T39" i="1"/>
  <c r="T44" i="1"/>
  <c r="T58" i="1"/>
  <c r="T4" i="1"/>
  <c r="T17" i="1"/>
  <c r="T15" i="1"/>
  <c r="T33" i="1"/>
  <c r="T51" i="1"/>
  <c r="T20" i="1"/>
  <c r="T5" i="1"/>
  <c r="T46" i="1"/>
  <c r="T66" i="1"/>
  <c r="T77" i="1"/>
  <c r="T36" i="1"/>
  <c r="T74" i="1"/>
  <c r="T64" i="1"/>
  <c r="T73" i="1"/>
  <c r="T75" i="1"/>
  <c r="T48" i="1"/>
  <c r="T34" i="1"/>
  <c r="T24" i="1"/>
  <c r="T68" i="1"/>
  <c r="T47" i="1"/>
  <c r="T50" i="1"/>
  <c r="T65" i="1"/>
  <c r="T57" i="1"/>
  <c r="T76" i="1"/>
  <c r="T43" i="1"/>
  <c r="T78" i="1"/>
  <c r="T49" i="1"/>
  <c r="T79" i="1"/>
  <c r="T31" i="1"/>
  <c r="T67" i="1"/>
  <c r="T3" i="1"/>
  <c r="T35" i="1"/>
  <c r="T81" i="1"/>
  <c r="T16" i="1"/>
  <c r="T7" i="1"/>
  <c r="T61" i="1"/>
  <c r="T32" i="1"/>
  <c r="T63" i="1"/>
  <c r="T80" i="1"/>
  <c r="T30" i="1"/>
  <c r="P47" i="1"/>
  <c r="N78" i="1"/>
  <c r="L74" i="1"/>
  <c r="L75" i="1" s="1"/>
  <c r="M69" i="1"/>
  <c r="AA59" i="1" l="1"/>
  <c r="N79" i="1"/>
  <c r="N80" i="1" s="1"/>
  <c r="N81" i="1" s="1"/>
  <c r="AA81" i="1" s="1"/>
  <c r="P48" i="1"/>
  <c r="AA76" i="1"/>
  <c r="AA44" i="1"/>
  <c r="AA51" i="1"/>
  <c r="AA15" i="1"/>
  <c r="AA56" i="1"/>
  <c r="AA63" i="1"/>
  <c r="AA11" i="1"/>
  <c r="AA22" i="1"/>
  <c r="AA18" i="1"/>
  <c r="AA12" i="1"/>
  <c r="AA62" i="1"/>
  <c r="AA27" i="1"/>
  <c r="AA29" i="1"/>
  <c r="AA32" i="1"/>
  <c r="AA24" i="1"/>
  <c r="AA49" i="1"/>
  <c r="AA14" i="1"/>
  <c r="AA21" i="1"/>
  <c r="AA61" i="1"/>
  <c r="AA8" i="1"/>
  <c r="AA9" i="1"/>
  <c r="AA33" i="1"/>
  <c r="AA35" i="1"/>
  <c r="AA5" i="1"/>
  <c r="AA55" i="1"/>
  <c r="AA10" i="1"/>
  <c r="AA4" i="1"/>
  <c r="AA23" i="1"/>
  <c r="AA78" i="1"/>
  <c r="AA75" i="1"/>
  <c r="AA43" i="1"/>
  <c r="AA41" i="1"/>
  <c r="AA66" i="1"/>
  <c r="AA60" i="1"/>
  <c r="AA67" i="1"/>
  <c r="AA50" i="1"/>
  <c r="AA70" i="1"/>
  <c r="AA3" i="1"/>
  <c r="AA73" i="1"/>
  <c r="AA40" i="1"/>
  <c r="AA69" i="1"/>
  <c r="AA57" i="1"/>
  <c r="AA46" i="1"/>
  <c r="AA54" i="1"/>
  <c r="AA47" i="1"/>
  <c r="AA52" i="1"/>
  <c r="AA68" i="1"/>
  <c r="AA17" i="1"/>
  <c r="AA45" i="1"/>
  <c r="AA64" i="1"/>
  <c r="AA72" i="1"/>
  <c r="AA26" i="1"/>
  <c r="AA31" i="1"/>
  <c r="AA74" i="1"/>
  <c r="AA36" i="1"/>
  <c r="AA39" i="1"/>
  <c r="AA30" i="1"/>
  <c r="AA19" i="1"/>
  <c r="AA28" i="1"/>
  <c r="AA65" i="1"/>
  <c r="AA48" i="1"/>
  <c r="AA7" i="1"/>
  <c r="AA16" i="1"/>
  <c r="AA34" i="1"/>
  <c r="AA42" i="1"/>
  <c r="AA53" i="1"/>
  <c r="AA13" i="1"/>
  <c r="AA25" i="1"/>
  <c r="AA6" i="1"/>
  <c r="AA38" i="1"/>
  <c r="AA71" i="1"/>
  <c r="AA37" i="1"/>
  <c r="AA20" i="1"/>
  <c r="AA58" i="1"/>
  <c r="AA77" i="1"/>
  <c r="L76" i="1"/>
  <c r="M70" i="1"/>
  <c r="AA79" i="1" l="1"/>
  <c r="AA80" i="1"/>
  <c r="P49" i="1"/>
  <c r="L77" i="1"/>
  <c r="M71" i="1"/>
  <c r="P50" i="1" l="1"/>
  <c r="L78" i="1"/>
  <c r="M72" i="1"/>
  <c r="L79" i="1" l="1"/>
  <c r="P51" i="1"/>
  <c r="M73" i="1"/>
  <c r="L80" i="1" l="1"/>
  <c r="L81" i="1" s="1"/>
  <c r="Y81" i="1" s="1"/>
  <c r="P52" i="1"/>
  <c r="M74" i="1"/>
  <c r="M75" i="1" s="1"/>
  <c r="Y67" i="1" l="1"/>
  <c r="Y70" i="1"/>
  <c r="Y7" i="1"/>
  <c r="Y73" i="1"/>
  <c r="Y34" i="1"/>
  <c r="Y27" i="1"/>
  <c r="Y65" i="1"/>
  <c r="Y35" i="1"/>
  <c r="Y71" i="1"/>
  <c r="Y68" i="1"/>
  <c r="Y23" i="1"/>
  <c r="Y58" i="1"/>
  <c r="Y33" i="1"/>
  <c r="Y72" i="1"/>
  <c r="Y69" i="1"/>
  <c r="Y18" i="1"/>
  <c r="Y28" i="1"/>
  <c r="Y30" i="1"/>
  <c r="Y45" i="1"/>
  <c r="Y8" i="1"/>
  <c r="Y9" i="1"/>
  <c r="Y49" i="1"/>
  <c r="Y20" i="1"/>
  <c r="Y50" i="1"/>
  <c r="Y6" i="1"/>
  <c r="Y54" i="1"/>
  <c r="Y51" i="1"/>
  <c r="Y78" i="1"/>
  <c r="Y29" i="1"/>
  <c r="Y53" i="1"/>
  <c r="Y60" i="1"/>
  <c r="Y15" i="1"/>
  <c r="Y52" i="1"/>
  <c r="Y57" i="1"/>
  <c r="Y76" i="1"/>
  <c r="Y24" i="1"/>
  <c r="Y21" i="1"/>
  <c r="Y13" i="1"/>
  <c r="Y22" i="1"/>
  <c r="Y31" i="1"/>
  <c r="Y11" i="1"/>
  <c r="Y41" i="1"/>
  <c r="Y10" i="1"/>
  <c r="Y17" i="1"/>
  <c r="Y40" i="1"/>
  <c r="Y16" i="1"/>
  <c r="Y55" i="1"/>
  <c r="Y75" i="1"/>
  <c r="Y19" i="1"/>
  <c r="Y66" i="1"/>
  <c r="Y62" i="1"/>
  <c r="Y79" i="1"/>
  <c r="Y44" i="1"/>
  <c r="Y4" i="1"/>
  <c r="Y36" i="1"/>
  <c r="Y47" i="1"/>
  <c r="Y14" i="1"/>
  <c r="Y37" i="1"/>
  <c r="Y56" i="1"/>
  <c r="Y32" i="1"/>
  <c r="Y61" i="1"/>
  <c r="Y42" i="1"/>
  <c r="Y26" i="1"/>
  <c r="Y5" i="1"/>
  <c r="Y74" i="1"/>
  <c r="Y25" i="1"/>
  <c r="Y48" i="1"/>
  <c r="Y46" i="1"/>
  <c r="Y12" i="1"/>
  <c r="Y38" i="1"/>
  <c r="Y64" i="1"/>
  <c r="Y39" i="1"/>
  <c r="Y3" i="1"/>
  <c r="Y77" i="1"/>
  <c r="Y59" i="1"/>
  <c r="Y63" i="1"/>
  <c r="Y43" i="1"/>
  <c r="Y80" i="1"/>
  <c r="P53" i="1"/>
  <c r="M76" i="1"/>
  <c r="P54" i="1" l="1"/>
  <c r="M77" i="1"/>
  <c r="M78" i="1" s="1"/>
  <c r="M79" i="1" s="1"/>
  <c r="M80" i="1" s="1"/>
  <c r="M81" i="1" l="1"/>
  <c r="Z81" i="1" s="1"/>
  <c r="Z78" i="1"/>
  <c r="Z79" i="1"/>
  <c r="P55" i="1"/>
  <c r="P56" i="1" s="1"/>
  <c r="P57" i="1" s="1"/>
  <c r="P58" i="1" s="1"/>
  <c r="P59" i="1" s="1"/>
  <c r="P60" i="1" s="1"/>
  <c r="P61" i="1" s="1"/>
  <c r="P62" i="1" s="1"/>
  <c r="P63" i="1" s="1"/>
  <c r="P64" i="1" s="1"/>
  <c r="P65" i="1" s="1"/>
  <c r="P66" i="1" s="1"/>
  <c r="P67" i="1" s="1"/>
  <c r="P68" i="1" s="1"/>
  <c r="Z3" i="1"/>
  <c r="Z2" i="1"/>
  <c r="Z77" i="1"/>
  <c r="Z64" i="1"/>
  <c r="Z24" i="1"/>
  <c r="Z17" i="1"/>
  <c r="Z56" i="1"/>
  <c r="Z49" i="1"/>
  <c r="Z14" i="1"/>
  <c r="Z52" i="1"/>
  <c r="Z37" i="1"/>
  <c r="Z16" i="1"/>
  <c r="Z19" i="1"/>
  <c r="Z34" i="1"/>
  <c r="Z44" i="1"/>
  <c r="Z10" i="1"/>
  <c r="Z7" i="1"/>
  <c r="Z69" i="1"/>
  <c r="Z31" i="1"/>
  <c r="Z74" i="1"/>
  <c r="Z12" i="1"/>
  <c r="Z27" i="1"/>
  <c r="Z46" i="1"/>
  <c r="Z53" i="1"/>
  <c r="Z61" i="1"/>
  <c r="Z62" i="1"/>
  <c r="Z68" i="1"/>
  <c r="Z63" i="1"/>
  <c r="Z22" i="1"/>
  <c r="Z58" i="1"/>
  <c r="Z72" i="1"/>
  <c r="Z6" i="1"/>
  <c r="Z66" i="1"/>
  <c r="Z50" i="1"/>
  <c r="Z30" i="1"/>
  <c r="Z5" i="1"/>
  <c r="Z47" i="1"/>
  <c r="Z21" i="1"/>
  <c r="Z4" i="1"/>
  <c r="Z32" i="1"/>
  <c r="Z29" i="1"/>
  <c r="Z38" i="1"/>
  <c r="Z57" i="1"/>
  <c r="Z23" i="1"/>
  <c r="Z42" i="1"/>
  <c r="Z60" i="1"/>
  <c r="Z11" i="1"/>
  <c r="Z9" i="1"/>
  <c r="Z20" i="1"/>
  <c r="Z35" i="1"/>
  <c r="Z45" i="1"/>
  <c r="Z18" i="1"/>
  <c r="Z70" i="1"/>
  <c r="Z51" i="1"/>
  <c r="Z13" i="1"/>
  <c r="Z41" i="1"/>
  <c r="Z25" i="1"/>
  <c r="Z54" i="1"/>
  <c r="Z43" i="1"/>
  <c r="Z55" i="1"/>
  <c r="Z65" i="1"/>
  <c r="Z40" i="1"/>
  <c r="Z48" i="1"/>
  <c r="Z26" i="1"/>
  <c r="Z33" i="1"/>
  <c r="Z59" i="1"/>
  <c r="Z39" i="1"/>
  <c r="Z15" i="1"/>
  <c r="Z73" i="1"/>
  <c r="Z36" i="1"/>
  <c r="Z28" i="1"/>
  <c r="Z67" i="1"/>
  <c r="Z8" i="1"/>
  <c r="Z71" i="1"/>
  <c r="Z75" i="1"/>
  <c r="Z76" i="1"/>
  <c r="Z80" i="1" l="1"/>
  <c r="P69" i="1"/>
  <c r="P70" i="1" s="1"/>
  <c r="P71" i="1" s="1"/>
  <c r="P72" i="1" s="1"/>
  <c r="P73" i="1" s="1"/>
  <c r="P74" i="1" s="1"/>
  <c r="P75" i="1" s="1"/>
  <c r="P76" i="1" s="1"/>
  <c r="P77" i="1" s="1"/>
  <c r="P78" i="1" s="1"/>
  <c r="P79" i="1" s="1"/>
  <c r="P80" i="1" s="1"/>
  <c r="P81" i="1" s="1"/>
  <c r="AC81" i="1" s="1"/>
  <c r="AC2" i="1"/>
  <c r="AC23" i="1" l="1"/>
  <c r="AC10" i="1"/>
  <c r="AC67" i="1"/>
  <c r="AC14" i="1"/>
  <c r="AC77" i="1"/>
  <c r="AC42" i="1"/>
  <c r="AC9" i="1"/>
  <c r="AC68" i="1"/>
  <c r="AC62" i="1"/>
  <c r="AC11" i="1"/>
  <c r="AC22" i="1"/>
  <c r="AC60" i="1"/>
  <c r="AC70" i="1"/>
  <c r="AC40" i="1"/>
  <c r="AC13" i="1"/>
  <c r="AC5" i="1"/>
  <c r="AC39" i="1"/>
  <c r="AC50" i="1"/>
  <c r="AC37" i="1"/>
  <c r="AC49" i="1"/>
  <c r="AC45" i="1"/>
  <c r="AC4" i="1"/>
  <c r="AC55" i="1"/>
  <c r="AC75" i="1"/>
  <c r="AC21" i="1"/>
  <c r="AC47" i="1"/>
  <c r="AC41" i="1"/>
  <c r="AC38" i="1"/>
  <c r="AC7" i="1"/>
  <c r="AC61" i="1"/>
  <c r="AC20" i="1"/>
  <c r="AC73" i="1"/>
  <c r="AC6" i="1"/>
  <c r="AC64" i="1"/>
  <c r="AC27" i="1"/>
  <c r="AC31" i="1"/>
  <c r="AC25" i="1"/>
  <c r="AC46" i="1"/>
  <c r="AC3" i="1"/>
  <c r="AC19" i="1"/>
  <c r="AC30" i="1"/>
  <c r="AC16" i="1"/>
  <c r="AC69" i="1"/>
  <c r="AC28" i="1"/>
  <c r="AC66" i="1"/>
  <c r="AC59" i="1"/>
  <c r="AC48" i="1"/>
  <c r="AC8" i="1"/>
  <c r="AC15" i="1"/>
  <c r="AC24" i="1"/>
  <c r="AC34" i="1"/>
  <c r="AC52" i="1"/>
  <c r="AC57" i="1"/>
  <c r="AC63" i="1"/>
  <c r="AC17" i="1"/>
  <c r="AC36" i="1"/>
  <c r="AC33" i="1"/>
  <c r="AC43" i="1"/>
  <c r="AC26" i="1"/>
  <c r="AC12" i="1"/>
  <c r="AC65" i="1"/>
  <c r="AC51" i="1"/>
  <c r="AC35" i="1"/>
  <c r="AC58" i="1"/>
  <c r="AC56" i="1"/>
  <c r="AC29" i="1"/>
  <c r="AC71" i="1"/>
  <c r="AC44" i="1"/>
  <c r="AC72" i="1"/>
  <c r="AC53" i="1"/>
  <c r="AC54" i="1"/>
  <c r="AC18" i="1"/>
  <c r="AC32" i="1"/>
  <c r="AC79" i="1"/>
  <c r="AC80" i="1"/>
  <c r="AC76" i="1"/>
  <c r="AC78" i="1"/>
  <c r="AC74"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mments3.xml><?xml version="1.0" encoding="utf-8"?>
<comments xmlns="http://schemas.openxmlformats.org/spreadsheetml/2006/main">
  <authors>
    <author>Ангиограф Экстренный</author>
  </authors>
  <commentList>
    <comment ref="A3" authorId="0" shapeId="0">
      <text>
        <r>
          <rPr>
            <sz val="9"/>
            <color indexed="81"/>
            <rFont val="Tahoma"/>
            <family val="2"/>
            <charset val="204"/>
          </rPr>
          <t xml:space="preserve">Скопировать ячейку:
</t>
        </r>
        <r>
          <rPr>
            <b/>
            <sz val="9"/>
            <color indexed="81"/>
            <rFont val="Tahoma"/>
            <family val="2"/>
            <charset val="204"/>
          </rPr>
          <t>Ctrl+C</t>
        </r>
        <r>
          <rPr>
            <sz val="9"/>
            <color indexed="81"/>
            <rFont val="Tahoma"/>
            <family val="2"/>
            <charset val="204"/>
          </rPr>
          <t xml:space="preserve">
-----------------------------
Вставить в 1С:
</t>
        </r>
        <r>
          <rPr>
            <b/>
            <sz val="9"/>
            <color indexed="81"/>
            <rFont val="Tahoma"/>
            <family val="2"/>
            <charset val="204"/>
          </rPr>
          <t>Ctrl+V</t>
        </r>
        <r>
          <rPr>
            <sz val="9"/>
            <color indexed="81"/>
            <rFont val="Tahoma"/>
            <family val="2"/>
            <charset val="204"/>
          </rPr>
          <t xml:space="preserve">
</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<sst xmlns="http://schemas.openxmlformats.org/spreadsheetml/2006/main" count="893" uniqueCount="544">
  <si>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</si>
  <si>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</si>
  <si>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</si>
  <si>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</si>
  <si>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</si>
  <si>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</si>
  <si>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</si>
  <si>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</si>
  <si>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</si>
  <si>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</si>
  <si>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</si>
  <si>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</si>
  <si>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</si>
  <si>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</si>
  <si>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</si>
  <si>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</si>
  <si>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</si>
  <si>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</si>
  <si>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</si>
  <si>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</si>
  <si>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</si>
  <si>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</si>
  <si>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</si>
  <si>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</si>
  <si>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</si>
  <si>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</si>
  <si>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</si>
  <si>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</si>
  <si>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</si>
  <si>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</si>
  <si>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</si>
  <si>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</si>
  <si>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</si>
  <si>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</si>
  <si>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</si>
  <si>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</si>
  <si>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</si>
  <si>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</si>
  <si>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</si>
  <si>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</si>
  <si>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</si>
  <si>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</si>
  <si>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</si>
  <si>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</si>
  <si>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</si>
  <si>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</si>
  <si>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</si>
  <si>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</si>
  <si>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</si>
  <si>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</si>
  <si>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</si>
  <si>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</si>
  <si>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</si>
  <si>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</si>
  <si>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</si>
  <si>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</si>
  <si>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</si>
  <si>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</si>
  <si>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</si>
  <si>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</si>
  <si>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</si>
  <si>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</si>
  <si>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</si>
  <si>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</si>
  <si>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</si>
  <si>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</si>
  <si>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</si>
  <si>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</si>
  <si>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</si>
  <si>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</si>
  <si>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</si>
  <si>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</si>
  <si>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</si>
  <si>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</si>
  <si>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</si>
  <si>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</si>
  <si>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</si>
  <si>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</si>
  <si>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</si>
  <si>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</si>
  <si>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</si>
  <si>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</si>
  <si>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</si>
  <si>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</si>
  <si>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</si>
  <si>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</si>
  <si>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</si>
  <si>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</si>
  <si>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</si>
  <si>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</si>
  <si>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</si>
  <si>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</si>
  <si>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</si>
  <si>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</si>
  <si>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</si>
  <si>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</si>
  <si>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</si>
  <si>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</si>
  <si>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</si>
  <si>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</si>
  <si>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</si>
  <si>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</si>
  <si>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</si>
  <si>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</si>
  <si>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</si>
  <si>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</si>
  <si>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</si>
  <si>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</si>
  <si>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</si>
  <si>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</si>
  <si>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</si>
  <si>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</si>
  <si>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</si>
  <si>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</si>
  <si>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</si>
  <si>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</si>
  <si>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</si>
  <si>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</si>
  <si>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</si>
  <si>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</si>
  <si>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</si>
  <si>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</si>
  <si>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</si>
  <si>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</si>
  <si>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</si>
  <si>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</si>
  <si>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</si>
  <si>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</si>
  <si>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</si>
  <si>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</si>
  <si>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</si>
  <si>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</si>
  <si>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</si>
  <si>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</si>
  <si>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</si>
  <si>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</si>
  <si>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</si>
  <si>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</si>
  <si>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</si>
  <si>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</si>
  <si>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</si>
  <si>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</si>
  <si>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</si>
  <si>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</si>
  <si>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</si>
  <si>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</si>
  <si>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</si>
  <si>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</si>
  <si>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</si>
  <si>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</si>
  <si>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</si>
  <si>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</si>
  <si>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</si>
  <si>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</si>
  <si>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</si>
  <si>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</si>
  <si>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</si>
  <si>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</si>
  <si>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</si>
  <si>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</si>
  <si>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</si>
  <si>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</si>
  <si>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</si>
  <si>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</si>
  <si>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</si>
  <si>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</si>
  <si>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</si>
  <si>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</si>
  <si>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</si>
  <si>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</si>
  <si>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</si>
  <si>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</si>
  <si>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</si>
  <si>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</si>
  <si>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</si>
  <si>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</si>
  <si>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</si>
  <si>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</si>
  <si>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</si>
  <si>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</si>
  <si>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</si>
  <si>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</si>
  <si>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</si>
  <si>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</si>
  <si>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</si>
  <si>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</si>
  <si>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</si>
  <si>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</si>
  <si>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</si>
  <si>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</si>
  <si>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</si>
  <si>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</si>
  <si>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</si>
  <si>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</si>
  <si>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</si>
  <si>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</si>
  <si>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</si>
  <si>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</si>
  <si>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</si>
  <si>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</si>
  <si>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</si>
  <si>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</si>
  <si>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</si>
  <si>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</si>
  <si>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</si>
  <si>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</si>
  <si>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</si>
  <si>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</si>
  <si>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</si>
  <si>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</si>
  <si>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</si>
  <si>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</si>
  <si>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</si>
  <si>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</si>
  <si>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</si>
  <si>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</si>
  <si>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</si>
  <si>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</si>
  <si>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</si>
  <si>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</si>
  <si>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</si>
  <si>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</si>
  <si>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</si>
  <si>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</si>
  <si>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</si>
  <si>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</si>
  <si>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</si>
  <si>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</si>
  <si>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</si>
  <si>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</si>
  <si>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</si>
  <si>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</si>
  <si>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</si>
  <si>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</si>
  <si>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</si>
  <si>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</si>
  <si>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</si>
  <si>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</si>
  <si>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</si>
  <si>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</si>
  <si>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</si>
  <si>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</si>
  <si>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</si>
  <si>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</si>
  <si>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</si>
  <si>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</si>
  <si>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</si>
  <si>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</si>
  <si>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</si>
  <si>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</si>
  <si>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</si>
  <si>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</si>
  <si>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</si>
  <si>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</si>
  <si>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</si>
  <si>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</si>
  <si>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</si>
  <si>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</si>
  <si>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</si>
  <si>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</si>
  <si>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</si>
  <si>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</si>
  <si>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</si>
  <si>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</si>
  <si>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</si>
  <si>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</si>
  <si>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</si>
  <si>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</si>
  <si>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</si>
  <si>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</si>
  <si>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</si>
  <si>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</si>
  <si>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</si>
  <si>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</si>
  <si>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</si>
  <si>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</si>
  <si>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</si>
  <si>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</si>
  <si>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</si>
  <si>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</si>
  <si>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</si>
  <si>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</si>
  <si>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</si>
  <si>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</si>
  <si>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</si>
  <si>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</si>
  <si>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</si>
  <si>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</si>
  <si>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</si>
  <si>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</si>
  <si>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</si>
  <si>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</si>
  <si>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</si>
  <si>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</si>
  <si>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</si>
  <si>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</si>
  <si>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</si>
  <si>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</si>
  <si>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</si>
  <si>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</si>
  <si>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</si>
  <si>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</si>
  <si>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М/С-анестезист</t>
  </si>
  <si>
    <t>Бородкина С.А.</t>
  </si>
  <si>
    <t>ВМП 1</t>
  </si>
  <si>
    <t>Индефлятор</t>
  </si>
  <si>
    <t>NC Euphora</t>
  </si>
  <si>
    <t>Диагностический проводник</t>
  </si>
  <si>
    <t>DES</t>
  </si>
  <si>
    <t>Hunter® 6F</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</si>
  <si>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</si>
  <si>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</si>
  <si>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</si>
  <si>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</si>
  <si>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</si>
  <si>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</si>
  <si>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</si>
  <si>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</si>
  <si>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</si>
  <si>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</si>
  <si>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</si>
  <si>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</si>
  <si>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</si>
  <si>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</si>
  <si>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</si>
  <si>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</si>
  <si>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</si>
  <si>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</si>
  <si>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</si>
  <si>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</si>
  <si>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</si>
  <si>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</si>
  <si>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</si>
  <si>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</si>
  <si>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</si>
  <si>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</si>
  <si>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</si>
  <si>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</si>
  <si>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</si>
  <si>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</si>
  <si>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</si>
  <si>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</si>
  <si>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</si>
  <si>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</si>
  <si>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</si>
  <si>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</si>
  <si>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</si>
  <si>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</si>
  <si>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</si>
  <si>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</si>
  <si>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</si>
  <si>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</si>
  <si>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</si>
  <si>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</si>
  <si>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</si>
  <si>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</si>
  <si>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</si>
  <si>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</si>
  <si>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</si>
  <si>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</si>
  <si>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</si>
  <si>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</si>
  <si>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</si>
  <si>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</si>
  <si>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</si>
  <si>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</si>
  <si>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</si>
  <si>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</si>
  <si>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</si>
  <si>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</si>
  <si>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</si>
  <si>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</si>
  <si>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</si>
  <si>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</si>
  <si>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</si>
  <si>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</si>
  <si>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</si>
  <si>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</si>
  <si>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</si>
  <si>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</si>
  <si>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</si>
  <si>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</si>
  <si>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</si>
  <si>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</si>
  <si>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</si>
  <si>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</si>
  <si>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</si>
  <si>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</si>
  <si>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</si>
  <si>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</si>
  <si>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</si>
  <si>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</si>
  <si>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</si>
  <si>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</si>
  <si>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</si>
  <si>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</si>
  <si>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</si>
  <si>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</si>
  <si>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</si>
  <si>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</si>
  <si>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</si>
  <si>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</si>
  <si>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</si>
  <si>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</si>
  <si>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</si>
  <si>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</si>
  <si>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</si>
  <si>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</si>
  <si>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</si>
  <si>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</si>
  <si>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</si>
  <si>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</si>
  <si>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</si>
  <si>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</si>
  <si>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</si>
  <si>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</si>
  <si>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</si>
  <si>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</si>
  <si>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</si>
  <si>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</si>
  <si>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</si>
  <si>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</si>
  <si>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</si>
  <si>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</si>
  <si>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</si>
  <si>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</si>
  <si>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</si>
  <si>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</si>
  <si>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</si>
  <si>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</si>
  <si>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</si>
  <si>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</si>
  <si>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</si>
  <si>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</si>
  <si>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</si>
  <si>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</si>
  <si>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</si>
  <si>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</si>
  <si>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</si>
  <si>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</si>
  <si>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</si>
  <si>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</si>
  <si>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</si>
  <si>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</si>
  <si>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</si>
  <si>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</si>
  <si>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</si>
  <si>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</si>
  <si>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</si>
  <si>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</si>
  <si>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</si>
  <si>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</si>
  <si>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</si>
  <si>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</si>
  <si>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</si>
  <si>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</si>
  <si>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</si>
  <si>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</si>
  <si>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</si>
  <si>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</si>
  <si>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</si>
  <si>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</si>
  <si>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</si>
  <si>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</si>
  <si>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</si>
  <si>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</si>
  <si>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</si>
  <si>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</si>
  <si>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</si>
  <si>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</si>
  <si>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</si>
  <si>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</si>
  <si>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</si>
  <si>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</si>
  <si>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</si>
  <si>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</si>
  <si>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</si>
  <si>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</si>
  <si>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</si>
  <si>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</si>
  <si>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</si>
  <si>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</si>
  <si>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</si>
  <si>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</si>
  <si>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</si>
  <si>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</si>
  <si>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</si>
  <si>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</si>
  <si>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</si>
  <si>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</si>
  <si>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</si>
  <si>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</si>
  <si>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</si>
  <si>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</si>
  <si>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</si>
  <si>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</si>
  <si>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</si>
  <si>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</si>
  <si>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</si>
  <si>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</si>
  <si>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</si>
  <si>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</si>
  <si>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</si>
  <si>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</si>
  <si>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</si>
  <si>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</si>
  <si>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</si>
  <si>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</si>
  <si>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</si>
  <si>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</si>
  <si>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</si>
  <si>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</si>
  <si>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</si>
  <si>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</si>
  <si>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</si>
  <si>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</si>
  <si>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</si>
  <si>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Abbot Whisper MS</t>
  </si>
  <si>
    <t>Abbot Whisper LS</t>
  </si>
  <si>
    <t>Pilot 150, 190 cm</t>
  </si>
  <si>
    <t>Pilot 150, 300 cm</t>
  </si>
  <si>
    <t>Медведева А.Ю.</t>
  </si>
  <si>
    <t>Вольхин М.В.</t>
  </si>
  <si>
    <t>Извлечён</t>
  </si>
  <si>
    <t>DES, Metafor</t>
  </si>
  <si>
    <t>Shunmei 0,6</t>
  </si>
  <si>
    <t>Shunmei 0,7</t>
  </si>
  <si>
    <t>Artimes</t>
  </si>
  <si>
    <t>Apollo</t>
  </si>
  <si>
    <t>23:30</t>
  </si>
  <si>
    <t>Правый</t>
  </si>
  <si>
    <t xml:space="preserve">неровности контуров </t>
  </si>
  <si>
    <t>Лукин П.Е.</t>
  </si>
  <si>
    <t>52:06</t>
  </si>
  <si>
    <t>100 ml</t>
  </si>
  <si>
    <t>450 ml</t>
  </si>
  <si>
    <t xml:space="preserve">Устье ствола  катетеризировано проводниковым катетером Launcher ebu 4.0 6Fr. Коронарный проводник shunmei 0.7 проведены  в дистальный сегмент ДВ и ПНА. В дальнейшем проводники заменены на sion (2 шт). В зону среднего сегмента имплантирован DES Resolute Integrity 2.75-30, давлением 14 атм. На контрольной съёмке  устье ДВ скомпрометировано до 99%-кровоток по ДВ TIMI I, зона средней трети (зона бифуркации) стента раскрыта не полностью, остаточный стеноз до 50%. Рекроссинг проводников. Устье ДВ с техническими сложностями удалось дилатировать БК Artimes 1.25-20 и Колибри 1.5-10, антеградный кровоток по ДВ восстановлен.  В зону проксимального сегмента с оверлаппингом имплантирован DES Resolute Integrity 2.75-26, давлением 16 атм. Далее в ДВ проведён БК Artimes 1.25-20 (для защиты). При проведении БК Accuforce 3.25-6 в средний сегмент ПНА для выполнения постдилатации и оптимизации стента  среднего сегмента произошел обрыв фрагмента системы доставки от бК Artimes 1.25-20. Сложные и длительны попытки извлечения системы доставки из коронарных арт. Фрагмент доставки успешно извлечен. При извлечении системы доставки коронарный проводник sion перфорировал одну из конц.ветвей дистального сегмента ДВ. Степень перфорции Ellis 3. Принято решение в пользу экстренной эмболизации дистального сегмента ДВ адгезионным материалом через  катетер Medtronic Export Advance, последний успешно проведен до дистального сегмента ДВ, а устье ДВ предварительно дилатировано  Artimes 2.25-15.  На контрольных съёмках успешная эмболизация,   активного кровотечения нет, перфорированное отверстие закрыто. Далее, БК Accuforce 3.25-6, давлением до 16 атм.  выпонена успешная постдилатация и оптимизация стентов среднего и проксимального сегментов.  На контроьных съёмках стенты раскрыты удовлетворительно, признаков краевых диссекций ПНА и тромбоза нет, активной экстравазации контрастного вещества не выявлено, кровоток  по ПНА -TIMI III, по ДВ до дистального сегмента - TIMI II. Пациент в стабильном состоянии транспортируется в ПРИТ для дальнейшего наблюдения и лечения. </t>
  </si>
  <si>
    <r>
      <t xml:space="preserve">Интраоперационно экстренно вызваны  кардиохирург, вр. УЗИ. С учётом малого выпота, отсутствия признаков томпонады сердца, стабильной гемодинамики совместно с деж.кардиохирургом принято решение воздержаться от пункции перикарда. </t>
    </r>
    <r>
      <rPr>
        <u/>
        <sz val="10"/>
        <color theme="1"/>
        <rFont val="Calibri"/>
        <family val="2"/>
        <charset val="204"/>
        <scheme val="minor"/>
      </rPr>
      <t xml:space="preserve">Рекомендовано: </t>
    </r>
    <r>
      <rPr>
        <sz val="10"/>
        <color theme="1"/>
        <rFont val="Calibri"/>
        <family val="2"/>
        <charset val="204"/>
        <scheme val="minor"/>
      </rPr>
      <t>контроль места пункции, повязка на руке до 7-8 ч, набюдение кардиохирурга, контроль ЭХО на 02.03.25.</t>
    </r>
  </si>
  <si>
    <t>бедренный</t>
  </si>
  <si>
    <t>Оставлен</t>
  </si>
  <si>
    <t>стеноз проксимального сегмента 30%. Антеградный кровоток  TIMI III. Без отрицательной динамики.</t>
  </si>
  <si>
    <t>стеноз проксимального сегмента, стеноз дистального сегмента 30%. Антеградный кровотокTIMI III. Без отрицательной динамики.</t>
  </si>
  <si>
    <t>С целью определения настоящей локализации положения дренажного катетера после пункции перикарда в операционную вызван кардиохирург.</t>
  </si>
  <si>
    <t>на контрольной ангиографиии бассейна ПНА  активное кровоточение из ветвей ДВ не определяется, накопления контраста так же не определяется. Антеградный кровоток по ПНА сохраненTIMI III, антеградный кровоток по ДВ  сохранен до границы среднего и дистального сегментов. Ангиографическая картина без отрицательной динамики.</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</si>
</sst>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7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5"/>
      <color theme="1"/>
      <name val="Calibri"/>
      <family val="2"/>
      <charset val="204"/>
      <scheme val="minor"/>
    </font>
    <font>
      <sz val="11"/>
      <color theme="1"/>
      <name val="Aharoni"/>
      <charset val="177"/>
    </font>
    <font>
      <sz val="8"/>
      <color theme="1"/>
      <name val="Calibri"/>
      <family val="2"/>
      <charset val="204"/>
      <scheme val="minor"/>
    </font>
  </fonts>
  <fills count="14">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
      <patternFill patternType="solid">
        <fgColor theme="8" tint="0.79998168889431442"/>
        <bgColor indexed="64"/>
      </patternFill>
    </fill>
    <fill>
      <patternFill patternType="solid">
        <fgColor rgb="FFFF7C80"/>
        <bgColor indexed="64"/>
      </patternFill>
    </fill>
    <fill>
      <patternFill patternType="solid">
        <fgColor theme="0" tint="-0.14999847407452621"/>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55">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5"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6"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5"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4"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3"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4" fillId="0" borderId="0" xfId="0" applyFont="1" applyAlignment="1">
      <alignment horizontal="centerContinuous" vertical="top" wrapText="1"/>
    </xf>
    <xf numFmtId="0" fontId="64"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5" fillId="0" borderId="12" xfId="0" applyFont="1" applyBorder="1" applyAlignment="1" applyProtection="1">
      <alignment vertical="top" wrapText="1"/>
      <protection locked="0"/>
    </xf>
    <xf numFmtId="0" fontId="66"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5"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7"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4"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6"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3"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7" fillId="8" borderId="18" xfId="6" applyFont="1" applyBorder="1" applyAlignment="1" applyProtection="1">
      <alignment horizontal="left" vertical="center"/>
    </xf>
    <xf numFmtId="0" fontId="0" fillId="0" borderId="0" xfId="0" applyNumberFormat="1"/>
    <xf numFmtId="0" fontId="27" fillId="8" borderId="18" xfId="6" applyFont="1" applyBorder="1" applyAlignment="1" applyProtection="1">
      <alignment horizontal="left" vertical="center"/>
      <protection locked="0"/>
    </xf>
    <xf numFmtId="0" fontId="22" fillId="8" borderId="16" xfId="6" applyFont="1" applyBorder="1" applyAlignment="1" applyProtection="1">
      <alignment horizontal="left" vertical="center"/>
      <protection locked="0"/>
    </xf>
    <xf numFmtId="0" fontId="0" fillId="0" borderId="0" xfId="0" applyBorder="1"/>
    <xf numFmtId="0" fontId="50"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8" fillId="7" borderId="0" xfId="5" applyAlignment="1" applyProtection="1">
      <alignment horizontal="justify" vertical="top" wrapText="1"/>
      <protection hidden="1"/>
    </xf>
    <xf numFmtId="0" fontId="0" fillId="11" borderId="0" xfId="0" applyFill="1"/>
    <xf numFmtId="0" fontId="0" fillId="12" borderId="0" xfId="0" applyFill="1"/>
    <xf numFmtId="0" fontId="0" fillId="13" borderId="0" xfId="0" applyFill="1"/>
    <xf numFmtId="0" fontId="21" fillId="13" borderId="0" xfId="0" applyFont="1" applyFill="1" applyAlignment="1">
      <alignment horizontal="left"/>
    </xf>
    <xf numFmtId="0" fontId="1" fillId="0" borderId="0" xfId="0" applyFont="1"/>
    <xf numFmtId="0" fontId="69" fillId="0" borderId="0" xfId="0" applyFont="1" applyAlignment="1" applyProtection="1">
      <alignment horizontal="justify" vertical="top" wrapText="1"/>
      <protection locked="0"/>
    </xf>
    <xf numFmtId="0" fontId="2" fillId="0" borderId="0" xfId="0" applyFont="1" applyAlignment="1" applyProtection="1">
      <alignment horizontal="justify" vertical="top" wrapText="1"/>
      <protection locked="0"/>
    </xf>
    <xf numFmtId="0" fontId="2"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59"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62" fillId="0" borderId="0" xfId="0" applyFont="1" applyAlignment="1" applyProtection="1">
      <alignment horizontal="justify" vertical="top" wrapText="1"/>
      <protection locked="0"/>
    </xf>
    <xf numFmtId="0" fontId="58" fillId="0" borderId="0" xfId="0" applyFont="1" applyAlignment="1" applyProtection="1">
      <alignment horizontal="justify" vertical="top" wrapText="1"/>
      <protection locked="0"/>
    </xf>
    <xf numFmtId="0" fontId="58" fillId="0" borderId="13" xfId="0" applyFont="1" applyBorder="1" applyAlignment="1" applyProtection="1">
      <alignment horizontal="justify" vertical="top" wrapText="1"/>
      <protection locked="0"/>
    </xf>
    <xf numFmtId="0" fontId="58" fillId="0" borderId="3" xfId="0" applyFont="1" applyBorder="1" applyAlignment="1" applyProtection="1">
      <alignment horizontal="justify" vertical="top" wrapText="1"/>
      <protection locked="0"/>
    </xf>
    <xf numFmtId="0" fontId="58" fillId="0" borderId="9" xfId="0" applyFont="1" applyBorder="1" applyAlignment="1" applyProtection="1">
      <alignment horizontal="justify" vertical="top" wrapText="1"/>
      <protection locked="0"/>
    </xf>
    <xf numFmtId="0" fontId="62" fillId="0" borderId="5" xfId="0" applyFont="1" applyBorder="1" applyAlignment="1" applyProtection="1">
      <alignment horizontal="justify" vertical="top" wrapText="1"/>
      <protection locked="0"/>
    </xf>
    <xf numFmtId="0" fontId="62" fillId="0" borderId="11" xfId="0" applyFont="1" applyBorder="1" applyAlignment="1" applyProtection="1">
      <alignment horizontal="justify" vertical="top" wrapText="1"/>
      <protection locked="0"/>
    </xf>
    <xf numFmtId="0" fontId="62" fillId="0" borderId="13" xfId="0" applyFont="1" applyBorder="1" applyAlignment="1" applyProtection="1">
      <alignment horizontal="justify" vertical="top" wrapText="1"/>
      <protection locked="0"/>
    </xf>
    <xf numFmtId="0" fontId="62" fillId="0" borderId="3" xfId="0" applyFont="1" applyBorder="1" applyAlignment="1" applyProtection="1">
      <alignment horizontal="justify" vertical="top" wrapText="1"/>
      <protection locked="0"/>
    </xf>
    <xf numFmtId="0" fontId="62" fillId="0" borderId="9" xfId="0" applyFont="1" applyBorder="1" applyAlignment="1" applyProtection="1">
      <alignment horizontal="justify" vertical="top" wrapText="1"/>
      <protection locked="0"/>
    </xf>
    <xf numFmtId="0" fontId="60" fillId="0" borderId="10" xfId="0" applyFont="1" applyBorder="1" applyAlignment="1">
      <alignment horizontal="justify" vertical="distributed" wrapText="1"/>
    </xf>
    <xf numFmtId="0" fontId="60" fillId="0" borderId="5" xfId="0" applyFont="1" applyBorder="1" applyAlignment="1">
      <alignment wrapText="1"/>
    </xf>
    <xf numFmtId="0" fontId="60" fillId="0" borderId="11" xfId="0" applyFont="1" applyBorder="1" applyAlignment="1">
      <alignment wrapText="1"/>
    </xf>
    <xf numFmtId="0" fontId="60" fillId="0" borderId="12" xfId="0" applyFont="1" applyBorder="1" applyAlignment="1">
      <alignment wrapText="1"/>
    </xf>
    <xf numFmtId="0" fontId="60" fillId="0" borderId="0" xfId="0" applyFont="1" applyAlignment="1">
      <alignment wrapText="1"/>
    </xf>
    <xf numFmtId="0" fontId="60" fillId="0" borderId="13" xfId="0" applyFont="1" applyBorder="1" applyAlignment="1">
      <alignment wrapText="1"/>
    </xf>
    <xf numFmtId="0" fontId="60" fillId="0" borderId="8" xfId="0" applyFont="1" applyBorder="1" applyAlignment="1">
      <alignment wrapText="1"/>
    </xf>
    <xf numFmtId="0" fontId="60" fillId="0" borderId="3" xfId="0" applyFont="1" applyBorder="1" applyAlignment="1">
      <alignment wrapText="1"/>
    </xf>
    <xf numFmtId="0" fontId="60"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46" fillId="0" borderId="0" xfId="0" applyFont="1" applyAlignment="1" applyProtection="1">
      <alignment horizontal="justify" vertical="top" wrapText="1"/>
      <protection locked="0"/>
    </xf>
    <xf numFmtId="0" fontId="46" fillId="0" borderId="13" xfId="0" applyFont="1" applyBorder="1" applyAlignment="1" applyProtection="1">
      <alignment horizontal="justify" vertical="top" wrapText="1"/>
      <protection locked="0"/>
    </xf>
    <xf numFmtId="0" fontId="70" fillId="0" borderId="12" xfId="0" applyFont="1" applyBorder="1" applyAlignment="1" applyProtection="1">
      <alignment horizontal="justify" vertical="top" wrapText="1"/>
      <protection locked="0"/>
    </xf>
    <xf numFmtId="0" fontId="68" fillId="0" borderId="0" xfId="0" applyFont="1" applyAlignment="1">
      <alignment horizontal="justify" vertical="top" wrapText="1"/>
    </xf>
    <xf numFmtId="0" fontId="68" fillId="0" borderId="13" xfId="0" applyFont="1" applyBorder="1" applyAlignment="1">
      <alignment horizontal="justify" vertical="top" wrapText="1"/>
    </xf>
    <xf numFmtId="0" fontId="68" fillId="0" borderId="12" xfId="0" applyFont="1" applyBorder="1" applyAlignment="1">
      <alignment horizontal="justify" vertical="top" wrapText="1"/>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twoCellAnchor editAs="oneCell">
    <xdr:from>
      <xdr:col>0</xdr:col>
      <xdr:colOff>66675</xdr:colOff>
      <xdr:row>40</xdr:row>
      <xdr:rowOff>28576</xdr:rowOff>
    </xdr:from>
    <xdr:to>
      <xdr:col>1</xdr:col>
      <xdr:colOff>1428750</xdr:colOff>
      <xdr:row>48</xdr:row>
      <xdr:rowOff>161926</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6"/>
          <a:ext cx="2619375" cy="15811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81" totalsRowShown="0">
  <sortState ref="A2:C68">
    <sortCondition ref="B2"/>
  </sortState>
  <tableColumns count="3">
    <tableColumn id="1" name="№">
      <calculatedColumnFormula>ROW(Расходка[[#This Row],[Тип расходного материала ]])-1</calculatedColumnFormula>
    </tableColumn>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86"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учёта'!$B$17,Расходка[[#This Row],[Наименование расходного материала]])),MAX($I$1:I1)+1,0)</calculatedColumnFormula>
    </tableColumn>
    <tableColumn id="6" name="Индекс6" dataDxfId="23">
      <calculatedColumnFormula>IF(ISNUMBER(SEARCH('Карта учёта'!$B$18,Расходка[[#This Row],[Наименование расходного материала]])),MAX($J$1:J1)+1,0)</calculatedColumnFormula>
    </tableColumn>
    <tableColumn id="7" name="Индекс7" dataDxfId="22">
      <calculatedColumnFormula>IF(ISNUMBER(SEARCH('Карта учёта'!$B$19,Расходка[[#This Row],[Наименование расходного материала]])),MAX($K$1:K1)+1,0)</calculatedColumnFormula>
    </tableColumn>
    <tableColumn id="8" name="Индекс8" dataDxfId="21">
      <calculatedColumnFormula>IF(ISNUMBER(SEARCH('Карта учёта'!$B$20,Расходка[[#This Row],[Наименование расходного материала]])),MAX($L$1:L1)+1,0)</calculatedColumnFormula>
    </tableColumn>
    <tableColumn id="9" name="Индекс9" dataDxfId="20">
      <calculatedColumnFormula>IF(ISNUMBER(SEARCH('Карта учёта'!$B$21,Расходка[[#This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1" totalsRowShown="0">
  <autoFilter ref="A21:B91"/>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6" totalsRowShown="0" headerRowDxfId="66" tableBorderDxfId="65">
  <tableColumns count="4">
    <tableColumn id="1" name="№" dataDxfId="64">
      <calculatedColumnFormula>ROW(Вмешательства[[#This Row],[№]])-1</calculatedColumnFormula>
    </tableColumn>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5.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9"/>
  <sheetViews>
    <sheetView showGridLines="0" tabSelected="1" showWhiteSpace="0" topLeftCell="A7" zoomScaleNormal="100" zoomScaleSheetLayoutView="100" zoomScalePageLayoutView="90" workbookViewId="0">
      <selection activeCell="I27" sqref="I27"/>
    </sheetView>
  </sheetViews>
  <sheetFormatPr defaultColWidth="0" defaultRowHeight="15" zeroHeight="1"/>
  <cols>
    <col min="1" max="1" width="17.7109375" style="210" bestFit="1" customWidth="1"/>
    <col min="2" max="2" width="21.5703125" style="210" customWidth="1"/>
    <col min="3" max="3" width="6.28515625" style="210" customWidth="1"/>
    <col min="4" max="4" width="6.85546875" style="210" customWidth="1"/>
    <col min="5" max="5" width="4.85546875" style="210" customWidth="1"/>
    <col min="6" max="6" width="6.28515625" style="210" customWidth="1"/>
    <col min="7" max="7" width="17.7109375" style="210" customWidth="1"/>
    <col min="8" max="8" width="17.140625" style="210" customWidth="1"/>
    <col min="9" max="9" width="15.28515625" style="210" customWidth="1"/>
    <col min="10" max="10" width="7.28515625" style="210" customWidth="1"/>
    <col min="11" max="13" width="0" hidden="1" customWidth="1"/>
    <col min="14"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c r="A6" s="222" t="s">
        <v>213</v>
      </c>
      <c r="B6" s="223"/>
      <c r="C6" s="223"/>
      <c r="D6" s="223"/>
      <c r="E6" s="223"/>
      <c r="F6" s="223"/>
      <c r="G6" s="223"/>
      <c r="H6" s="224"/>
    </row>
    <row r="7" spans="1:8">
      <c r="A7" s="51"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c r="C7" s="52"/>
      <c r="D7" s="52"/>
      <c r="E7" s="52"/>
      <c r="F7" s="52"/>
      <c r="G7"/>
      <c r="H7" s="38"/>
    </row>
    <row r="8" spans="1:8" ht="18.75">
      <c r="A8" s="13" t="s">
        <v>191</v>
      </c>
      <c r="B8" s="19">
        <v>45717</v>
      </c>
      <c r="C8" s="53"/>
      <c r="D8" s="15" t="s">
        <v>186</v>
      </c>
      <c r="E8" s="28"/>
      <c r="F8" s="28"/>
      <c r="G8" s="16"/>
      <c r="H8" s="17"/>
    </row>
    <row r="9" spans="1:8" ht="15.6" customHeight="1">
      <c r="A9" s="20" t="s">
        <v>193</v>
      </c>
      <c r="B9" s="21">
        <v>0.87847222222222221</v>
      </c>
      <c r="C9" s="53"/>
      <c r="D9" s="93" t="s">
        <v>172</v>
      </c>
      <c r="E9" s="91"/>
      <c r="F9" s="91"/>
      <c r="G9" s="22" t="s">
        <v>163</v>
      </c>
      <c r="H9" s="24"/>
    </row>
    <row r="10" spans="1:8" ht="15.6" customHeight="1" thickBot="1">
      <c r="A10" s="82" t="s">
        <v>194</v>
      </c>
      <c r="B10" s="83">
        <v>0.94097222222222221</v>
      </c>
      <c r="C10" s="54"/>
      <c r="D10" s="94" t="s">
        <v>173</v>
      </c>
      <c r="E10" s="92"/>
      <c r="F10" s="92"/>
      <c r="G10" s="23" t="s">
        <v>275</v>
      </c>
      <c r="H10" s="25"/>
    </row>
    <row r="11" spans="1:8" ht="17.25" thickTop="1" thickBot="1">
      <c r="A11" s="88" t="s">
        <v>192</v>
      </c>
      <c r="B11" s="202" t="s">
        <v>532</v>
      </c>
      <c r="C11" s="8"/>
      <c r="D11" s="94" t="s">
        <v>170</v>
      </c>
      <c r="E11" s="92"/>
      <c r="F11" s="92"/>
      <c r="G11" s="23" t="s">
        <v>266</v>
      </c>
      <c r="H11" s="25"/>
    </row>
    <row r="12" spans="1:8" ht="16.5" thickTop="1">
      <c r="A12" s="80" t="s">
        <v>8</v>
      </c>
      <c r="B12" s="81">
        <v>15164</v>
      </c>
      <c r="C12" s="11"/>
      <c r="D12" s="94" t="s">
        <v>302</v>
      </c>
      <c r="E12" s="92"/>
      <c r="F12" s="92"/>
      <c r="G12" s="23" t="s">
        <v>177</v>
      </c>
      <c r="H12" s="25"/>
    </row>
    <row r="13" spans="1:8" ht="15.75">
      <c r="A13" s="14" t="s">
        <v>10</v>
      </c>
      <c r="B13" s="29">
        <f>DATEDIF(B12,B8,"y")</f>
        <v>83</v>
      </c>
      <c r="C13" s="11"/>
      <c r="D13" s="94"/>
      <c r="E13" s="92"/>
      <c r="F13" s="92"/>
      <c r="G13" s="23"/>
      <c r="H13" s="25"/>
    </row>
    <row r="14" spans="1:8" ht="15.75">
      <c r="A14" s="14" t="s">
        <v>12</v>
      </c>
      <c r="B14" s="18">
        <v>5694</v>
      </c>
      <c r="C14" s="11"/>
      <c r="D14" s="35"/>
      <c r="E14" s="35"/>
      <c r="F14" s="35"/>
      <c r="G14" s="36"/>
      <c r="H14" s="55"/>
    </row>
    <row r="15" spans="1:8" ht="15.75">
      <c r="A15" s="14" t="s">
        <v>133</v>
      </c>
      <c r="B15" s="18">
        <v>35</v>
      </c>
      <c r="C15"/>
      <c r="D15" s="35"/>
      <c r="E15" s="35"/>
      <c r="F15" s="35"/>
      <c r="G15" s="164" t="s">
        <v>397</v>
      </c>
      <c r="H15" s="168" t="s">
        <v>533</v>
      </c>
    </row>
    <row r="16" spans="1:8" ht="15.6" customHeight="1">
      <c r="A16" s="14" t="s">
        <v>106</v>
      </c>
      <c r="B16" s="18" t="s">
        <v>310</v>
      </c>
      <c r="C16"/>
      <c r="D16" s="35"/>
      <c r="E16" s="35"/>
      <c r="F16" s="35"/>
      <c r="G16" s="165" t="s">
        <v>399</v>
      </c>
      <c r="H16" s="163">
        <v>18400</v>
      </c>
    </row>
    <row r="17" spans="1:8" ht="14.45" customHeight="1">
      <c r="A17" s="39"/>
      <c r="B17" s="30"/>
      <c r="C17" s="30"/>
      <c r="D17" s="87"/>
      <c r="E17" s="87"/>
      <c r="F17" s="87"/>
      <c r="G17" s="166" t="s">
        <v>386</v>
      </c>
      <c r="H17" s="167">
        <f>H16*0.0019</f>
        <v>34.96</v>
      </c>
    </row>
    <row r="18" spans="1:8" ht="14.45" customHeight="1">
      <c r="A18" s="56" t="s">
        <v>188</v>
      </c>
      <c r="B18" s="86" t="s">
        <v>530</v>
      </c>
      <c r="C18"/>
      <c r="D18" s="27" t="s">
        <v>210</v>
      </c>
      <c r="E18" s="27"/>
      <c r="F18" s="27"/>
      <c r="G18" s="84" t="s">
        <v>189</v>
      </c>
      <c r="H18" s="85" t="s">
        <v>538</v>
      </c>
    </row>
    <row r="19" spans="1:8" ht="14.45" customHeight="1">
      <c r="A19" s="39"/>
      <c r="B19" s="30"/>
      <c r="C19" s="30"/>
      <c r="D19" s="33"/>
      <c r="E19" s="33"/>
      <c r="F19" s="33"/>
      <c r="G19" s="30"/>
      <c r="H19" s="40"/>
    </row>
    <row r="20" spans="1:8" ht="14.45" customHeight="1">
      <c r="A20" s="56" t="s">
        <v>212</v>
      </c>
      <c r="B20" s="225" t="s">
        <v>531</v>
      </c>
      <c r="C20" s="226"/>
      <c r="D20" s="226"/>
      <c r="E20" s="226"/>
      <c r="F20" s="226"/>
      <c r="G20" s="226"/>
      <c r="H20" s="227"/>
    </row>
    <row r="21" spans="1:8">
      <c r="A21" s="57"/>
      <c r="B21" s="228"/>
      <c r="C21" s="228"/>
      <c r="D21" s="228"/>
      <c r="E21" s="228"/>
      <c r="F21" s="228"/>
      <c r="G21" s="228"/>
      <c r="H21" s="229"/>
    </row>
    <row r="22" spans="1:8" ht="15.6" customHeight="1">
      <c r="A22" s="58" t="s">
        <v>271</v>
      </c>
      <c r="B22" s="230" t="s">
        <v>543</v>
      </c>
      <c r="C22" s="230"/>
      <c r="D22" s="230"/>
      <c r="E22" s="230"/>
      <c r="F22" s="230"/>
      <c r="G22" s="230"/>
      <c r="H22" s="231"/>
    </row>
    <row r="23" spans="1:8" ht="14.45" customHeight="1">
      <c r="A23" s="37"/>
      <c r="B23" s="225"/>
      <c r="C23" s="225"/>
      <c r="D23" s="225"/>
      <c r="E23" s="225"/>
      <c r="F23" s="225"/>
      <c r="G23" s="225"/>
      <c r="H23" s="232"/>
    </row>
    <row r="24" spans="1:8" ht="14.45" customHeight="1">
      <c r="A24" s="59"/>
      <c r="B24" s="225"/>
      <c r="C24" s="225"/>
      <c r="D24" s="225"/>
      <c r="E24" s="225"/>
      <c r="F24" s="225"/>
      <c r="G24" s="225"/>
      <c r="H24" s="232"/>
    </row>
    <row r="25" spans="1:8" ht="14.45" customHeight="1">
      <c r="A25" s="37"/>
      <c r="B25" s="225"/>
      <c r="C25" s="225"/>
      <c r="D25" s="225"/>
      <c r="E25" s="225"/>
      <c r="F25" s="225"/>
      <c r="G25" s="225"/>
      <c r="H25" s="232"/>
    </row>
    <row r="26" spans="1:8" ht="14.45" customHeight="1">
      <c r="A26" s="39"/>
      <c r="B26" s="233"/>
      <c r="C26" s="233"/>
      <c r="D26" s="233"/>
      <c r="E26" s="233"/>
      <c r="F26" s="233"/>
      <c r="G26" s="233"/>
      <c r="H26" s="234"/>
    </row>
    <row r="27" spans="1:8" ht="14.45" customHeight="1">
      <c r="A27" s="58" t="s">
        <v>272</v>
      </c>
      <c r="B27" s="230" t="s">
        <v>540</v>
      </c>
      <c r="C27" s="230"/>
      <c r="D27" s="230"/>
      <c r="E27" s="230"/>
      <c r="F27" s="230"/>
      <c r="G27" s="230"/>
      <c r="H27" s="231"/>
    </row>
    <row r="28" spans="1:8" ht="15.6" customHeight="1">
      <c r="A28" s="37"/>
      <c r="B28" s="225"/>
      <c r="C28" s="225"/>
      <c r="D28" s="225"/>
      <c r="E28" s="225"/>
      <c r="F28" s="225"/>
      <c r="G28" s="225"/>
      <c r="H28" s="232"/>
    </row>
    <row r="29" spans="1:8" ht="14.45" customHeight="1">
      <c r="A29" s="37"/>
      <c r="B29" s="225"/>
      <c r="C29" s="225"/>
      <c r="D29" s="225"/>
      <c r="E29" s="225"/>
      <c r="F29" s="225"/>
      <c r="G29" s="225"/>
      <c r="H29" s="232"/>
    </row>
    <row r="30" spans="1:8" ht="14.45" customHeight="1">
      <c r="A30" s="31"/>
      <c r="B30" s="225"/>
      <c r="C30" s="225"/>
      <c r="D30" s="225"/>
      <c r="E30" s="225"/>
      <c r="F30" s="225"/>
      <c r="G30" s="225"/>
      <c r="H30" s="232"/>
    </row>
    <row r="31" spans="1:8" ht="14.45" customHeight="1">
      <c r="A31" s="32"/>
      <c r="B31" s="233"/>
      <c r="C31" s="233"/>
      <c r="D31" s="233"/>
      <c r="E31" s="233"/>
      <c r="F31" s="233"/>
      <c r="G31" s="233"/>
      <c r="H31" s="234"/>
    </row>
    <row r="32" spans="1:8" ht="14.45" customHeight="1">
      <c r="A32" s="58" t="s">
        <v>273</v>
      </c>
      <c r="B32" s="230" t="s">
        <v>541</v>
      </c>
      <c r="C32" s="230"/>
      <c r="D32" s="230"/>
      <c r="E32" s="230"/>
      <c r="F32" s="230"/>
      <c r="G32" s="230"/>
      <c r="H32" s="231"/>
    </row>
    <row r="33" spans="1:8" ht="14.45" customHeight="1">
      <c r="A33" s="37"/>
      <c r="B33" s="225"/>
      <c r="C33" s="225"/>
      <c r="D33" s="225"/>
      <c r="E33" s="225"/>
      <c r="F33" s="225"/>
      <c r="G33" s="225"/>
      <c r="H33" s="232"/>
    </row>
    <row r="34" spans="1:8" ht="15.6" customHeight="1">
      <c r="A34" s="37"/>
      <c r="B34" s="225"/>
      <c r="C34" s="225"/>
      <c r="D34" s="225"/>
      <c r="E34" s="225"/>
      <c r="F34" s="225"/>
      <c r="G34" s="225"/>
      <c r="H34" s="232"/>
    </row>
    <row r="35" spans="1:8" ht="14.45" customHeight="1">
      <c r="A35" s="37"/>
      <c r="B35" s="225"/>
      <c r="C35" s="225"/>
      <c r="D35" s="225"/>
      <c r="E35" s="225"/>
      <c r="F35" s="225"/>
      <c r="G35" s="225"/>
      <c r="H35" s="232"/>
    </row>
    <row r="36" spans="1:8" ht="15.6" customHeight="1">
      <c r="A36" s="37"/>
      <c r="B36" s="225"/>
      <c r="C36" s="225"/>
      <c r="D36" s="225"/>
      <c r="E36" s="225"/>
      <c r="F36" s="225"/>
      <c r="G36" s="225"/>
      <c r="H36" s="232"/>
    </row>
    <row r="37" spans="1:8" ht="14.45" customHeight="1">
      <c r="A37" s="37"/>
      <c r="B37"/>
      <c r="C37"/>
      <c r="D37" s="218" t="str">
        <f>IF($A$6=Вмешательства!$D$3,Вмешательства!$F$18,"")</f>
        <v/>
      </c>
      <c r="E37" s="218"/>
      <c r="F37" s="118"/>
      <c r="G37" s="118"/>
      <c r="H37" s="122"/>
    </row>
    <row r="38" spans="1:8" ht="14.45" customHeight="1">
      <c r="A38" s="37"/>
      <c r="B38"/>
      <c r="C38" s="123"/>
      <c r="D38" s="219"/>
      <c r="E38" s="220"/>
      <c r="F38" s="220"/>
      <c r="G38" s="220"/>
      <c r="H38" s="221"/>
    </row>
    <row r="39" spans="1:8" ht="14.45" customHeight="1">
      <c r="A39" s="34"/>
      <c r="B39" s="118"/>
      <c r="C39" s="123"/>
      <c r="D39" s="220"/>
      <c r="E39" s="220"/>
      <c r="F39" s="220"/>
      <c r="G39" s="220"/>
      <c r="H39" s="221"/>
    </row>
    <row r="40" spans="1:8" ht="14.45" customHeight="1">
      <c r="A40" s="34"/>
      <c r="B40" s="118"/>
      <c r="C40" s="123"/>
      <c r="D40" s="220"/>
      <c r="E40" s="220"/>
      <c r="F40" s="220"/>
      <c r="G40" s="220"/>
      <c r="H40" s="221"/>
    </row>
    <row r="41" spans="1:8" ht="14.45" customHeight="1">
      <c r="A41" s="34"/>
      <c r="B41" s="118"/>
      <c r="C41" s="123"/>
      <c r="D41" s="220"/>
      <c r="E41" s="220"/>
      <c r="F41" s="220"/>
      <c r="G41" s="220"/>
      <c r="H41" s="221"/>
    </row>
    <row r="42" spans="1:8" ht="14.45" customHeight="1">
      <c r="A42" s="34"/>
      <c r="B42" s="118"/>
      <c r="C42" s="124"/>
      <c r="D42" s="126" t="str">
        <f>IF(ЧКВ!A6=Вмешательства!D4,Вмешательства!F24,IF(ЧКВ!A6=Вмешательства!D6,Вмешательства!F24,IF(ЧКВ!A6=Вмешательства!D7,Вмешательства!F24,IF(ЧКВ!A6=Вмешательства!D8,Вмешательства!F24,IF(ЧКВ!A6=Вмешательства!D5,Вмешательства!F24,"Рекомендовано:")))))</f>
        <v>Рекомендовано:</v>
      </c>
      <c r="E42" s="41"/>
      <c r="F42" s="41"/>
      <c r="G42" s="41"/>
      <c r="H42" s="60"/>
    </row>
    <row r="43" spans="1:8" ht="14.45" customHeight="1">
      <c r="A43" s="34"/>
      <c r="B43" s="118"/>
      <c r="C43" s="125"/>
      <c r="D43" s="215" t="s">
        <v>542</v>
      </c>
      <c r="E43" s="216"/>
      <c r="F43" s="216"/>
      <c r="G43" s="216"/>
      <c r="H43" s="217"/>
    </row>
    <row r="44" spans="1:8" ht="14.45" customHeight="1">
      <c r="A44" s="34"/>
      <c r="B44" s="118"/>
      <c r="C44" s="125"/>
      <c r="D44" s="216"/>
      <c r="E44" s="216"/>
      <c r="F44" s="216"/>
      <c r="G44" s="216"/>
      <c r="H44" s="217"/>
    </row>
    <row r="45" spans="1:8" ht="14.45" customHeight="1">
      <c r="A45" s="34"/>
      <c r="B45" s="118"/>
      <c r="C45" s="125"/>
      <c r="D45" s="216"/>
      <c r="E45" s="216"/>
      <c r="F45" s="216"/>
      <c r="G45" s="216"/>
      <c r="H45" s="217"/>
    </row>
    <row r="46" spans="1:8">
      <c r="A46" s="34"/>
      <c r="B46" s="118"/>
      <c r="C46" s="125"/>
      <c r="D46" s="216"/>
      <c r="E46" s="216"/>
      <c r="F46" s="216"/>
      <c r="G46" s="216"/>
      <c r="H46" s="217"/>
    </row>
    <row r="47" spans="1:8">
      <c r="A47" s="37"/>
      <c r="B47"/>
      <c r="C47" s="125"/>
      <c r="D47" s="216"/>
      <c r="E47" s="216"/>
      <c r="F47" s="216"/>
      <c r="G47" s="216"/>
      <c r="H47" s="217"/>
    </row>
    <row r="48" spans="1:8">
      <c r="A48" s="37"/>
      <c r="B48"/>
      <c r="C48" s="125"/>
      <c r="D48" s="216"/>
      <c r="E48" s="216"/>
      <c r="F48" s="216"/>
      <c r="G48" s="216"/>
      <c r="H48" s="217"/>
    </row>
    <row r="49" spans="1:13">
      <c r="A49" s="37"/>
      <c r="B49" s="204"/>
      <c r="C49" s="205"/>
      <c r="D49" s="216"/>
      <c r="E49" s="216"/>
      <c r="F49" s="216"/>
      <c r="G49" s="216"/>
      <c r="H49" s="217"/>
    </row>
    <row r="50" spans="1:13">
      <c r="A50" s="37"/>
      <c r="B50"/>
      <c r="C50"/>
      <c r="D50" s="216"/>
      <c r="E50" s="216"/>
      <c r="F50" s="216"/>
      <c r="G50" s="216"/>
      <c r="H50" s="217"/>
      <c r="M50" t="s">
        <v>211</v>
      </c>
    </row>
    <row r="51" spans="1:13">
      <c r="A51" s="61" t="s">
        <v>204</v>
      </c>
      <c r="B51" s="62" t="s">
        <v>534</v>
      </c>
      <c r="C51"/>
      <c r="D51"/>
      <c r="E51"/>
      <c r="F51"/>
      <c r="G51" s="73" t="str">
        <f>$G$9</f>
        <v>Щербаков А.С.</v>
      </c>
      <c r="H51" s="63"/>
    </row>
    <row r="52" spans="1:13">
      <c r="A52" s="37"/>
      <c r="B52"/>
      <c r="C52"/>
      <c r="D52"/>
      <c r="E52"/>
      <c r="F52"/>
      <c r="G52"/>
      <c r="H52" s="38"/>
    </row>
    <row r="53" spans="1:13">
      <c r="A53" s="64" t="s">
        <v>206</v>
      </c>
      <c r="B53" s="65" t="s">
        <v>539</v>
      </c>
      <c r="C53"/>
      <c r="D53"/>
      <c r="E53"/>
      <c r="F53"/>
      <c r="G53" s="73" t="str">
        <f>IF(ISBLANK(H9),"",H9)</f>
        <v/>
      </c>
      <c r="H53" s="63"/>
    </row>
    <row r="54" spans="1:13">
      <c r="A54" s="39"/>
      <c r="B54" s="30"/>
      <c r="C54" s="30"/>
      <c r="D54" s="30"/>
      <c r="E54" s="30"/>
      <c r="F54" s="30"/>
      <c r="G54" s="30"/>
      <c r="H54" s="40"/>
    </row>
    <row r="55" spans="1:13"/>
    <row r="56" spans="1:13"/>
    <row r="57" spans="1:13"/>
    <row r="58" spans="1:13"/>
    <row r="59" spans="1:13"/>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60"/>
  <sheetViews>
    <sheetView showGridLines="0" showWhiteSpace="0" zoomScaleNormal="100" zoomScaleSheetLayoutView="100" zoomScalePageLayoutView="90" workbookViewId="0">
      <selection activeCell="I15" sqref="I15"/>
    </sheetView>
  </sheetViews>
  <sheetFormatPr defaultColWidth="0" defaultRowHeight="15" zeroHeight="1"/>
  <cols>
    <col min="1" max="1" width="18.85546875" style="211" customWidth="1"/>
    <col min="2" max="2" width="21.5703125" style="211" customWidth="1"/>
    <col min="3" max="3" width="6.28515625" style="211" customWidth="1"/>
    <col min="4" max="4" width="6.85546875" style="211" customWidth="1"/>
    <col min="5" max="5" width="4.85546875" style="211" customWidth="1"/>
    <col min="6" max="6" width="6" style="211" customWidth="1"/>
    <col min="7" max="7" width="17.7109375" style="211" customWidth="1"/>
    <col min="8" max="8" width="17.140625" style="211" customWidth="1"/>
    <col min="9" max="9" width="15.28515625" style="211" customWidth="1"/>
    <col min="10" max="10" width="7.28515625" style="211" customWidth="1"/>
    <col min="11" max="12" width="0" hidden="1" customWidth="1"/>
    <col min="13"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ht="15.6" customHeight="1">
      <c r="A6" s="245"/>
      <c r="B6" s="246"/>
      <c r="C6" s="246"/>
      <c r="D6" s="246"/>
      <c r="E6" s="246"/>
      <c r="F6" s="246"/>
      <c r="G6" s="246"/>
      <c r="H6" s="247"/>
    </row>
    <row r="7" spans="1:8" ht="21.6" customHeight="1">
      <c r="A7" s="245"/>
      <c r="B7" s="246"/>
      <c r="C7" s="246"/>
      <c r="D7" s="246"/>
      <c r="E7" s="246"/>
      <c r="F7" s="246"/>
      <c r="G7" s="246"/>
      <c r="H7" s="247"/>
    </row>
    <row r="8" spans="1:8" ht="17.25" thickBot="1">
      <c r="A8" s="51" t="str">
        <f>"Код по ЕНМУ:"&amp;" "&amp;IFERROR(INDEX(Вмешательства[Номенклатура мед.услуги],MATCH(ЧКВ!A6,Вмешательства[Рентгенэндоваскулярная диагностика и лечение],0)),"")</f>
        <v xml:space="preserve">Код по ЕНМУ: </v>
      </c>
      <c r="B8"/>
      <c r="C8" s="244"/>
      <c r="D8" s="244"/>
      <c r="E8" s="244"/>
      <c r="F8" s="189"/>
      <c r="G8" s="117"/>
      <c r="H8" s="157"/>
    </row>
    <row r="9" spans="1:8" ht="15.75" thickTop="1">
      <c r="A9" s="51" t="str">
        <f>"Код модели:"&amp;" "&amp;IFERROR(IF(ISBLANK(H8),IF(A6=Вмешательства!D4,INDEX(Код.Модели[#All],MATCH(ЧКВ!B21,Код.Модели[[#All],[Диагноз]],0),MATCH(ЧКВ!C11,Вмешательства!F2:T2,0))," ")," "),"")</f>
        <v xml:space="preserve">Код модели:  </v>
      </c>
      <c r="B9"/>
      <c r="C9" s="244"/>
      <c r="D9" s="244"/>
      <c r="E9" s="244"/>
      <c r="F9" s="189"/>
      <c r="G9" s="117"/>
      <c r="H9" s="38"/>
    </row>
    <row r="10" spans="1:8">
      <c r="A10" s="51" t="str">
        <f>"Код метода:"&amp;" "&amp;IFERROR(IF(ISBLANK(ЧКВ!H8),IF(A6=Вмешательства!D4,INDEX(Код.Метода[#All],MATCH(ЧКВ!B21,Код.Метода[[#All],[Диагноз]],0),MATCH(ЧКВ!C11,Вмешательства!F12:T12,0))," ")," "),"")</f>
        <v xml:space="preserve">Код метода:  </v>
      </c>
      <c r="B10" s="188"/>
      <c r="C10" s="248"/>
      <c r="D10" s="248"/>
      <c r="E10" s="248"/>
      <c r="F10" s="192"/>
      <c r="G10" s="117"/>
      <c r="H10" s="38"/>
    </row>
    <row r="11" spans="1:8">
      <c r="A11" s="191"/>
      <c r="B11" s="195"/>
      <c r="C11" s="198">
        <f>SUM(F8:F10)</f>
        <v>0</v>
      </c>
      <c r="D11"/>
      <c r="E11"/>
      <c r="F11"/>
      <c r="G11"/>
      <c r="H11" s="38"/>
    </row>
    <row r="12" spans="1:8" ht="18.75">
      <c r="A12" s="74" t="s">
        <v>191</v>
      </c>
      <c r="B12" s="19">
        <f>КАГ!B8</f>
        <v>45717</v>
      </c>
      <c r="C12" s="11"/>
      <c r="D12" s="15" t="s">
        <v>186</v>
      </c>
      <c r="E12" s="28"/>
      <c r="F12" s="28"/>
      <c r="G12" s="16"/>
      <c r="H12" s="17"/>
    </row>
    <row r="13" spans="1:8" ht="15.75">
      <c r="A13" s="75" t="s">
        <v>193</v>
      </c>
      <c r="B13" s="21">
        <f>КАГ!B10</f>
        <v>0.94097222222222221</v>
      </c>
      <c r="C13" s="11"/>
      <c r="D13" s="93" t="s">
        <v>172</v>
      </c>
      <c r="E13" s="91"/>
      <c r="F13" s="91"/>
      <c r="G13" s="78" t="str">
        <f>КАГ!G9</f>
        <v>Щербаков А.С.</v>
      </c>
      <c r="H13" s="89" t="str">
        <f>IF(ISBLANK(КАГ!H9),"",КАГ!H9)</f>
        <v/>
      </c>
    </row>
    <row r="14" spans="1:8" ht="15.75">
      <c r="A14" s="75" t="s">
        <v>194</v>
      </c>
      <c r="B14" s="21">
        <v>0.6875</v>
      </c>
      <c r="C14" s="11"/>
      <c r="D14" s="94" t="s">
        <v>173</v>
      </c>
      <c r="E14" s="92"/>
      <c r="F14" s="92"/>
      <c r="G14" s="79" t="str">
        <f>КАГ!G10</f>
        <v>Синицина И.А.</v>
      </c>
      <c r="H14" s="90" t="str">
        <f>IF(ISBLANK(КАГ!H10),"",КАГ!H10)</f>
        <v/>
      </c>
    </row>
    <row r="15" spans="1:8" ht="16.5" thickBot="1">
      <c r="A15" s="162" t="s">
        <v>385</v>
      </c>
      <c r="B15" s="187">
        <f>IF(B14&lt;B13,B14+1,B14)-B13</f>
        <v>0.74652777777777779</v>
      </c>
      <c r="C15"/>
      <c r="D15" s="94" t="s">
        <v>170</v>
      </c>
      <c r="E15" s="92"/>
      <c r="F15" s="92"/>
      <c r="G15" s="79" t="str">
        <f>КАГ!G11</f>
        <v>Станкевич И.В.</v>
      </c>
      <c r="H15" s="90" t="str">
        <f>IF(ISBLANK(КАГ!H11),"",КАГ!H11)</f>
        <v/>
      </c>
    </row>
    <row r="16" spans="1:8" ht="17.25" thickTop="1" thickBot="1">
      <c r="A16" s="88" t="s">
        <v>192</v>
      </c>
      <c r="B16" s="200" t="str">
        <f>КАГ!B11</f>
        <v>Лукин П.Е.</v>
      </c>
      <c r="C16" s="199">
        <f>LEN(КАГ!B11)</f>
        <v>10</v>
      </c>
      <c r="D16" s="94" t="s">
        <v>302</v>
      </c>
      <c r="E16" s="92"/>
      <c r="F16" s="92"/>
      <c r="G16" s="79" t="str">
        <f>КАГ!G12</f>
        <v>Мишина Е.А</v>
      </c>
      <c r="H16" s="90" t="str">
        <f>IF(ISBLANK(КАГ!H12),"",КАГ!H12)</f>
        <v/>
      </c>
    </row>
    <row r="17" spans="1:8" ht="16.5" thickTop="1">
      <c r="A17" s="14" t="s">
        <v>8</v>
      </c>
      <c r="B17" s="66">
        <f>КАГ!B12</f>
        <v>15164</v>
      </c>
      <c r="C17"/>
      <c r="D17" s="94" t="s">
        <v>184</v>
      </c>
      <c r="E17" s="92"/>
      <c r="F17" s="92"/>
      <c r="G17" s="79" t="str">
        <f>IF(ISBLANK(КАГ!G13),"",КАГ!G13)</f>
        <v/>
      </c>
      <c r="H17" s="90" t="str">
        <f>IF(ISBLANK(КАГ!H13),"",КАГ!H13)</f>
        <v/>
      </c>
    </row>
    <row r="18" spans="1:8" ht="15.75">
      <c r="A18" s="14" t="s">
        <v>10</v>
      </c>
      <c r="B18" s="29">
        <f>КАГ!B13</f>
        <v>83</v>
      </c>
      <c r="C18"/>
      <c r="D18"/>
      <c r="E18"/>
      <c r="F18"/>
      <c r="G18"/>
      <c r="H18" s="38"/>
    </row>
    <row r="19" spans="1:8" ht="14.45" customHeight="1">
      <c r="A19" s="14" t="s">
        <v>12</v>
      </c>
      <c r="B19" s="67">
        <f>КАГ!B14</f>
        <v>5694</v>
      </c>
      <c r="C19" s="68"/>
      <c r="D19" s="68"/>
      <c r="E19" s="68"/>
      <c r="F19" s="68"/>
      <c r="G19" s="164" t="s">
        <v>397</v>
      </c>
      <c r="H19" s="179" t="s">
        <v>529</v>
      </c>
    </row>
    <row r="20" spans="1:8" ht="14.45" customHeight="1">
      <c r="A20" s="14" t="s">
        <v>133</v>
      </c>
      <c r="B20" s="67">
        <f>КАГ!B15</f>
        <v>35</v>
      </c>
      <c r="C20" s="69"/>
      <c r="D20" s="69"/>
      <c r="E20" s="69"/>
      <c r="F20" s="69"/>
      <c r="G20" s="165" t="s">
        <v>399</v>
      </c>
      <c r="H20" s="180">
        <v>4510</v>
      </c>
    </row>
    <row r="21" spans="1:8" ht="14.45" customHeight="1">
      <c r="A21" s="14" t="s">
        <v>106</v>
      </c>
      <c r="B21" s="66" t="str">
        <f>КАГ!B16</f>
        <v>ОКС БПST</v>
      </c>
      <c r="C21" s="69"/>
      <c r="D21"/>
      <c r="E21" s="70"/>
      <c r="F21" s="70"/>
      <c r="G21" s="166" t="s">
        <v>386</v>
      </c>
      <c r="H21" s="167">
        <f>КАГ!H17</f>
        <v>34.96</v>
      </c>
    </row>
    <row r="22" spans="1:8" ht="14.45" customHeight="1">
      <c r="A22" s="56" t="str">
        <f>КАГ!G18</f>
        <v>Доступ:</v>
      </c>
      <c r="B22" s="76" t="str">
        <f>КАГ!H18</f>
        <v>бедренный</v>
      </c>
      <c r="C22" s="69"/>
      <c r="D22" s="69"/>
      <c r="E22" s="69"/>
      <c r="F22" s="69"/>
      <c r="G22" s="183" t="str">
        <f>IF(B21=Вмешательства!F3,Вмешательства!F19,"")</f>
        <v/>
      </c>
      <c r="H22" s="184"/>
    </row>
    <row r="23" spans="1:8" ht="14.45" customHeight="1">
      <c r="A23" s="64" t="s">
        <v>389</v>
      </c>
      <c r="B23" s="171" t="s">
        <v>388</v>
      </c>
      <c r="C23" s="161"/>
      <c r="D23" s="161"/>
      <c r="E23" s="161"/>
      <c r="F23" s="161"/>
      <c r="G23"/>
      <c r="H23" s="38"/>
    </row>
    <row r="24" spans="1:8" ht="14.45" customHeight="1">
      <c r="A24" s="182" t="s">
        <v>387</v>
      </c>
      <c r="B24" s="169"/>
      <c r="C24" s="169"/>
      <c r="D24" s="169"/>
      <c r="E24" s="169"/>
      <c r="F24" s="169"/>
      <c r="G24" s="169"/>
      <c r="H24" s="170"/>
    </row>
    <row r="25" spans="1:8" ht="14.45" customHeight="1">
      <c r="A25" s="251" t="s">
        <v>536</v>
      </c>
      <c r="B25" s="252"/>
      <c r="C25" s="252"/>
      <c r="D25" s="252"/>
      <c r="E25" s="252"/>
      <c r="F25" s="252"/>
      <c r="G25" s="252"/>
      <c r="H25" s="253"/>
    </row>
    <row r="26" spans="1:8" ht="14.45" customHeight="1">
      <c r="A26" s="254"/>
      <c r="B26" s="252"/>
      <c r="C26" s="252"/>
      <c r="D26" s="252"/>
      <c r="E26" s="252"/>
      <c r="F26" s="252"/>
      <c r="G26" s="252"/>
      <c r="H26" s="253"/>
    </row>
    <row r="27" spans="1:8" ht="14.45" customHeight="1">
      <c r="A27" s="254"/>
      <c r="B27" s="252"/>
      <c r="C27" s="252"/>
      <c r="D27" s="252"/>
      <c r="E27" s="252"/>
      <c r="F27" s="252"/>
      <c r="G27" s="252"/>
      <c r="H27" s="253"/>
    </row>
    <row r="28" spans="1:8" ht="14.45" customHeight="1">
      <c r="A28" s="254"/>
      <c r="B28" s="252"/>
      <c r="C28" s="252"/>
      <c r="D28" s="252"/>
      <c r="E28" s="252"/>
      <c r="F28" s="252"/>
      <c r="G28" s="252"/>
      <c r="H28" s="253"/>
    </row>
    <row r="29" spans="1:8" ht="14.45" customHeight="1">
      <c r="A29" s="254"/>
      <c r="B29" s="252"/>
      <c r="C29" s="252"/>
      <c r="D29" s="252"/>
      <c r="E29" s="252"/>
      <c r="F29" s="252"/>
      <c r="G29" s="252"/>
      <c r="H29" s="253"/>
    </row>
    <row r="30" spans="1:8" ht="14.45" customHeight="1">
      <c r="A30" s="254"/>
      <c r="B30" s="252"/>
      <c r="C30" s="252"/>
      <c r="D30" s="252"/>
      <c r="E30" s="252"/>
      <c r="F30" s="252"/>
      <c r="G30" s="252"/>
      <c r="H30" s="253"/>
    </row>
    <row r="31" spans="1:8" ht="14.45" customHeight="1">
      <c r="A31" s="254"/>
      <c r="B31" s="252"/>
      <c r="C31" s="252"/>
      <c r="D31" s="252"/>
      <c r="E31" s="252"/>
      <c r="F31" s="252"/>
      <c r="G31" s="252"/>
      <c r="H31" s="253"/>
    </row>
    <row r="32" spans="1:8" ht="14.45" customHeight="1">
      <c r="A32" s="254"/>
      <c r="B32" s="252"/>
      <c r="C32" s="252"/>
      <c r="D32" s="252"/>
      <c r="E32" s="252"/>
      <c r="F32" s="252"/>
      <c r="G32" s="252"/>
      <c r="H32" s="253"/>
    </row>
    <row r="33" spans="1:12" ht="14.45" customHeight="1">
      <c r="A33" s="254"/>
      <c r="B33" s="252"/>
      <c r="C33" s="252"/>
      <c r="D33" s="252"/>
      <c r="E33" s="252"/>
      <c r="F33" s="252"/>
      <c r="G33" s="252"/>
      <c r="H33" s="253"/>
    </row>
    <row r="34" spans="1:12" ht="14.45" customHeight="1">
      <c r="A34" s="254"/>
      <c r="B34" s="252"/>
      <c r="C34" s="252"/>
      <c r="D34" s="252"/>
      <c r="E34" s="252"/>
      <c r="F34" s="252"/>
      <c r="G34" s="252"/>
      <c r="H34" s="253"/>
    </row>
    <row r="35" spans="1:12" ht="14.45" customHeight="1">
      <c r="A35" s="254"/>
      <c r="B35" s="252"/>
      <c r="C35" s="252"/>
      <c r="D35" s="252"/>
      <c r="E35" s="252"/>
      <c r="F35" s="252"/>
      <c r="G35" s="252"/>
      <c r="H35" s="253"/>
    </row>
    <row r="36" spans="1:12" ht="14.45" customHeight="1">
      <c r="A36" s="254"/>
      <c r="B36" s="252"/>
      <c r="C36" s="252"/>
      <c r="D36" s="252"/>
      <c r="E36" s="252"/>
      <c r="F36" s="252"/>
      <c r="G36" s="252"/>
      <c r="H36" s="253"/>
    </row>
    <row r="37" spans="1:12" ht="14.45" customHeight="1">
      <c r="A37" s="254"/>
      <c r="B37" s="252"/>
      <c r="C37" s="252"/>
      <c r="D37" s="252"/>
      <c r="E37" s="252"/>
      <c r="F37" s="252"/>
      <c r="G37" s="252"/>
      <c r="H37" s="253"/>
    </row>
    <row r="38" spans="1:12" ht="14.45" customHeight="1">
      <c r="A38" s="176" t="s">
        <v>393</v>
      </c>
      <c r="B38" s="174"/>
      <c r="C38" s="175"/>
      <c r="D38" s="175"/>
      <c r="E38" s="185" t="str">
        <f>IF(A6=Вмешательства!D4,Вмешательства!V16,IF(A6=Вмешательства!D5,Вмешательства!V16,"----"))</f>
        <v>----</v>
      </c>
      <c r="F38" s="175"/>
      <c r="G38" s="178"/>
      <c r="H38"/>
    </row>
    <row r="39" spans="1:12" ht="15.75">
      <c r="A39" s="172" t="s">
        <v>390</v>
      </c>
      <c r="B39" s="69" t="s">
        <v>392</v>
      </c>
      <c r="C39" s="120"/>
      <c r="D39" s="121" t="s">
        <v>187</v>
      </c>
      <c r="E39" s="71"/>
      <c r="F39" s="71"/>
      <c r="G39" s="71"/>
      <c r="H39" s="72"/>
    </row>
    <row r="40" spans="1:12" ht="14.45" customHeight="1">
      <c r="A40" s="173" t="s">
        <v>391</v>
      </c>
      <c r="B40" s="177" t="s">
        <v>534</v>
      </c>
      <c r="C40" s="119"/>
      <c r="D40" s="249" t="s">
        <v>537</v>
      </c>
      <c r="E40" s="249"/>
      <c r="F40" s="249"/>
      <c r="G40" s="249"/>
      <c r="H40" s="250"/>
    </row>
    <row r="41" spans="1:12" ht="14.45" customHeight="1">
      <c r="A41" s="31"/>
      <c r="B41" s="27"/>
      <c r="C41" s="119"/>
      <c r="D41" s="249"/>
      <c r="E41" s="249"/>
      <c r="F41" s="249"/>
      <c r="G41" s="249"/>
      <c r="H41" s="250"/>
    </row>
    <row r="42" spans="1:12" ht="14.45" customHeight="1">
      <c r="A42" s="31"/>
      <c r="B42" s="27"/>
      <c r="C42" s="119"/>
      <c r="D42" s="249"/>
      <c r="E42" s="249"/>
      <c r="F42" s="249"/>
      <c r="G42" s="249"/>
      <c r="H42" s="250"/>
    </row>
    <row r="43" spans="1:12" ht="14.45" customHeight="1">
      <c r="A43" s="31"/>
      <c r="B43" s="27"/>
      <c r="C43" s="119"/>
      <c r="D43" s="249"/>
      <c r="E43" s="249"/>
      <c r="F43" s="249"/>
      <c r="G43" s="249"/>
      <c r="H43" s="250"/>
    </row>
    <row r="44" spans="1:12" ht="14.45" customHeight="1">
      <c r="A44" s="31"/>
      <c r="B44" s="27"/>
      <c r="C44" s="119"/>
      <c r="D44" s="249"/>
      <c r="E44" s="249"/>
      <c r="F44" s="249"/>
      <c r="G44" s="249"/>
      <c r="H44" s="250"/>
      <c r="L44" s="159"/>
    </row>
    <row r="45" spans="1:12" ht="14.45" customHeight="1">
      <c r="A45" s="31"/>
      <c r="B45" s="27"/>
      <c r="C45" s="119"/>
      <c r="D45" s="249"/>
      <c r="E45" s="249"/>
      <c r="F45" s="249"/>
      <c r="G45" s="249"/>
      <c r="H45" s="250"/>
    </row>
    <row r="46" spans="1:12" ht="14.45" customHeight="1">
      <c r="A46" s="31"/>
      <c r="B46" s="27"/>
      <c r="C46" s="119"/>
      <c r="D46" s="249"/>
      <c r="E46" s="249"/>
      <c r="F46" s="249"/>
      <c r="G46" s="249"/>
      <c r="H46" s="250"/>
    </row>
    <row r="47" spans="1:12" ht="14.45" customHeight="1">
      <c r="A47" s="37"/>
      <c r="B47"/>
      <c r="C47" s="119"/>
      <c r="D47" s="249"/>
      <c r="E47" s="249"/>
      <c r="F47" s="249"/>
      <c r="G47" s="249"/>
      <c r="H47" s="250"/>
    </row>
    <row r="48" spans="1:12" ht="14.45" customHeight="1">
      <c r="A48" s="37"/>
      <c r="B48"/>
      <c r="C48" s="119"/>
      <c r="D48" s="249"/>
      <c r="E48" s="249"/>
      <c r="F48" s="249"/>
      <c r="G48" s="249"/>
      <c r="H48" s="250"/>
    </row>
    <row r="49" spans="1:8" ht="14.45" customHeight="1">
      <c r="A49" s="37"/>
      <c r="B49"/>
      <c r="C49" s="119"/>
      <c r="D49" s="249"/>
      <c r="E49" s="249"/>
      <c r="F49" s="249"/>
      <c r="G49" s="249"/>
      <c r="H49" s="250"/>
    </row>
    <row r="50" spans="1:8">
      <c r="A50" s="61" t="s">
        <v>204</v>
      </c>
      <c r="B50" s="62" t="s">
        <v>535</v>
      </c>
      <c r="C50"/>
      <c r="D50"/>
      <c r="E50"/>
      <c r="F50"/>
      <c r="G50"/>
      <c r="H50" s="38"/>
    </row>
    <row r="51" spans="1:8">
      <c r="A51" s="64" t="s">
        <v>206</v>
      </c>
      <c r="B51" s="65" t="s">
        <v>523</v>
      </c>
      <c r="C51"/>
      <c r="D51"/>
      <c r="E51"/>
      <c r="F51"/>
      <c r="G51" s="73" t="str">
        <f>$G$13</f>
        <v>Щербаков А.С.</v>
      </c>
      <c r="H51" s="63"/>
    </row>
    <row r="52" spans="1:8">
      <c r="A52" s="235" t="s">
        <v>369</v>
      </c>
      <c r="B52" s="236"/>
      <c r="C52" s="236"/>
      <c r="D52" s="236"/>
      <c r="E52" s="236"/>
      <c r="F52" s="237"/>
      <c r="G52"/>
      <c r="H52" s="38"/>
    </row>
    <row r="53" spans="1:8" ht="15" customHeight="1">
      <c r="A53" s="238"/>
      <c r="B53" s="239"/>
      <c r="C53" s="239"/>
      <c r="D53" s="239"/>
      <c r="E53" s="239"/>
      <c r="F53" s="240"/>
      <c r="G53" s="73" t="str">
        <f>IF(ISBLANK(H13),"",H13)</f>
        <v/>
      </c>
      <c r="H53" s="63"/>
    </row>
    <row r="54" spans="1:8">
      <c r="A54" s="241"/>
      <c r="B54" s="242"/>
      <c r="C54" s="242"/>
      <c r="D54" s="242"/>
      <c r="E54" s="242"/>
      <c r="F54" s="243"/>
      <c r="G54" s="30"/>
      <c r="H54" s="40"/>
    </row>
    <row r="55" spans="1:8">
      <c r="A55"/>
      <c r="B55"/>
      <c r="C55"/>
      <c r="D55"/>
      <c r="E55"/>
      <c r="F55"/>
      <c r="G55"/>
      <c r="H55"/>
    </row>
    <row r="56" spans="1:8"/>
    <row r="57" spans="1:8"/>
    <row r="58" spans="1:8"/>
    <row r="59" spans="1:8"/>
    <row r="60" spans="1:8" ht="18" hidden="1" customHeight="1"/>
  </sheetData>
  <sheetProtection formatCells="0" formatColumns="0"/>
  <mergeCells count="7">
    <mergeCell ref="A52:F54"/>
    <mergeCell ref="C8:E8"/>
    <mergeCell ref="A6:H7"/>
    <mergeCell ref="C9:E9"/>
    <mergeCell ref="C10:E10"/>
    <mergeCell ref="D40:H49"/>
    <mergeCell ref="A25:H37"/>
  </mergeCells>
  <phoneticPr fontId="14" type="noConversion"/>
  <dataValidations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9"/>
  <sheetViews>
    <sheetView showGridLines="0" zoomScaleNormal="100" workbookViewId="0">
      <selection activeCell="A3" sqref="A3"/>
    </sheetView>
  </sheetViews>
  <sheetFormatPr defaultColWidth="0" defaultRowHeight="15" zeroHeight="1"/>
  <cols>
    <col min="1" max="1" width="68.85546875" customWidth="1"/>
    <col min="2" max="5" width="9.140625" style="208" customWidth="1"/>
    <col min="6" max="16384" width="9.140625" hidden="1"/>
  </cols>
  <sheetData>
    <row r="1" spans="1:1">
      <c r="A1" s="3" t="str">
        <f>КАГ!A6</f>
        <v>КОРОНАРОГРАФИЯ</v>
      </c>
    </row>
    <row r="2" spans="1:1"/>
    <row r="3" spans="1:1" ht="354" customHeight="1">
      <c r="A3" s="209" t="str">
        <f>КАГ!A18&amp;"   "&amp;КАГ!B18&amp;CHAR(10)&amp;CHAR(10)&amp;КАГ!A20&amp;"   "&amp;КАГ!B20&amp;CHAR(10)&amp;CHAR(10)&amp;КАГ!A22&amp;"   "&amp;КАГ!B22&amp;CHAR(10)&amp;CHAR(10)&amp;КАГ!A27&amp;"   "&amp;КАГ!B27&amp;CHAR(10)&amp;CHAR(10)&amp;КАГ!A32&amp;"   "&amp;КАГ!B32</f>
        <v>Тип:   Правый
Ствол ЛКА:   неровности контуров 
Бассейн ПНА:   на контрольной ангиографиии бассейна ПНА  активное кровоточение из ветвей ДВ не определяется, накопления контраста так же не определяется. Антеградный кровоток по ПНА сохраненTIMI III, антеградный кровоток по ДВ  сохранен до границы среднего и дистального сегментов. Ангиографическая картина без отрицательной динамики.
Бассейн  ОА:   стеноз проксимального сегмента 30%. Антеградный кровоток  TIMI III. Без отрицательной динамики.
Бассейн ПКА:   стеноз проксимального сегмента, стеноз дистального сегмента 30%. Антеградный кровотокTIMI III. Без отрицательной динамики.</v>
      </c>
    </row>
    <row r="4" spans="1:1">
      <c r="A4" s="208"/>
    </row>
    <row r="5" spans="1:1">
      <c r="A5" s="208"/>
    </row>
    <row r="6" spans="1:1">
      <c r="A6" s="208"/>
    </row>
    <row r="7" spans="1:1">
      <c r="A7" s="208"/>
    </row>
    <row r="8" spans="1:1">
      <c r="A8" s="208"/>
    </row>
    <row r="9" spans="1:1">
      <c r="A9" s="208"/>
    </row>
  </sheetData>
  <sheetProtection algorithmName="SHA-512" hashValue="rItlFI2sr9MBbizk9S363YSH5LG3rpss7g6WljbrUU5/IpEGnZJAbbFZO1mioNsHSl5GujOQ/fdgOkwY7YRPIA==" saltValue="jH6Se7e9WOAIDe8Wq9chFg==" spinCount="100000" sheet="1" objects="1" scenarios="1"/>
  <printOptions horizontalCentered="1"/>
  <pageMargins left="0.70866141732283472" right="0.70866141732283472" top="0.74803149606299213" bottom="0.74803149606299213" header="0.31496062992125984" footer="0.31496062992125984"/>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showWhiteSpace="0" zoomScale="90" zoomScaleNormal="90" zoomScaleSheetLayoutView="100" zoomScalePageLayoutView="80" workbookViewId="0">
      <selection activeCell="C17" sqref="C17"/>
    </sheetView>
  </sheetViews>
  <sheetFormatPr defaultColWidth="0" defaultRowHeight="15" zeroHeight="1"/>
  <cols>
    <col min="1" max="1" width="18.7109375" style="212" customWidth="1"/>
    <col min="2" max="2" width="45.7109375" style="212" customWidth="1"/>
    <col min="3" max="3" width="15.7109375" style="212" customWidth="1"/>
    <col min="4" max="4" width="20.7109375" style="212" customWidth="1"/>
    <col min="5" max="5" width="7.7109375" style="212" bestFit="1" customWidth="1"/>
    <col min="6" max="6" width="10.7109375" style="212" bestFit="1" customWidth="1"/>
    <col min="7" max="8" width="10.7109375" style="212" hidden="1" customWidth="1"/>
    <col min="9" max="13" width="11.7109375" style="212" hidden="1" customWidth="1"/>
    <col min="14" max="16384" width="9.140625" style="212" hidden="1"/>
  </cols>
  <sheetData>
    <row r="1" spans="1:4">
      <c r="A1" s="26"/>
      <c r="B1" s="111"/>
      <c r="C1" s="111"/>
      <c r="D1" s="112"/>
    </row>
    <row r="2" spans="1:4" ht="19.899999999999999" customHeight="1">
      <c r="A2" s="95" t="s">
        <v>98</v>
      </c>
      <c r="B2" s="96">
        <f>$D$10</f>
        <v>45717</v>
      </c>
      <c r="C2" s="151"/>
      <c r="D2" s="97" t="s">
        <v>99</v>
      </c>
    </row>
    <row r="3" spans="1:4" ht="20.45" customHeight="1">
      <c r="A3" s="98" t="s">
        <v>97</v>
      </c>
      <c r="B3" s="99"/>
      <c r="C3"/>
      <c r="D3" s="38"/>
    </row>
    <row r="4" spans="1:4" ht="16.5" thickBot="1">
      <c r="A4" s="146" t="s">
        <v>195</v>
      </c>
      <c r="B4" s="147" t="s">
        <v>105</v>
      </c>
      <c r="C4" s="148" t="s">
        <v>15</v>
      </c>
      <c r="D4" s="203" t="str">
        <f>КАГ!$B$11</f>
        <v>Лукин П.Е.</v>
      </c>
    </row>
    <row r="5" spans="1:4" ht="15.75" thickTop="1">
      <c r="A5"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2" t="str">
        <f>IF(ISBLANK(КАГ!A6),"",КАГ!A6)</f>
        <v>КОРОНАРОГРАФИЯ</v>
      </c>
      <c r="C5" s="130" t="s">
        <v>8</v>
      </c>
      <c r="D5" s="101">
        <f>КАГ!$B$12</f>
        <v>15164</v>
      </c>
    </row>
    <row r="6" spans="1:4">
      <c r="A6"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
      </c>
      <c r="B6" s="133">
        <f>ЧКВ!A6</f>
        <v>0</v>
      </c>
      <c r="C6" s="130" t="s">
        <v>10</v>
      </c>
      <c r="D6" s="102">
        <f>DATEDIF(D5,D10,"y")</f>
        <v>83</v>
      </c>
    </row>
    <row r="7" spans="1:4">
      <c r="A7" s="37"/>
      <c r="B7"/>
      <c r="C7" s="100" t="s">
        <v>12</v>
      </c>
      <c r="D7" s="102">
        <f>КАГ!$B$14</f>
        <v>5694</v>
      </c>
    </row>
    <row r="8" spans="1:4">
      <c r="A8" s="193" t="str">
        <f>ЧКВ!$A$9</f>
        <v xml:space="preserve">Код модели:  </v>
      </c>
      <c r="B8" s="103"/>
      <c r="C8" s="100" t="s">
        <v>133</v>
      </c>
      <c r="D8" s="102">
        <f>КАГ!$B$15</f>
        <v>35</v>
      </c>
    </row>
    <row r="9" spans="1:4">
      <c r="A9" s="193" t="str">
        <f>ЧКВ!$A$10</f>
        <v xml:space="preserve">Код метода:  </v>
      </c>
      <c r="B9"/>
      <c r="C9" s="104" t="s">
        <v>106</v>
      </c>
      <c r="D9" s="102" t="str">
        <f>КАГ!$B$16</f>
        <v>ОКС БПST</v>
      </c>
    </row>
    <row r="10" spans="1:4">
      <c r="A10" s="194"/>
      <c r="B10" s="30"/>
      <c r="C10" s="149" t="s">
        <v>13</v>
      </c>
      <c r="D10" s="150">
        <f>КАГ!$B$8</f>
        <v>45717</v>
      </c>
    </row>
    <row r="11" spans="1:4">
      <c r="A11" s="26"/>
      <c r="B11" s="111"/>
      <c r="C11" s="111"/>
      <c r="D11" s="112"/>
    </row>
    <row r="12" spans="1:4" ht="18.75" customHeight="1">
      <c r="A12" s="135" t="s">
        <v>334</v>
      </c>
      <c r="B12" s="136" t="s">
        <v>0</v>
      </c>
      <c r="C12" s="136" t="s">
        <v>14</v>
      </c>
      <c r="D12" s="137" t="s">
        <v>100</v>
      </c>
    </row>
    <row r="13" spans="1:4" ht="27.75" customHeight="1">
      <c r="A13" s="138"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3" s="152" t="s">
        <v>325</v>
      </c>
      <c r="C13" s="186"/>
      <c r="D13" s="139">
        <v>1</v>
      </c>
    </row>
    <row r="14" spans="1:4" ht="27.75" customHeight="1">
      <c r="A14"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4" s="153" t="s">
        <v>526</v>
      </c>
      <c r="C14" s="134"/>
      <c r="D14" s="139">
        <v>1</v>
      </c>
    </row>
    <row r="15" spans="1:4" ht="27.75" customHeight="1">
      <c r="A15" s="140" t="str">
        <f>IFERROR(INDEX(Расходка[[Тип расходного материала ]],MATCH(Карта_Учёта[[#This Row],[Наименование расходного материала]],Расходка[Наименование расходного материала],0)),"")</f>
        <v/>
      </c>
      <c r="B15" s="153"/>
      <c r="C15" s="134"/>
      <c r="D15" s="139"/>
    </row>
    <row r="16" spans="1:4" ht="27.75" customHeight="1">
      <c r="A16" s="140" t="str">
        <f>IFERROR(INDEX(Расходка[[Тип расходного материала ]],MATCH(Карта_Учёта[[#This Row],[Наименование расходного материала]],Расходка[Наименование расходного материала],0)),"")</f>
        <v/>
      </c>
      <c r="B16" s="153"/>
      <c r="C16" s="134"/>
      <c r="D16" s="139"/>
    </row>
    <row r="17" spans="1:4" ht="27.75" customHeight="1">
      <c r="A17" s="140" t="str">
        <f>IFERROR(INDEX(Расходка[[Тип расходного материала ]],MATCH(Карта_Учёта[[#This Row],[Наименование расходного материала]],Расходка[Наименование расходного материала],0)),"")</f>
        <v/>
      </c>
      <c r="B17" s="153"/>
      <c r="C17" s="134"/>
      <c r="D17" s="139"/>
    </row>
    <row r="18" spans="1:4" ht="27.75" customHeight="1">
      <c r="A18" s="140" t="str">
        <f>IFERROR(INDEX(Расходка[[Тип расходного материала ]],MATCH(Карта_Учёта[[#This Row],[Наименование расходного материала]],Расходка[Наименование расходного материала],0)),"")</f>
        <v/>
      </c>
      <c r="B18" s="153"/>
      <c r="C18" s="134"/>
      <c r="D18" s="139"/>
    </row>
    <row r="19" spans="1:4" ht="27.75" customHeight="1">
      <c r="A19" s="140" t="str">
        <f>IFERROR(INDEX(Расходка[[Тип расходного материала ]],MATCH(Карта_Учёта[[#This Row],[Наименование расходного материала]],Расходка[Наименование расходного материала],0)),"")</f>
        <v/>
      </c>
      <c r="B19" s="153"/>
      <c r="C19" s="181"/>
      <c r="D19" s="139"/>
    </row>
    <row r="20" spans="1:4" ht="27.75" customHeight="1">
      <c r="A20" s="140" t="str">
        <f>IFERROR(INDEX(Расходка[[Тип расходного материала ]],MATCH(Карта_Учёта[[#This Row],[Наименование расходного материала]],Расходка[Наименование расходного материала],0)),"")</f>
        <v/>
      </c>
      <c r="B20" s="154"/>
      <c r="C20" s="134"/>
      <c r="D20" s="139"/>
    </row>
    <row r="21" spans="1:4" ht="27.75" customHeight="1">
      <c r="A21" s="140" t="str">
        <f>IFERROR(INDEX(Расходка[[Тип расходного материала ]],MATCH(Карта_Учёта[[#This Row],[Наименование расходного материала]],Расходка[Наименование расходного материала],0)),"")</f>
        <v/>
      </c>
      <c r="B21" s="153"/>
      <c r="C21" s="134"/>
      <c r="D21" s="139"/>
    </row>
    <row r="22" spans="1:4" ht="27.75" customHeight="1">
      <c r="A22" s="140" t="str">
        <f>IFERROR(INDEX(Расходка[[Тип расходного материала ]],MATCH(Карта_Учёта[[#This Row],[Наименование расходного материала]],Расходка[Наименование расходного материала],0)),"")</f>
        <v/>
      </c>
      <c r="B22" s="153"/>
      <c r="C22" s="134"/>
      <c r="D22" s="141"/>
    </row>
    <row r="23" spans="1:4" ht="27.75" customHeight="1">
      <c r="A23" s="140" t="str">
        <f>IFERROR(INDEX(Расходка[[Тип расходного материала ]],MATCH(Карта_Учёта[[#This Row],[Наименование расходного материала]],Расходка[Наименование расходного материала],0)),"")</f>
        <v/>
      </c>
      <c r="B23" s="153"/>
      <c r="C23" s="134"/>
      <c r="D23" s="141"/>
    </row>
    <row r="24" spans="1:4" ht="27.75" customHeight="1">
      <c r="A24" s="142" t="str">
        <f>IFERROR(INDEX(Расходка[[Тип расходного материала ]],MATCH(Карта_Учёта[[#This Row],[Наименование расходного материала]],Расходка[Наименование расходного материала],0)),"")</f>
        <v/>
      </c>
      <c r="B24" s="153"/>
      <c r="C24" s="134"/>
      <c r="D24" s="141"/>
    </row>
    <row r="25" spans="1:4" ht="27.75" customHeight="1">
      <c r="A25" s="143" t="str">
        <f>IFERROR(INDEX(Расходка[[Тип расходного материала ]],MATCH(Карта_Учёта[[#This Row],[Наименование расходного материала]],Расходка[Наименование расходного материала],0)),"")</f>
        <v/>
      </c>
      <c r="B25" s="155"/>
      <c r="C25" s="144"/>
      <c r="D25" s="145"/>
    </row>
    <row r="26" spans="1:4" ht="14.45" customHeight="1">
      <c r="A26" s="105" t="str">
        <f>IFERROR(INDEX(Расходка[[Тип расходного материала ]],MATCH(Карта_Учёта[[#This Row],[Наименование расходного материала]],Расходка[Наименование расходного материала],0)),"")</f>
        <v/>
      </c>
      <c r="B26" s="107"/>
      <c r="C26" s="108"/>
      <c r="D26" s="106"/>
    </row>
    <row r="27" spans="1:4" ht="14.45" customHeight="1">
      <c r="A27" s="105" t="str">
        <f>IFERROR(INDEX(Расходка[[Тип расходного материала ]],MATCH(Карта_Учёта[[#This Row],[Наименование расходного материала]],Расходка[Наименование расходного материала],0)),"")</f>
        <v/>
      </c>
      <c r="B27" s="107"/>
      <c r="C27" s="108"/>
      <c r="D27" s="106"/>
    </row>
    <row r="28" spans="1:4" ht="14.45" customHeight="1">
      <c r="A28" s="37" t="s">
        <v>11</v>
      </c>
      <c r="B28" t="s">
        <v>11</v>
      </c>
      <c r="C28"/>
      <c r="D28" s="38"/>
    </row>
    <row r="29" spans="1:4" ht="14.45" customHeight="1">
      <c r="A29" s="37" t="s">
        <v>11</v>
      </c>
      <c r="B29" t="s">
        <v>11</v>
      </c>
      <c r="C29"/>
      <c r="D29" s="38"/>
    </row>
    <row r="30" spans="1:4" ht="14.45" customHeight="1">
      <c r="A30" s="37" t="s">
        <v>11</v>
      </c>
      <c r="B30" t="s">
        <v>11</v>
      </c>
      <c r="C30"/>
      <c r="D30" s="38"/>
    </row>
    <row r="31" spans="1:4" ht="14.45" customHeight="1">
      <c r="A31" s="37" t="s">
        <v>11</v>
      </c>
      <c r="B31" t="s">
        <v>11</v>
      </c>
      <c r="C31"/>
      <c r="D31" s="38"/>
    </row>
    <row r="32" spans="1:4" ht="14.45" customHeight="1">
      <c r="A32" s="37" t="s">
        <v>11</v>
      </c>
      <c r="B32"/>
      <c r="C32"/>
      <c r="D32" s="38"/>
    </row>
    <row r="33" spans="1:4" ht="14.45" customHeight="1">
      <c r="A33" s="37"/>
      <c r="B33"/>
      <c r="C33"/>
      <c r="D33" s="38"/>
    </row>
    <row r="34" spans="1:4" ht="14.45" customHeight="1">
      <c r="A34" s="37"/>
      <c r="B34"/>
      <c r="C34"/>
      <c r="D34" s="38"/>
    </row>
    <row r="35" spans="1:4" ht="19.899999999999999" customHeight="1">
      <c r="A35" s="37"/>
      <c r="B35" s="109" t="s">
        <v>375</v>
      </c>
      <c r="C35" s="12"/>
      <c r="D35" s="38"/>
    </row>
    <row r="36" spans="1:4" ht="19.899999999999999" customHeight="1">
      <c r="A36" s="37"/>
      <c r="B36"/>
      <c r="C36"/>
      <c r="D36" s="38"/>
    </row>
    <row r="37" spans="1:4" ht="19.899999999999999" customHeight="1">
      <c r="A37" s="37"/>
      <c r="B37" s="116" t="str">
        <f>"Оператор:"&amp;" "&amp;ЧКВ!$G$13</f>
        <v>Оператор: Щербаков А.С.</v>
      </c>
      <c r="C37" s="12"/>
      <c r="D37" s="38"/>
    </row>
    <row r="38" spans="1:4" ht="19.899999999999999" customHeight="1">
      <c r="A38" s="37"/>
      <c r="B38"/>
      <c r="C38"/>
      <c r="D38" s="38"/>
    </row>
    <row r="39" spans="1:4" ht="19.899999999999999" customHeight="1">
      <c r="A39" s="37"/>
      <c r="B39" s="110" t="s">
        <v>514</v>
      </c>
      <c r="C39" s="113"/>
      <c r="D39" s="38"/>
    </row>
    <row r="40" spans="1:4" ht="19.899999999999999" customHeight="1">
      <c r="A40" s="39"/>
      <c r="B40" s="30"/>
      <c r="C40" s="30"/>
      <c r="D40" s="40"/>
    </row>
    <row r="41" spans="1:4" ht="14.45" customHeight="1">
      <c r="C41" s="213"/>
    </row>
    <row r="42" spans="1:4"/>
    <row r="43" spans="1:4"/>
    <row r="44" spans="1:4"/>
    <row r="45" spans="1:4"/>
    <row r="46" spans="1:4"/>
  </sheetData>
  <sheetProtection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scale="9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90" zoomScaleNormal="90" workbookViewId="0">
      <pane ySplit="1" topLeftCell="A2" activePane="bottomLeft" state="frozen"/>
      <selection pane="bottomLeft" activeCell="F26" sqref="F26"/>
    </sheetView>
  </sheetViews>
  <sheetFormatPr defaultRowHeight="15" outlineLevelCol="1"/>
  <cols>
    <col min="1" max="1" width="5" customWidth="1"/>
    <col min="2" max="2" width="13.28515625" hidden="1" customWidth="1"/>
    <col min="3" max="3" width="25" customWidth="1"/>
    <col min="4" max="4" width="56.7109375" customWidth="1"/>
    <col min="6" max="6" width="33.85546875"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f>ROW(Вмешательства[[#This Row],[№]])-1</f>
        <v>1</v>
      </c>
      <c r="B2" s="2" t="s">
        <v>9</v>
      </c>
      <c r="C2" s="8" t="s">
        <v>228</v>
      </c>
      <c r="D2" s="5" t="s">
        <v>213</v>
      </c>
      <c r="F2" t="s">
        <v>106</v>
      </c>
      <c r="G2" s="3" t="s">
        <v>484</v>
      </c>
      <c r="H2" s="3">
        <v>1</v>
      </c>
      <c r="I2" s="3">
        <v>2</v>
      </c>
      <c r="J2" s="3">
        <v>3</v>
      </c>
      <c r="K2" s="3">
        <v>4</v>
      </c>
      <c r="L2" s="3">
        <v>5</v>
      </c>
      <c r="M2" s="3">
        <v>6</v>
      </c>
      <c r="N2" s="3">
        <v>7</v>
      </c>
      <c r="O2" s="3">
        <v>8</v>
      </c>
      <c r="P2" s="3">
        <v>9</v>
      </c>
      <c r="Q2" s="3">
        <v>10</v>
      </c>
      <c r="R2" s="3">
        <v>11</v>
      </c>
      <c r="S2" s="3">
        <v>12</v>
      </c>
      <c r="T2" s="3">
        <v>13</v>
      </c>
      <c r="V2" t="s">
        <v>217</v>
      </c>
    </row>
    <row r="3" spans="1:23">
      <c r="A3" s="8">
        <f>ROW(Вмешательства[[#This Row],[№]])-1</f>
        <v>2</v>
      </c>
      <c r="B3" s="2" t="s">
        <v>18</v>
      </c>
      <c r="C3" s="8" t="s">
        <v>85</v>
      </c>
      <c r="D3" s="5" t="s">
        <v>214</v>
      </c>
      <c r="F3" t="s">
        <v>483</v>
      </c>
      <c r="G3" s="3" t="s">
        <v>484</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f>ROW(Вмешательства[[#This Row],[№]])-1</f>
        <v>3</v>
      </c>
      <c r="B4" s="2" t="s">
        <v>38</v>
      </c>
      <c r="C4" s="8" t="s">
        <v>39</v>
      </c>
      <c r="D4" s="5" t="s">
        <v>208</v>
      </c>
      <c r="F4" t="s">
        <v>310</v>
      </c>
      <c r="G4" s="3" t="s">
        <v>484</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c r="A5" s="8">
        <f>ROW(Вмешательства[[#This Row],[№]])-1</f>
        <v>4</v>
      </c>
      <c r="B5" s="2"/>
      <c r="C5" s="8" t="s">
        <v>82</v>
      </c>
      <c r="D5" s="5" t="s">
        <v>242</v>
      </c>
      <c r="F5" t="s">
        <v>131</v>
      </c>
      <c r="G5" s="3" t="s">
        <v>484</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f>ROW(Вмешательства[[#This Row],[№]])-1</f>
        <v>5</v>
      </c>
      <c r="B6" s="2" t="s">
        <v>36</v>
      </c>
      <c r="C6" s="8" t="s">
        <v>37</v>
      </c>
      <c r="D6" s="5" t="s">
        <v>398</v>
      </c>
      <c r="F6" t="s">
        <v>125</v>
      </c>
      <c r="G6" s="3" t="s">
        <v>484</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ht="30">
      <c r="A7" s="8">
        <f>ROW(Вмешательства[[#This Row],[№]])-1</f>
        <v>6</v>
      </c>
      <c r="B7" s="2"/>
      <c r="C7" s="8" t="s">
        <v>229</v>
      </c>
      <c r="D7" s="5" t="s">
        <v>132</v>
      </c>
      <c r="F7" t="s">
        <v>127</v>
      </c>
      <c r="G7" s="3" t="s">
        <v>484</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f>ROW(Вмешательства[[#This Row],[№]])-1</f>
        <v>7</v>
      </c>
      <c r="B8" s="2"/>
      <c r="C8" s="8" t="s">
        <v>80</v>
      </c>
      <c r="D8" s="5" t="s">
        <v>247</v>
      </c>
      <c r="F8" t="s">
        <v>126</v>
      </c>
      <c r="G8" s="3" t="s">
        <v>484</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f>ROW(Вмешательства[[#This Row],[№]])-1</f>
        <v>8</v>
      </c>
      <c r="B9" s="2" t="s">
        <v>35</v>
      </c>
      <c r="C9" s="8" t="s">
        <v>86</v>
      </c>
      <c r="D9" s="5" t="s">
        <v>87</v>
      </c>
      <c r="F9" t="s">
        <v>128</v>
      </c>
      <c r="G9" s="3" t="s">
        <v>484</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f>ROW(Вмешательства[[#This Row],[№]])-1</f>
        <v>9</v>
      </c>
      <c r="B10" s="2"/>
      <c r="C10" s="8" t="s">
        <v>230</v>
      </c>
      <c r="D10" s="5" t="s">
        <v>139</v>
      </c>
      <c r="G10" s="3"/>
      <c r="H10" s="11"/>
      <c r="I10" s="11"/>
      <c r="J10" s="3"/>
      <c r="K10" s="3"/>
      <c r="L10" s="3"/>
      <c r="M10" s="3"/>
      <c r="N10" s="11"/>
      <c r="O10" s="11"/>
      <c r="P10" s="11"/>
      <c r="Q10" s="11"/>
      <c r="R10" s="11"/>
      <c r="S10" s="11"/>
      <c r="T10" s="11"/>
      <c r="V10" t="s">
        <v>224</v>
      </c>
    </row>
    <row r="11" spans="1:23">
      <c r="A11" s="8">
        <f>ROW(Вмешательства[[#This Row],[№]])-1</f>
        <v>10</v>
      </c>
      <c r="B11" s="2" t="s">
        <v>25</v>
      </c>
      <c r="C11" s="8" t="s">
        <v>231</v>
      </c>
      <c r="D11" s="5" t="s">
        <v>26</v>
      </c>
      <c r="G11" s="3"/>
      <c r="H11" s="11"/>
      <c r="I11" s="11"/>
      <c r="J11" s="11"/>
      <c r="K11" s="11"/>
      <c r="L11" s="11"/>
      <c r="M11" s="11"/>
      <c r="N11" s="11"/>
      <c r="O11" s="11"/>
      <c r="P11" s="11"/>
      <c r="Q11" s="11"/>
      <c r="R11" s="11"/>
      <c r="S11" s="11"/>
      <c r="T11" s="11"/>
      <c r="V11" t="s">
        <v>216</v>
      </c>
      <c r="W11" s="11"/>
    </row>
    <row r="12" spans="1:23">
      <c r="A12" s="8">
        <f>ROW(Вмешательства[[#This Row],[№]])-1</f>
        <v>11</v>
      </c>
      <c r="B12" s="2" t="s">
        <v>19</v>
      </c>
      <c r="C12" s="8" t="s">
        <v>232</v>
      </c>
      <c r="D12" s="5" t="s">
        <v>20</v>
      </c>
      <c r="F12" t="s">
        <v>106</v>
      </c>
      <c r="G12" s="3" t="s">
        <v>485</v>
      </c>
      <c r="H12" s="3">
        <v>1</v>
      </c>
      <c r="I12" s="3">
        <v>2</v>
      </c>
      <c r="J12" s="3">
        <v>3</v>
      </c>
      <c r="K12" s="3">
        <v>4</v>
      </c>
      <c r="L12" s="3">
        <v>5</v>
      </c>
      <c r="M12" s="3">
        <v>6</v>
      </c>
      <c r="N12" s="3">
        <v>7</v>
      </c>
      <c r="O12" s="3">
        <v>8</v>
      </c>
      <c r="P12" s="3">
        <v>9</v>
      </c>
      <c r="Q12" s="3">
        <v>10</v>
      </c>
      <c r="R12" s="3">
        <v>11</v>
      </c>
      <c r="S12" s="3">
        <v>12</v>
      </c>
      <c r="T12" s="3">
        <v>13</v>
      </c>
      <c r="V12" t="s">
        <v>225</v>
      </c>
      <c r="W12" s="11"/>
    </row>
    <row r="13" spans="1:23">
      <c r="A13" s="8">
        <f>ROW(Вмешательства[[#This Row],[№]])-1</f>
        <v>12</v>
      </c>
      <c r="B13" s="2" t="s">
        <v>21</v>
      </c>
      <c r="C13" s="8" t="s">
        <v>233</v>
      </c>
      <c r="D13" s="5" t="s">
        <v>22</v>
      </c>
      <c r="F13" t="s">
        <v>483</v>
      </c>
      <c r="G13" s="3" t="s">
        <v>485</v>
      </c>
      <c r="H13" s="3">
        <v>47</v>
      </c>
      <c r="I13" s="3">
        <v>46</v>
      </c>
      <c r="J13" s="3">
        <v>45</v>
      </c>
      <c r="K13" s="3">
        <v>45</v>
      </c>
      <c r="L13" s="3">
        <v>45</v>
      </c>
      <c r="M13" s="3">
        <v>45</v>
      </c>
      <c r="N13" s="3">
        <v>45</v>
      </c>
      <c r="O13" s="3">
        <v>45</v>
      </c>
      <c r="P13" s="3">
        <v>45</v>
      </c>
      <c r="Q13" s="3">
        <v>45</v>
      </c>
      <c r="R13" s="3">
        <v>45</v>
      </c>
      <c r="S13" s="3">
        <v>45</v>
      </c>
      <c r="T13" s="3">
        <v>45</v>
      </c>
      <c r="V13" t="s">
        <v>226</v>
      </c>
      <c r="W13" s="11"/>
    </row>
    <row r="14" spans="1:23">
      <c r="A14" s="8">
        <f>ROW(Вмешательства[[#This Row],[№]])-1</f>
        <v>13</v>
      </c>
      <c r="B14" s="2" t="s">
        <v>23</v>
      </c>
      <c r="C14" s="8" t="s">
        <v>234</v>
      </c>
      <c r="D14" s="5" t="s">
        <v>24</v>
      </c>
      <c r="F14" t="s">
        <v>310</v>
      </c>
      <c r="G14" s="3" t="s">
        <v>485</v>
      </c>
      <c r="H14" s="3">
        <v>47</v>
      </c>
      <c r="I14" s="3">
        <v>46</v>
      </c>
      <c r="J14" s="3">
        <v>45</v>
      </c>
      <c r="K14" s="3">
        <v>45</v>
      </c>
      <c r="L14" s="3">
        <v>45</v>
      </c>
      <c r="M14" s="3">
        <v>45</v>
      </c>
      <c r="N14" s="3">
        <v>45</v>
      </c>
      <c r="O14" s="3">
        <v>45</v>
      </c>
      <c r="P14" s="3">
        <v>45</v>
      </c>
      <c r="Q14" s="3">
        <v>45</v>
      </c>
      <c r="R14" s="3">
        <v>45</v>
      </c>
      <c r="S14" s="3">
        <v>45</v>
      </c>
      <c r="T14" s="3">
        <v>45</v>
      </c>
      <c r="W14" s="11"/>
    </row>
    <row r="15" spans="1:23">
      <c r="A15" s="8">
        <f>ROW(Вмешательства[[#This Row],[№]])-1</f>
        <v>14</v>
      </c>
      <c r="B15" s="2" t="s">
        <v>27</v>
      </c>
      <c r="C15" s="8" t="s">
        <v>235</v>
      </c>
      <c r="D15" s="5" t="s">
        <v>28</v>
      </c>
      <c r="F15" t="s">
        <v>131</v>
      </c>
      <c r="G15" s="3" t="s">
        <v>485</v>
      </c>
      <c r="H15" s="3">
        <v>2633</v>
      </c>
      <c r="I15" s="3">
        <v>46</v>
      </c>
      <c r="J15" s="3">
        <v>45</v>
      </c>
      <c r="K15" s="3">
        <v>45</v>
      </c>
      <c r="L15" s="3">
        <v>45</v>
      </c>
      <c r="M15" s="3">
        <v>45</v>
      </c>
      <c r="N15" s="3">
        <v>45</v>
      </c>
      <c r="O15" s="3">
        <v>45</v>
      </c>
      <c r="P15" s="3">
        <v>45</v>
      </c>
      <c r="Q15" s="3">
        <v>45</v>
      </c>
      <c r="R15" s="3">
        <v>45</v>
      </c>
      <c r="S15" s="3">
        <v>45</v>
      </c>
      <c r="T15" s="3">
        <v>45</v>
      </c>
      <c r="V15" t="s">
        <v>393</v>
      </c>
      <c r="W15" s="11"/>
    </row>
    <row r="16" spans="1:23">
      <c r="A16" s="8">
        <f>ROW(Вмешательства[[#This Row],[№]])-1</f>
        <v>15</v>
      </c>
      <c r="B16" s="2" t="s">
        <v>29</v>
      </c>
      <c r="C16" s="8" t="s">
        <v>236</v>
      </c>
      <c r="D16" s="5" t="s">
        <v>30</v>
      </c>
      <c r="V16" t="s">
        <v>394</v>
      </c>
    </row>
    <row r="17" spans="1:23">
      <c r="A17" s="8">
        <f>ROW(Вмешательства[[#This Row],[№]])-1</f>
        <v>16</v>
      </c>
      <c r="B17" s="2" t="s">
        <v>31</v>
      </c>
      <c r="C17" s="8" t="s">
        <v>237</v>
      </c>
      <c r="D17" s="5" t="s">
        <v>32</v>
      </c>
      <c r="F17" t="s">
        <v>486</v>
      </c>
      <c r="V17" t="s">
        <v>395</v>
      </c>
    </row>
    <row r="18" spans="1:23">
      <c r="A18" s="8">
        <f>ROW(Вмешательства[[#This Row],[№]])-1</f>
        <v>17</v>
      </c>
      <c r="B18" s="2" t="s">
        <v>33</v>
      </c>
      <c r="C18" s="8" t="s">
        <v>238</v>
      </c>
      <c r="D18" s="5" t="s">
        <v>34</v>
      </c>
      <c r="F18" t="s">
        <v>215</v>
      </c>
    </row>
    <row r="19" spans="1:23" ht="30">
      <c r="A19" s="8">
        <f>ROW(Вмешательства[[#This Row],[№]])-1</f>
        <v>18</v>
      </c>
      <c r="B19" s="2" t="s">
        <v>40</v>
      </c>
      <c r="C19" s="8" t="s">
        <v>41</v>
      </c>
      <c r="D19" s="5" t="s">
        <v>42</v>
      </c>
      <c r="F19" t="s">
        <v>207</v>
      </c>
    </row>
    <row r="20" spans="1:23" ht="30">
      <c r="A20" s="8">
        <f>ROW(Вмешательства[[#This Row],[№]])-1</f>
        <v>19</v>
      </c>
      <c r="B20" s="2" t="s">
        <v>43</v>
      </c>
      <c r="C20" s="8" t="s">
        <v>44</v>
      </c>
      <c r="D20" s="5" t="s">
        <v>45</v>
      </c>
      <c r="F20" t="s">
        <v>304</v>
      </c>
      <c r="J20" s="11"/>
    </row>
    <row r="21" spans="1:23" ht="30">
      <c r="A21" s="8">
        <f>ROW(Вмешательства[[#This Row],[№]])-1</f>
        <v>20</v>
      </c>
      <c r="B21" s="2" t="s">
        <v>46</v>
      </c>
      <c r="C21" s="8" t="s">
        <v>47</v>
      </c>
      <c r="D21" s="5" t="s">
        <v>48</v>
      </c>
      <c r="F21" t="s">
        <v>335</v>
      </c>
      <c r="J21" s="11"/>
    </row>
    <row r="22" spans="1:23" ht="30">
      <c r="A22" s="8">
        <f>ROW(Вмешательства[[#This Row],[№]])-1</f>
        <v>21</v>
      </c>
      <c r="B22" s="2" t="s">
        <v>49</v>
      </c>
      <c r="C22" s="8" t="s">
        <v>50</v>
      </c>
      <c r="D22" s="5" t="s">
        <v>51</v>
      </c>
      <c r="F22" t="s">
        <v>336</v>
      </c>
      <c r="J22" s="11"/>
      <c r="U22" s="2"/>
    </row>
    <row r="23" spans="1:23" ht="30">
      <c r="A23" s="8">
        <f>ROW(Вмешательства[[#This Row],[№]])-1</f>
        <v>22</v>
      </c>
      <c r="B23" s="2" t="s">
        <v>52</v>
      </c>
      <c r="C23" s="8" t="s">
        <v>53</v>
      </c>
      <c r="D23" s="5" t="s">
        <v>54</v>
      </c>
      <c r="F23" t="s">
        <v>346</v>
      </c>
      <c r="J23" s="11"/>
      <c r="U23" s="2"/>
    </row>
    <row r="24" spans="1:23">
      <c r="A24" s="8">
        <f>ROW(Вмешательства[[#This Row],[№]])-1</f>
        <v>23</v>
      </c>
      <c r="B24" s="2" t="s">
        <v>55</v>
      </c>
      <c r="C24" s="8" t="s">
        <v>56</v>
      </c>
      <c r="D24" s="5" t="s">
        <v>57</v>
      </c>
      <c r="F24" t="s">
        <v>501</v>
      </c>
      <c r="H24" s="10"/>
      <c r="K24" s="2"/>
      <c r="U24" s="2"/>
      <c r="W24" s="11"/>
    </row>
    <row r="25" spans="1:23">
      <c r="A25" s="8">
        <f>ROW(Вмешательства[[#This Row],[№]])-1</f>
        <v>24</v>
      </c>
      <c r="B25" s="2" t="s">
        <v>58</v>
      </c>
      <c r="C25" s="8" t="s">
        <v>59</v>
      </c>
      <c r="D25" s="5" t="s">
        <v>60</v>
      </c>
      <c r="K25" s="2"/>
    </row>
    <row r="26" spans="1:23" ht="30">
      <c r="A26" s="8">
        <f>ROW(Вмешательства[[#This Row],[№]])-1</f>
        <v>25</v>
      </c>
      <c r="B26" s="2" t="s">
        <v>61</v>
      </c>
      <c r="C26" s="8" t="s">
        <v>62</v>
      </c>
      <c r="D26" s="5" t="s">
        <v>63</v>
      </c>
      <c r="H26" s="10"/>
      <c r="K26" s="3"/>
      <c r="W26" s="10"/>
    </row>
    <row r="27" spans="1:23" ht="45">
      <c r="A27" s="8">
        <f>ROW(Вмешательства[[#This Row],[№]])-1</f>
        <v>26</v>
      </c>
      <c r="B27" s="2" t="s">
        <v>64</v>
      </c>
      <c r="C27" s="8" t="s">
        <v>65</v>
      </c>
      <c r="D27" s="5" t="s">
        <v>66</v>
      </c>
      <c r="H27" s="10"/>
      <c r="W27" s="10"/>
    </row>
    <row r="28" spans="1:23">
      <c r="A28" s="8">
        <f>ROW(Вмешательства[[#This Row],[№]])-1</f>
        <v>27</v>
      </c>
      <c r="B28" s="2" t="s">
        <v>67</v>
      </c>
      <c r="C28" s="77" t="s">
        <v>244</v>
      </c>
      <c r="D28" s="5" t="s">
        <v>245</v>
      </c>
      <c r="H28" s="10"/>
      <c r="W28" s="10"/>
    </row>
    <row r="29" spans="1:23" ht="45">
      <c r="A29" s="8">
        <f>ROW(Вмешательства[[#This Row],[№]])-1</f>
        <v>28</v>
      </c>
      <c r="B29" s="2" t="s">
        <v>68</v>
      </c>
      <c r="C29" s="77" t="s">
        <v>69</v>
      </c>
      <c r="D29" s="5" t="s">
        <v>70</v>
      </c>
      <c r="H29" s="10"/>
      <c r="W29" s="10"/>
    </row>
    <row r="30" spans="1:23" ht="30">
      <c r="A30" s="8">
        <f>ROW(Вмешательства[[#This Row],[№]])-1</f>
        <v>29</v>
      </c>
      <c r="B30" s="2" t="s">
        <v>71</v>
      </c>
      <c r="C30" s="77" t="s">
        <v>72</v>
      </c>
      <c r="D30" s="5" t="s">
        <v>73</v>
      </c>
      <c r="H30" s="10"/>
      <c r="W30" s="10"/>
    </row>
    <row r="31" spans="1:23">
      <c r="A31" s="8">
        <f>ROW(Вмешательства[[#This Row],[№]])-1</f>
        <v>30</v>
      </c>
      <c r="B31" s="2" t="s">
        <v>74</v>
      </c>
      <c r="C31" s="77" t="s">
        <v>240</v>
      </c>
      <c r="D31" s="5" t="s">
        <v>75</v>
      </c>
      <c r="H31" s="10"/>
      <c r="W31" s="10"/>
    </row>
    <row r="32" spans="1:23">
      <c r="A32" s="8">
        <f>ROW(Вмешательства[[#This Row],[№]])-1</f>
        <v>31</v>
      </c>
      <c r="B32" s="2" t="s">
        <v>76</v>
      </c>
      <c r="C32" s="77" t="s">
        <v>239</v>
      </c>
      <c r="D32" s="5" t="s">
        <v>77</v>
      </c>
      <c r="H32" s="10"/>
      <c r="W32" s="10"/>
    </row>
    <row r="33" spans="1:23">
      <c r="A33" s="8">
        <f>ROW(Вмешательства[[#This Row],[№]])-1</f>
        <v>32</v>
      </c>
      <c r="B33" s="2" t="s">
        <v>78</v>
      </c>
      <c r="C33" s="77" t="s">
        <v>241</v>
      </c>
      <c r="D33" s="5" t="s">
        <v>79</v>
      </c>
      <c r="H33" s="10"/>
      <c r="I33" s="10"/>
      <c r="W33" s="10"/>
    </row>
    <row r="34" spans="1:23">
      <c r="A34" s="8">
        <f>ROW(Вмешательства[[#This Row],[№]])-1</f>
        <v>33</v>
      </c>
      <c r="B34" s="2" t="s">
        <v>81</v>
      </c>
      <c r="C34" s="77" t="s">
        <v>82</v>
      </c>
      <c r="D34" s="5" t="s">
        <v>242</v>
      </c>
      <c r="H34" s="10"/>
      <c r="W34" s="10"/>
    </row>
    <row r="35" spans="1:23">
      <c r="A35" s="8">
        <f>ROW(Вмешательства[[#This Row],[№]])-1</f>
        <v>34</v>
      </c>
      <c r="B35" s="2" t="s">
        <v>83</v>
      </c>
      <c r="C35" s="77" t="s">
        <v>84</v>
      </c>
      <c r="D35" s="5" t="s">
        <v>243</v>
      </c>
      <c r="H35" s="10"/>
      <c r="W35" s="10"/>
    </row>
    <row r="36" spans="1:23" ht="34.15" customHeight="1">
      <c r="A36" s="8">
        <f>ROW(Вмешательства[[#This Row],[№]])-1</f>
        <v>35</v>
      </c>
      <c r="B36" s="2"/>
      <c r="C36" s="77" t="s">
        <v>246</v>
      </c>
      <c r="D36" s="5" t="s">
        <v>88</v>
      </c>
      <c r="F36" s="10"/>
      <c r="H36" s="10"/>
      <c r="W36" s="10"/>
    </row>
    <row r="37" spans="1:23">
      <c r="A37" s="8"/>
      <c r="B37" s="2"/>
      <c r="C37" s="8"/>
      <c r="D37" s="5"/>
      <c r="G37" s="10"/>
      <c r="H37" s="10"/>
    </row>
    <row r="38" spans="1:23">
      <c r="A38" s="8"/>
      <c r="B38" s="2"/>
      <c r="C38" s="8"/>
      <c r="D38" s="5"/>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86" zoomScaleNormal="100" workbookViewId="0">
      <selection activeCell="AM9" sqref="AM9"/>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14" customWidth="1" outlineLevel="1"/>
    <col min="11" max="17" width="4.42578125" style="115" customWidth="1" outlineLevel="1"/>
    <col min="18" max="30" width="4.42578125" style="114" customWidth="1" outlineLevel="1"/>
    <col min="31" max="31" width="8.85546875"/>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14" t="s">
        <v>101</v>
      </c>
      <c r="F1" s="114" t="s">
        <v>102</v>
      </c>
      <c r="G1" s="114" t="s">
        <v>279</v>
      </c>
      <c r="H1" s="114" t="s">
        <v>280</v>
      </c>
      <c r="I1" s="114" t="s">
        <v>281</v>
      </c>
      <c r="J1" s="114" t="s">
        <v>282</v>
      </c>
      <c r="K1" s="115" t="s">
        <v>283</v>
      </c>
      <c r="L1" s="115" t="s">
        <v>284</v>
      </c>
      <c r="M1" s="115" t="s">
        <v>285</v>
      </c>
      <c r="N1" s="115" t="s">
        <v>286</v>
      </c>
      <c r="O1" s="115" t="s">
        <v>287</v>
      </c>
      <c r="P1" s="115" t="s">
        <v>288</v>
      </c>
      <c r="Q1" s="115" t="s">
        <v>289</v>
      </c>
      <c r="R1" s="114" t="s">
        <v>103</v>
      </c>
      <c r="S1" s="114" t="s">
        <v>104</v>
      </c>
      <c r="T1" s="114" t="s">
        <v>290</v>
      </c>
      <c r="U1" s="114" t="s">
        <v>291</v>
      </c>
      <c r="V1" s="114" t="s">
        <v>292</v>
      </c>
      <c r="W1" s="114" t="s">
        <v>293</v>
      </c>
      <c r="X1" s="114" t="s">
        <v>294</v>
      </c>
      <c r="Y1" s="114" t="s">
        <v>295</v>
      </c>
      <c r="Z1" s="114" t="s">
        <v>296</v>
      </c>
      <c r="AA1" s="114" t="s">
        <v>297</v>
      </c>
      <c r="AB1" s="114" t="s">
        <v>298</v>
      </c>
      <c r="AC1" s="114" t="s">
        <v>299</v>
      </c>
      <c r="AD1" s="114" t="s">
        <v>300</v>
      </c>
      <c r="AF1" s="2" t="s">
        <v>129</v>
      </c>
      <c r="AG1" s="2" t="s">
        <v>130</v>
      </c>
      <c r="AI1" t="s">
        <v>196</v>
      </c>
      <c r="AJ1" t="s">
        <v>197</v>
      </c>
      <c r="AK1" t="s">
        <v>198</v>
      </c>
      <c r="AM1" t="s">
        <v>498</v>
      </c>
      <c r="AN1" s="2" t="s">
        <v>492</v>
      </c>
      <c r="AO1" t="s">
        <v>355</v>
      </c>
      <c r="AP1" s="158"/>
    </row>
    <row r="2" spans="1:42">
      <c r="A2">
        <f>ROW(Расходка[[#This Row],[Тип расходного материала ]])-1</f>
        <v>1</v>
      </c>
      <c r="B2" t="s">
        <v>94</v>
      </c>
      <c r="C2" s="1" t="s">
        <v>309</v>
      </c>
      <c r="D2" s="1"/>
      <c r="E2" s="115">
        <f>IF(ISNUMBER(SEARCH('Карта учёта'!$B$13,Расходка[[#This Row],[Наименование расходного материала]])),MAX($E$1:E1)+1,0)</f>
        <v>0</v>
      </c>
      <c r="F2" s="115">
        <f>IF(ISNUMBER(SEARCH('Карта учёта'!$B$14,Расходка[[#This Row],[Наименование расходного материала]])),MAX($F$1:F1)+1,0)</f>
        <v>0</v>
      </c>
      <c r="G2" s="115">
        <f>IF(ISNUMBER(SEARCH('Карта учёта'!$B$15,Расходка[[#This Row],[Наименование расходного материала]])),MAX($G$1:G1)+1,0)</f>
        <v>1</v>
      </c>
      <c r="H2" s="115">
        <f>IF(ISNUMBER(SEARCH('Карта учёта'!$B$16,Расходка[[#This Row],[Наименование расходного материала]])),MAX($H$1:H1)+1,0)</f>
        <v>1</v>
      </c>
      <c r="I2" s="115">
        <f>IF(ISNUMBER(SEARCH('Карта учёта'!$B$17,Расходка[[#This Row],[Наименование расходного материала]])),MAX($I$1:I1)+1,0)</f>
        <v>1</v>
      </c>
      <c r="J2" s="115">
        <f>IF(ISNUMBER(SEARCH('Карта учёта'!$B$18,Расходка[[#This Row],[Наименование расходного материала]])),MAX($J$1:J1)+1,0)</f>
        <v>1</v>
      </c>
      <c r="K2" s="115">
        <f>IF(ISNUMBER(SEARCH('Карта учёта'!$B$19,Расходка[[#This Row],[Наименование расходного материала]])),MAX($K$1:K1)+1,0)</f>
        <v>1</v>
      </c>
      <c r="L2" s="115">
        <f>IF(ISNUMBER(SEARCH('Карта учёта'!$B$20,Расходка[[#This Row],[Наименование расходного материала]])),MAX($L$1:L1)+1,0)</f>
        <v>1</v>
      </c>
      <c r="M2" s="115">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5">
        <f>IF(ISNUMBER(SEARCH('Карта учёта'!$B$23,Расходка[[#This Row],[Наименование расходного материала]])),MAX($O$1:O1)+1,0)</f>
        <v>1</v>
      </c>
      <c r="P2" s="115">
        <f>IF(ISNUMBER(SEARCH('Карта учёта'!$B$24,Расходка[[#This Row],[Наименование расходного материала]])),MAX($P$1:P1)+1,0)</f>
        <v>1</v>
      </c>
      <c r="Q2" s="115">
        <f>IF(ISNUMBER(SEARCH('Карта учёта'!$B$25,Расходка[[#This Row],[Наименование расходного материала]])),MAX($Q$1:Q1)+1,0)</f>
        <v>1</v>
      </c>
      <c r="R2" s="114" t="str">
        <f>IFERROR(INDEX(Расходка[Наименование расходного материала],MATCH(Расходка[[#This Row],[№]],Поиск_расходки[Индекс1],0)),"")</f>
        <v>Launcher 6F EBU 4.0</v>
      </c>
      <c r="S2" s="114" t="str">
        <f>IFERROR(INDEX(Расходка[Наименование расходного материала],MATCH(Расходка[[#This Row],[№]],Поиск_расходки[Индекс2],0)),"")</f>
        <v>Shunmei 0,7</v>
      </c>
      <c r="T2" s="114" t="str">
        <f>IFERROR(INDEX(Расходка[Наименование расходного материала],MATCH(Расходка[[#This Row],[№]],Поиск_расходки[Индекс3],0)),"")</f>
        <v>Hunter® 6F</v>
      </c>
      <c r="U2" s="114" t="str">
        <f>IFERROR(INDEX(Расходка[Наименование расходного материала],MATCH(Расходка[[#This Row],[№]],Поиск_расходки[Индекс4],0)),"")</f>
        <v>Hunter® 6F</v>
      </c>
      <c r="V2" s="114" t="str">
        <f>IFERROR(INDEX(Расходка[Наименование расходного материала],MATCH(Расходка[[#This Row],[№]],Поиск_расходки[Индекс5],0)),"")</f>
        <v>Hunter® 6F</v>
      </c>
      <c r="W2" s="114" t="str">
        <f>IFERROR(INDEX(Расходка[Наименование расходного материала],MATCH(Расходка[[#This Row],[№]],Поиск_расходки[Индекс6],0)),"")</f>
        <v>Hunter® 6F</v>
      </c>
      <c r="X2" s="114" t="str">
        <f>IFERROR(INDEX(Расходка[Наименование расходного материала],MATCH(Расходка[[#This Row],[№]],Поиск_расходки[Индекс7],0)),"")</f>
        <v>Hunter® 6F</v>
      </c>
      <c r="Y2" s="114" t="str">
        <f>IFERROR(INDEX(Расходка[Наименование расходного материала],MATCH(Расходка[[#This Row],[№]],Поиск_расходки[Индекс8],0)),"")</f>
        <v>Hunter® 6F</v>
      </c>
      <c r="Z2" s="114" t="str">
        <f>IFERROR(INDEX(Расходка[Наименование расходного материала],MATCH(Расходка[[#This Row],[№]],Поиск_расходки[Индекс9],0)),"")</f>
        <v>Hunter® 6F</v>
      </c>
      <c r="AA2" s="114" t="str">
        <f>IFERROR(INDEX(Расходка[Наименование расходного материала],MATCH(Расходка[[#This Row],[№]],Поиск_расходки[Индекс10],0)),"")</f>
        <v>Hunter® 6F</v>
      </c>
      <c r="AB2" s="114" t="str">
        <f>IFERROR(INDEX(Расходка[Наименование расходного материала],MATCH(Расходка[[#This Row],[№]],Поиск_расходки[Индекс11],0)),"")</f>
        <v>Hunter® 6F</v>
      </c>
      <c r="AC2" s="114" t="str">
        <f>IFERROR(INDEX(Расходка[Наименование расходного материала],MATCH(Расходка[[#This Row],[№]],Поиск_расходки[Индекс12],0)),"")</f>
        <v>Hunter® 6F</v>
      </c>
      <c r="AD2" s="114" t="str">
        <f>IFERROR(INDEX(Расходка[Наименование расходного материала],MATCH(Расходка[[#This Row],[№]],Поиск_расходки[Индекс13],0)),"")</f>
        <v>Hunter® 6F</v>
      </c>
      <c r="AF2" s="4" t="s">
        <v>5</v>
      </c>
      <c r="AG2" s="4" t="s">
        <v>400</v>
      </c>
      <c r="AI2" t="s">
        <v>190</v>
      </c>
      <c r="AJ2" t="s">
        <v>199</v>
      </c>
      <c r="AK2" t="str">
        <f>CONCATENATE(AI2,AJ2)</f>
        <v xml:space="preserve">Контраст: Ультравист 370 </v>
      </c>
      <c r="AM2" s="206">
        <v>155800</v>
      </c>
      <c r="AN2" s="207" t="s">
        <v>308</v>
      </c>
      <c r="AO2" s="208" t="s">
        <v>494</v>
      </c>
      <c r="AP2" s="127"/>
    </row>
    <row r="3" spans="1:42">
      <c r="A3">
        <f>ROW(Расходка[[#This Row],[Тип расходного материала ]])-1</f>
        <v>2</v>
      </c>
      <c r="B3" t="s">
        <v>94</v>
      </c>
      <c r="C3" t="s">
        <v>368</v>
      </c>
      <c r="E3" s="115">
        <f>IF(ISNUMBER(SEARCH('Карта учёта'!$B$13,Расходка[[#This Row],[Наименование расходного материала]])),MAX($E$1:E2)+1,0)</f>
        <v>0</v>
      </c>
      <c r="F3" s="115">
        <f>IF(ISNUMBER(SEARCH('Карта учёта'!$B$14,Расходка[[#This Row],[Наименование расходного материала]])),MAX($F$1:F2)+1,0)</f>
        <v>0</v>
      </c>
      <c r="G3" s="115">
        <f>IF(ISNUMBER(SEARCH('Карта учёта'!$B$15,Расходка[[#This Row],[Наименование расходного материала]])),MAX($G$1:G2)+1,0)</f>
        <v>2</v>
      </c>
      <c r="H3" s="115">
        <f>IF(ISNUMBER(SEARCH('Карта учёта'!$B$16,Расходка[[#This Row],[Наименование расходного материала]])),MAX($H$1:H2)+1,0)</f>
        <v>2</v>
      </c>
      <c r="I3" s="115">
        <f>IF(ISNUMBER(SEARCH('Карта учёта'!$B$17,Расходка[[#This Row],[Наименование расходного материала]])),MAX($I$1:I2)+1,0)</f>
        <v>2</v>
      </c>
      <c r="J3" s="115">
        <f>IF(ISNUMBER(SEARCH('Карта учёта'!$B$18,Расходка[[#This Row],[Наименование расходного материала]])),MAX($J$1:J2)+1,0)</f>
        <v>2</v>
      </c>
      <c r="K3" s="115">
        <f>IF(ISNUMBER(SEARCH('Карта учёта'!$B$19,Расходка[[#This Row],[Наименование расходного материала]])),MAX($K$1:K2)+1,0)</f>
        <v>2</v>
      </c>
      <c r="L3" s="115">
        <f>IF(ISNUMBER(SEARCH('Карта учёта'!$B$20,Расходка[[#This Row],[Наименование расходного материала]])),MAX($L$1:L2)+1,0)</f>
        <v>2</v>
      </c>
      <c r="M3" s="115">
        <f>IF(ISNUMBER(SEARCH('Карта учёта'!$B$21,Расходка[[#This Row],[Наименование расходного материала]])),MAX($M$1:M2)+1,0)</f>
        <v>2</v>
      </c>
      <c r="N3" s="115">
        <f>IF(ISNUMBER(SEARCH('Карта учёта'!$B$22,Расходка[[#This Row],[Наименование расходного материала]])),MAX($N$1:N2)+1,0)</f>
        <v>2</v>
      </c>
      <c r="O3" s="115">
        <f>IF(ISNUMBER(SEARCH('Карта учёта'!$B$23,Расходка[[#This Row],[Наименование расходного материала]])),MAX($O$1:O2)+1,0)</f>
        <v>2</v>
      </c>
      <c r="P3" s="115">
        <f>IF(ISNUMBER(SEARCH('Карта учёта'!$B$24,Расходка[[#This Row],[Наименование расходного материала]])),MAX($P$1:P2)+1,0)</f>
        <v>2</v>
      </c>
      <c r="Q3" s="115">
        <f>IF(ISNUMBER(SEARCH('Карта учёта'!$B$25,Расходка[[#This Row],[Наименование расходного материала]])),MAX($Q$1:Q2)+1,0)</f>
        <v>2</v>
      </c>
      <c r="R3" s="114" t="str">
        <f>IFERROR(INDEX(Расходка[Наименование расходного материала],MATCH(Расходка[[#This Row],[№]],Поиск_расходки[Индекс1],0)),"")</f>
        <v/>
      </c>
      <c r="S3" s="114" t="str">
        <f>IFERROR(INDEX(Расходка[Наименование расходного материала],MATCH(Расходка[[#This Row],[№]],Поиск_расходки[Индекс2],0)),"")</f>
        <v/>
      </c>
      <c r="T3" s="114" t="str">
        <f>IFERROR(INDEX(Расходка[Наименование расходного материала],MATCH(Расходка[[#This Row],[№]],Поиск_расходки[Индекс3],0)),"")</f>
        <v xml:space="preserve">Medtronic Export Advance </v>
      </c>
      <c r="U3" s="114" t="str">
        <f>IFERROR(INDEX(Расходка[Наименование расходного материала],MATCH(Расходка[[#This Row],[№]],Поиск_расходки[Индекс4],0)),"")</f>
        <v xml:space="preserve">Medtronic Export Advance </v>
      </c>
      <c r="V3" s="114" t="str">
        <f>IFERROR(INDEX(Расходка[Наименование расходного материала],MATCH(Расходка[[#This Row],[№]],Поиск_расходки[Индекс5],0)),"")</f>
        <v xml:space="preserve">Medtronic Export Advance </v>
      </c>
      <c r="W3" s="114" t="str">
        <f>IFERROR(INDEX(Расходка[Наименование расходного материала],MATCH(Расходка[[#This Row],[№]],Поиск_расходки[Индекс6],0)),"")</f>
        <v xml:space="preserve">Medtronic Export Advance </v>
      </c>
      <c r="X3" s="114" t="str">
        <f>IFERROR(INDEX(Расходка[Наименование расходного материала],MATCH(Расходка[[#This Row],[№]],Поиск_расходки[Индекс7],0)),"")</f>
        <v xml:space="preserve">Medtronic Export Advance </v>
      </c>
      <c r="Y3" s="114" t="str">
        <f>IFERROR(INDEX(Расходка[Наименование расходного материала],MATCH(Расходка[[#This Row],[№]],Поиск_расходки[Индекс8],0)),"")</f>
        <v xml:space="preserve">Medtronic Export Advance </v>
      </c>
      <c r="Z3" s="114" t="str">
        <f>IFERROR(INDEX(Расходка[Наименование расходного материала],MATCH(Расходка[[#This Row],[№]],Поиск_расходки[Индекс9],0)),"")</f>
        <v xml:space="preserve">Medtronic Export Advance </v>
      </c>
      <c r="AA3" s="114" t="str">
        <f>IFERROR(INDEX(Расходка[Наименование расходного материала],MATCH(Расходка[[#This Row],[№]],Поиск_расходки[Индекс10],0)),"")</f>
        <v xml:space="preserve">Medtronic Export Advance </v>
      </c>
      <c r="AB3" s="114" t="str">
        <f>IFERROR(INDEX(Расходка[Наименование расходного материала],MATCH(Расходка[[#This Row],[№]],Поиск_расходки[Индекс11],0)),"")</f>
        <v xml:space="preserve">Medtronic Export Advance </v>
      </c>
      <c r="AC3" s="114" t="str">
        <f>IFERROR(INDEX(Расходка[Наименование расходного материала],MATCH(Расходка[[#This Row],[№]],Поиск_расходки[Индекс12],0)),"")</f>
        <v xml:space="preserve">Medtronic Export Advance </v>
      </c>
      <c r="AD3" s="114" t="str">
        <f>IFERROR(INDEX(Расходка[Наименование расходного материала],MATCH(Расходка[[#This Row],[№]],Поиск_расходки[Индекс13],0)),"")</f>
        <v xml:space="preserve">Medtronic Export Advance </v>
      </c>
      <c r="AF3" s="4" t="s">
        <v>5</v>
      </c>
      <c r="AG3" s="4" t="s">
        <v>401</v>
      </c>
      <c r="AI3" t="s">
        <v>190</v>
      </c>
      <c r="AJ3" t="s">
        <v>200</v>
      </c>
      <c r="AK3" t="str">
        <f t="shared" ref="AK3:AK6" si="0">CONCATENATE(AI3,AJ3)</f>
        <v>Контраст: Омнипак 350</v>
      </c>
      <c r="AM3" s="188">
        <v>218190</v>
      </c>
      <c r="AN3" s="2" t="s">
        <v>487</v>
      </c>
      <c r="AO3" t="s">
        <v>495</v>
      </c>
      <c r="AP3" s="128"/>
    </row>
    <row r="4" spans="1:42">
      <c r="A4">
        <f>ROW(Расходка[[#This Row],[Тип расходного материала ]])-1</f>
        <v>3</v>
      </c>
      <c r="B4" t="s">
        <v>5</v>
      </c>
      <c r="C4" s="1" t="s">
        <v>277</v>
      </c>
      <c r="E4" s="115">
        <f>IF(ISNUMBER(SEARCH('Карта учёта'!$B$13,Расходка[[#This Row],[Наименование расходного материала]])),MAX($E$1:E3)+1,0)</f>
        <v>0</v>
      </c>
      <c r="F4" s="115">
        <f>IF(ISNUMBER(SEARCH('Карта учёта'!$B$14,Расходка[[#This Row],[Наименование расходного материала]])),MAX($F$1:F3)+1,0)</f>
        <v>0</v>
      </c>
      <c r="G4" s="115">
        <f>IF(ISNUMBER(SEARCH('Карта учёта'!$B$15,Расходка[[#This Row],[Наименование расходного материала]])),MAX($G$1:G3)+1,0)</f>
        <v>3</v>
      </c>
      <c r="H4" s="115">
        <f>IF(ISNUMBER(SEARCH('Карта учёта'!$B$16,Расходка[[#This Row],[Наименование расходного материала]])),MAX($H$1:H3)+1,0)</f>
        <v>3</v>
      </c>
      <c r="I4" s="115">
        <f>IF(ISNUMBER(SEARCH('Карта учёта'!$B$17,Расходка[[#This Row],[Наименование расходного материала]])),MAX($I$1:I3)+1,0)</f>
        <v>3</v>
      </c>
      <c r="J4" s="115">
        <f>IF(ISNUMBER(SEARCH('Карта учёта'!$B$18,Расходка[[#This Row],[Наименование расходного материала]])),MAX($J$1:J3)+1,0)</f>
        <v>3</v>
      </c>
      <c r="K4" s="115">
        <f>IF(ISNUMBER(SEARCH('Карта учёта'!$B$19,Расходка[[#This Row],[Наименование расходного материала]])),MAX($K$1:K3)+1,0)</f>
        <v>3</v>
      </c>
      <c r="L4" s="115">
        <f>IF(ISNUMBER(SEARCH('Карта учёта'!$B$20,Расходка[[#This Row],[Наименование расходного материала]])),MAX($L$1:L3)+1,0)</f>
        <v>3</v>
      </c>
      <c r="M4" s="115">
        <f>IF(ISNUMBER(SEARCH('Карта учёта'!$B$21,Расходка[[#This Row],[Наименование расходного материала]])),MAX($M$1:M3)+1,0)</f>
        <v>3</v>
      </c>
      <c r="N4" s="115">
        <f>IF(ISNUMBER(SEARCH('Карта учёта'!$B$22,Расходка[[#This Row],[Наименование расходного материала]])),MAX($N$1:N3)+1,0)</f>
        <v>3</v>
      </c>
      <c r="O4" s="115">
        <f>IF(ISNUMBER(SEARCH('Карта учёта'!$B$23,Расходка[[#This Row],[Наименование расходного материала]])),MAX($O$1:O3)+1,0)</f>
        <v>3</v>
      </c>
      <c r="P4" s="115">
        <f>IF(ISNUMBER(SEARCH('Карта учёта'!$B$24,Расходка[[#This Row],[Наименование расходного материала]])),MAX($P$1:P3)+1,0)</f>
        <v>3</v>
      </c>
      <c r="Q4" s="115">
        <f>IF(ISNUMBER(SEARCH('Карта учёта'!$B$25,Расходка[[#This Row],[Наименование расходного материала]])),MAX($Q$1:Q3)+1,0)</f>
        <v>3</v>
      </c>
      <c r="R4" s="114" t="str">
        <f>IFERROR(INDEX(Расходка[Наименование расходного материала],MATCH(Расходка[[#This Row],[№]],Поиск_расходки[Индекс1],0)),"")</f>
        <v/>
      </c>
      <c r="S4" s="114" t="str">
        <f>IFERROR(INDEX(Расходка[Наименование расходного материала],MATCH(Расходка[[#This Row],[№]],Поиск_расходки[Индекс2],0)),"")</f>
        <v/>
      </c>
      <c r="T4" s="114" t="str">
        <f>IFERROR(INDEX(Расходка[Наименование расходного материала],MATCH(Расходка[[#This Row],[№]],Поиск_расходки[Индекс3],0)),"")</f>
        <v>Euphora</v>
      </c>
      <c r="U4" s="114" t="str">
        <f>IFERROR(INDEX(Расходка[Наименование расходного материала],MATCH(Расходка[[#This Row],[№]],Поиск_расходки[Индекс4],0)),"")</f>
        <v>Euphora</v>
      </c>
      <c r="V4" s="114" t="str">
        <f>IFERROR(INDEX(Расходка[Наименование расходного материала],MATCH(Расходка[[#This Row],[№]],Поиск_расходки[Индекс5],0)),"")</f>
        <v>Euphora</v>
      </c>
      <c r="W4" s="114" t="str">
        <f>IFERROR(INDEX(Расходка[Наименование расходного материала],MATCH(Расходка[[#This Row],[№]],Поиск_расходки[Индекс6],0)),"")</f>
        <v>Euphora</v>
      </c>
      <c r="X4" s="114" t="str">
        <f>IFERROR(INDEX(Расходка[Наименование расходного материала],MATCH(Расходка[[#This Row],[№]],Поиск_расходки[Индекс7],0)),"")</f>
        <v>Euphora</v>
      </c>
      <c r="Y4" s="114" t="str">
        <f>IFERROR(INDEX(Расходка[Наименование расходного материала],MATCH(Расходка[[#This Row],[№]],Поиск_расходки[Индекс8],0)),"")</f>
        <v>Euphora</v>
      </c>
      <c r="Z4" s="114" t="str">
        <f>IFERROR(INDEX(Расходка[Наименование расходного материала],MATCH(Расходка[[#This Row],[№]],Поиск_расходки[Индекс9],0)),"")</f>
        <v>Euphora</v>
      </c>
      <c r="AA4" s="114" t="str">
        <f>IFERROR(INDEX(Расходка[Наименование расходного материала],MATCH(Расходка[[#This Row],[№]],Поиск_расходки[Индекс10],0)),"")</f>
        <v>Euphora</v>
      </c>
      <c r="AB4" s="114" t="str">
        <f>IFERROR(INDEX(Расходка[Наименование расходного материала],MATCH(Расходка[[#This Row],[№]],Поиск_расходки[Индекс11],0)),"")</f>
        <v>Euphora</v>
      </c>
      <c r="AC4" s="114" t="str">
        <f>IFERROR(INDEX(Расходка[Наименование расходного материала],MATCH(Расходка[[#This Row],[№]],Поиск_расходки[Индекс12],0)),"")</f>
        <v>Euphora</v>
      </c>
      <c r="AD4" s="114" t="str">
        <f>IFERROR(INDEX(Расходка[Наименование расходного материала],MATCH(Расходка[[#This Row],[№]],Поиск_расходки[Индекс13],0)),"")</f>
        <v>Euphora</v>
      </c>
      <c r="AF4" s="4" t="s">
        <v>5</v>
      </c>
      <c r="AG4" s="4" t="s">
        <v>402</v>
      </c>
      <c r="AI4" t="s">
        <v>190</v>
      </c>
      <c r="AJ4" t="s">
        <v>201</v>
      </c>
      <c r="AK4" t="str">
        <f t="shared" si="0"/>
        <v>Контраст: Оптирей 350</v>
      </c>
      <c r="AM4" s="188">
        <v>337440</v>
      </c>
      <c r="AN4" s="2" t="s">
        <v>500</v>
      </c>
      <c r="AO4" t="s">
        <v>497</v>
      </c>
      <c r="AP4" s="128"/>
    </row>
    <row r="5" spans="1:42">
      <c r="A5">
        <f>ROW(Расходка[[#This Row],[Тип расходного материала ]])-1</f>
        <v>4</v>
      </c>
      <c r="B5" t="s">
        <v>5</v>
      </c>
      <c r="C5" t="s">
        <v>311</v>
      </c>
      <c r="E5" s="115">
        <f>IF(ISNUMBER(SEARCH('Карта учёта'!$B$13,Расходка[[#This Row],[Наименование расходного материала]])),MAX($E$1:E4)+1,0)</f>
        <v>0</v>
      </c>
      <c r="F5" s="115">
        <f>IF(ISNUMBER(SEARCH('Карта учёта'!$B$14,Расходка[[#This Row],[Наименование расходного материала]])),MAX($F$1:F4)+1,0)</f>
        <v>0</v>
      </c>
      <c r="G5" s="115">
        <f>IF(ISNUMBER(SEARCH('Карта учёта'!$B$15,Расходка[[#This Row],[Наименование расходного материала]])),MAX($G$1:G4)+1,0)</f>
        <v>4</v>
      </c>
      <c r="H5" s="115">
        <f>IF(ISNUMBER(SEARCH('Карта учёта'!$B$16,Расходка[[#This Row],[Наименование расходного материала]])),MAX($H$1:H4)+1,0)</f>
        <v>4</v>
      </c>
      <c r="I5" s="115">
        <f>IF(ISNUMBER(SEARCH('Карта учёта'!$B$17,Расходка[[#This Row],[Наименование расходного материала]])),MAX($I$1:I4)+1,0)</f>
        <v>4</v>
      </c>
      <c r="J5" s="115">
        <f>IF(ISNUMBER(SEARCH('Карта учёта'!$B$18,Расходка[[#This Row],[Наименование расходного материала]])),MAX($J$1:J4)+1,0)</f>
        <v>4</v>
      </c>
      <c r="K5" s="115">
        <f>IF(ISNUMBER(SEARCH('Карта учёта'!$B$19,Расходка[[#This Row],[Наименование расходного материала]])),MAX($K$1:K4)+1,0)</f>
        <v>4</v>
      </c>
      <c r="L5" s="115">
        <f>IF(ISNUMBER(SEARCH('Карта учёта'!$B$20,Расходка[[#This Row],[Наименование расходного материала]])),MAX($L$1:L4)+1,0)</f>
        <v>4</v>
      </c>
      <c r="M5" s="115">
        <f>IF(ISNUMBER(SEARCH('Карта учёта'!$B$21,Расходка[[#This Row],[Наименование расходного материала]])),MAX($M$1:M4)+1,0)</f>
        <v>4</v>
      </c>
      <c r="N5" s="115">
        <f>IF(ISNUMBER(SEARCH('Карта учёта'!$B$22,Расходка[[#This Row],[Наименование расходного материала]])),MAX($N$1:N4)+1,0)</f>
        <v>4</v>
      </c>
      <c r="O5" s="115">
        <f>IF(ISNUMBER(SEARCH('Карта учёта'!$B$23,Расходка[[#This Row],[Наименование расходного материала]])),MAX($O$1:O4)+1,0)</f>
        <v>4</v>
      </c>
      <c r="P5" s="115">
        <f>IF(ISNUMBER(SEARCH('Карта учёта'!$B$24,Расходка[[#This Row],[Наименование расходного материала]])),MAX($P$1:P4)+1,0)</f>
        <v>4</v>
      </c>
      <c r="Q5" s="115">
        <f>IF(ISNUMBER(SEARCH('Карта учёта'!$B$25,Расходка[[#This Row],[Наименование расходного материала]])),MAX($Q$1:Q4)+1,0)</f>
        <v>4</v>
      </c>
      <c r="R5" s="114" t="str">
        <f>IFERROR(INDEX(Расходка[Наименование расходного материала],MATCH(Расходка[[#This Row],[№]],Поиск_расходки[Индекс1],0)),"")</f>
        <v/>
      </c>
      <c r="S5" s="114" t="str">
        <f>IFERROR(INDEX(Расходка[Наименование расходного материала],MATCH(Расходка[[#This Row],[№]],Поиск_расходки[Индекс2],0)),"")</f>
        <v/>
      </c>
      <c r="T5" s="114" t="str">
        <f>IFERROR(INDEX(Расходка[Наименование расходного материала],MATCH(Расходка[[#This Row],[№]],Поиск_расходки[Индекс3],0)),"")</f>
        <v>NC Accuforce</v>
      </c>
      <c r="U5" s="114" t="str">
        <f>IFERROR(INDEX(Расходка[Наименование расходного материала],MATCH(Расходка[[#This Row],[№]],Поиск_расходки[Индекс4],0)),"")</f>
        <v>NC Accuforce</v>
      </c>
      <c r="V5" s="114" t="str">
        <f>IFERROR(INDEX(Расходка[Наименование расходного материала],MATCH(Расходка[[#This Row],[№]],Поиск_расходки[Индекс5],0)),"")</f>
        <v>NC Accuforce</v>
      </c>
      <c r="W5" s="114" t="str">
        <f>IFERROR(INDEX(Расходка[Наименование расходного материала],MATCH(Расходка[[#This Row],[№]],Поиск_расходки[Индекс6],0)),"")</f>
        <v>NC Accuforce</v>
      </c>
      <c r="X5" s="114" t="str">
        <f>IFERROR(INDEX(Расходка[Наименование расходного материала],MATCH(Расходка[[#This Row],[№]],Поиск_расходки[Индекс7],0)),"")</f>
        <v>NC Accuforce</v>
      </c>
      <c r="Y5" s="114" t="str">
        <f>IFERROR(INDEX(Расходка[Наименование расходного материала],MATCH(Расходка[[#This Row],[№]],Поиск_расходки[Индекс8],0)),"")</f>
        <v>NC Accuforce</v>
      </c>
      <c r="Z5" s="114" t="str">
        <f>IFERROR(INDEX(Расходка[Наименование расходного материала],MATCH(Расходка[[#This Row],[№]],Поиск_расходки[Индекс9],0)),"")</f>
        <v>NC Accuforce</v>
      </c>
      <c r="AA5" s="114" t="str">
        <f>IFERROR(INDEX(Расходка[Наименование расходного материала],MATCH(Расходка[[#This Row],[№]],Поиск_расходки[Индекс10],0)),"")</f>
        <v>NC Accuforce</v>
      </c>
      <c r="AB5" s="114" t="str">
        <f>IFERROR(INDEX(Расходка[Наименование расходного материала],MATCH(Расходка[[#This Row],[№]],Поиск_расходки[Индекс11],0)),"")</f>
        <v>NC Accuforce</v>
      </c>
      <c r="AC5" s="114" t="str">
        <f>IFERROR(INDEX(Расходка[Наименование расходного материала],MATCH(Расходка[[#This Row],[№]],Поиск_расходки[Индекс12],0)),"")</f>
        <v>NC Accuforce</v>
      </c>
      <c r="AD5" s="114" t="str">
        <f>IFERROR(INDEX(Расходка[Наименование расходного материала],MATCH(Расходка[[#This Row],[№]],Поиск_расходки[Индекс13],0)),"")</f>
        <v>NC Accuforce</v>
      </c>
      <c r="AF5" s="4" t="s">
        <v>5</v>
      </c>
      <c r="AG5" s="4" t="s">
        <v>403</v>
      </c>
      <c r="AI5" t="s">
        <v>190</v>
      </c>
      <c r="AJ5" t="s">
        <v>202</v>
      </c>
      <c r="AK5" t="str">
        <f t="shared" si="0"/>
        <v>Контраст: Юнигексол 350</v>
      </c>
      <c r="AM5" s="206">
        <v>136170</v>
      </c>
      <c r="AN5" s="207"/>
      <c r="AO5" s="208" t="s">
        <v>496</v>
      </c>
    </row>
    <row r="6" spans="1:42">
      <c r="A6">
        <f>ROW(Расходка[[#This Row],[Тип расходного материала ]])-1</f>
        <v>5</v>
      </c>
      <c r="B6" t="s">
        <v>5</v>
      </c>
      <c r="C6" s="1" t="s">
        <v>306</v>
      </c>
      <c r="E6" s="115">
        <f>IF(ISNUMBER(SEARCH('Карта учёта'!$B$13,Расходка[[#This Row],[Наименование расходного материала]])),MAX($E$1:E5)+1,0)</f>
        <v>0</v>
      </c>
      <c r="F6" s="115">
        <f>IF(ISNUMBER(SEARCH('Карта учёта'!$B$14,Расходка[[#This Row],[Наименование расходного материала]])),MAX($F$1:F5)+1,0)</f>
        <v>0</v>
      </c>
      <c r="G6" s="115">
        <f>IF(ISNUMBER(SEARCH('Карта учёта'!$B$15,Расходка[[#This Row],[Наименование расходного материала]])),MAX($G$1:G5)+1,0)</f>
        <v>5</v>
      </c>
      <c r="H6" s="115">
        <f>IF(ISNUMBER(SEARCH('Карта учёта'!$B$16,Расходка[[#This Row],[Наименование расходного материала]])),MAX($H$1:H5)+1,0)</f>
        <v>5</v>
      </c>
      <c r="I6" s="115">
        <f>IF(ISNUMBER(SEARCH('Карта учёта'!$B$17,Расходка[[#This Row],[Наименование расходного материала]])),MAX($I$1:I5)+1,0)</f>
        <v>5</v>
      </c>
      <c r="J6" s="115">
        <f>IF(ISNUMBER(SEARCH('Карта учёта'!$B$18,Расходка[[#This Row],[Наименование расходного материала]])),MAX($J$1:J5)+1,0)</f>
        <v>5</v>
      </c>
      <c r="K6" s="115">
        <f>IF(ISNUMBER(SEARCH('Карта учёта'!$B$19,Расходка[[#This Row],[Наименование расходного материала]])),MAX($K$1:K5)+1,0)</f>
        <v>5</v>
      </c>
      <c r="L6" s="115">
        <f>IF(ISNUMBER(SEARCH('Карта учёта'!$B$20,Расходка[[#This Row],[Наименование расходного материала]])),MAX($L$1:L5)+1,0)</f>
        <v>5</v>
      </c>
      <c r="M6" s="115">
        <f>IF(ISNUMBER(SEARCH('Карта учёта'!$B$21,Расходка[[#This Row],[Наименование расходного материала]])),MAX($M$1:M5)+1,0)</f>
        <v>5</v>
      </c>
      <c r="N6" s="115">
        <f>IF(ISNUMBER(SEARCH('Карта учёта'!$B$22,Расходка[[#This Row],[Наименование расходного материала]])),MAX($N$1:N5)+1,0)</f>
        <v>5</v>
      </c>
      <c r="O6" s="115">
        <f>IF(ISNUMBER(SEARCH('Карта учёта'!$B$23,Расходка[[#This Row],[Наименование расходного материала]])),MAX($O$1:O5)+1,0)</f>
        <v>5</v>
      </c>
      <c r="P6" s="115">
        <f>IF(ISNUMBER(SEARCH('Карта учёта'!$B$24,Расходка[[#This Row],[Наименование расходного материала]])),MAX($P$1:P5)+1,0)</f>
        <v>5</v>
      </c>
      <c r="Q6" s="115">
        <f>IF(ISNUMBER(SEARCH('Карта учёта'!$B$25,Расходка[[#This Row],[Наименование расходного материала]])),MAX($Q$1:Q5)+1,0)</f>
        <v>5</v>
      </c>
      <c r="R6" s="114" t="str">
        <f>IFERROR(INDEX(Расходка[Наименование расходного материала],MATCH(Расходка[[#This Row],[№]],Поиск_расходки[Индекс1],0)),"")</f>
        <v/>
      </c>
      <c r="S6" s="114" t="str">
        <f>IFERROR(INDEX(Расходка[Наименование расходного материала],MATCH(Расходка[[#This Row],[№]],Поиск_расходки[Индекс2],0)),"")</f>
        <v/>
      </c>
      <c r="T6" s="114" t="str">
        <f>IFERROR(INDEX(Расходка[Наименование расходного материала],MATCH(Расходка[[#This Row],[№]],Поиск_расходки[Индекс3],0)),"")</f>
        <v>NC Euphora</v>
      </c>
      <c r="U6" s="114" t="str">
        <f>IFERROR(INDEX(Расходка[Наименование расходного материала],MATCH(Расходка[[#This Row],[№]],Поиск_расходки[Индекс4],0)),"")</f>
        <v>NC Euphora</v>
      </c>
      <c r="V6" s="114" t="str">
        <f>IFERROR(INDEX(Расходка[Наименование расходного материала],MATCH(Расходка[[#This Row],[№]],Поиск_расходки[Индекс5],0)),"")</f>
        <v>NC Euphora</v>
      </c>
      <c r="W6" s="114" t="str">
        <f>IFERROR(INDEX(Расходка[Наименование расходного материала],MATCH(Расходка[[#This Row],[№]],Поиск_расходки[Индекс6],0)),"")</f>
        <v>NC Euphora</v>
      </c>
      <c r="X6" s="114" t="str">
        <f>IFERROR(INDEX(Расходка[Наименование расходного материала],MATCH(Расходка[[#This Row],[№]],Поиск_расходки[Индекс7],0)),"")</f>
        <v>NC Euphora</v>
      </c>
      <c r="Y6" s="114" t="str">
        <f>IFERROR(INDEX(Расходка[Наименование расходного материала],MATCH(Расходка[[#This Row],[№]],Поиск_расходки[Индекс8],0)),"")</f>
        <v>NC Euphora</v>
      </c>
      <c r="Z6" s="114" t="str">
        <f>IFERROR(INDEX(Расходка[Наименование расходного материала],MATCH(Расходка[[#This Row],[№]],Поиск_расходки[Индекс9],0)),"")</f>
        <v>NC Euphora</v>
      </c>
      <c r="AA6" s="114" t="str">
        <f>IFERROR(INDEX(Расходка[Наименование расходного материала],MATCH(Расходка[[#This Row],[№]],Поиск_расходки[Индекс10],0)),"")</f>
        <v>NC Euphora</v>
      </c>
      <c r="AB6" s="114" t="str">
        <f>IFERROR(INDEX(Расходка[Наименование расходного материала],MATCH(Расходка[[#This Row],[№]],Поиск_расходки[Индекс11],0)),"")</f>
        <v>NC Euphora</v>
      </c>
      <c r="AC6" s="114" t="str">
        <f>IFERROR(INDEX(Расходка[Наименование расходного материала],MATCH(Расходка[[#This Row],[№]],Поиск_расходки[Индекс12],0)),"")</f>
        <v>NC Euphora</v>
      </c>
      <c r="AD6" s="114" t="str">
        <f>IFERROR(INDEX(Расходка[Наименование расходного материала],MATCH(Расходка[[#This Row],[№]],Поиск_расходки[Индекс13],0)),"")</f>
        <v>NC Euphora</v>
      </c>
      <c r="AF6" s="4" t="s">
        <v>5</v>
      </c>
      <c r="AG6" s="4" t="s">
        <v>404</v>
      </c>
      <c r="AI6" t="s">
        <v>190</v>
      </c>
      <c r="AJ6" t="s">
        <v>203</v>
      </c>
      <c r="AK6" t="str">
        <f t="shared" si="0"/>
        <v>Контраст: Сканлюкс 370</v>
      </c>
      <c r="AM6" s="188">
        <v>135820</v>
      </c>
      <c r="AN6" s="2"/>
      <c r="AO6" t="s">
        <v>499</v>
      </c>
    </row>
    <row r="7" spans="1:42">
      <c r="A7">
        <f>ROW(Расходка[[#This Row],[Тип расходного материала ]])-1</f>
        <v>6</v>
      </c>
      <c r="B7" t="s">
        <v>5</v>
      </c>
      <c r="C7" t="s">
        <v>276</v>
      </c>
      <c r="E7" s="115">
        <f>IF(ISNUMBER(SEARCH('Карта учёта'!$B$13,Расходка[[#This Row],[Наименование расходного материала]])),MAX($E$1:E6)+1,0)</f>
        <v>0</v>
      </c>
      <c r="F7" s="115">
        <f>IF(ISNUMBER(SEARCH('Карта учёта'!$B$14,Расходка[[#This Row],[Наименование расходного материала]])),MAX($F$1:F6)+1,0)</f>
        <v>0</v>
      </c>
      <c r="G7" s="115">
        <f>IF(ISNUMBER(SEARCH('Карта учёта'!$B$15,Расходка[[#This Row],[Наименование расходного материала]])),MAX($G$1:G6)+1,0)</f>
        <v>6</v>
      </c>
      <c r="H7" s="115">
        <f>IF(ISNUMBER(SEARCH('Карта учёта'!$B$16,Расходка[[#This Row],[Наименование расходного материала]])),MAX($H$1:H6)+1,0)</f>
        <v>6</v>
      </c>
      <c r="I7" s="115">
        <f>IF(ISNUMBER(SEARCH('Карта учёта'!$B$17,Расходка[[#This Row],[Наименование расходного материала]])),MAX($I$1:I6)+1,0)</f>
        <v>6</v>
      </c>
      <c r="J7" s="115">
        <f>IF(ISNUMBER(SEARCH('Карта учёта'!$B$18,Расходка[[#This Row],[Наименование расходного материала]])),MAX($J$1:J6)+1,0)</f>
        <v>6</v>
      </c>
      <c r="K7" s="115">
        <f>IF(ISNUMBER(SEARCH('Карта учёта'!$B$19,Расходка[[#This Row],[Наименование расходного материала]])),MAX($K$1:K6)+1,0)</f>
        <v>6</v>
      </c>
      <c r="L7" s="115">
        <f>IF(ISNUMBER(SEARCH('Карта учёта'!$B$20,Расходка[[#This Row],[Наименование расходного материала]])),MAX($L$1:L6)+1,0)</f>
        <v>6</v>
      </c>
      <c r="M7" s="115">
        <f>IF(ISNUMBER(SEARCH('Карта учёта'!$B$21,Расходка[[#This Row],[Наименование расходного материала]])),MAX($M$1:M6)+1,0)</f>
        <v>6</v>
      </c>
      <c r="N7" s="115">
        <f>IF(ISNUMBER(SEARCH('Карта учёта'!$B$22,Расходка[[#This Row],[Наименование расходного материала]])),MAX($N$1:N6)+1,0)</f>
        <v>6</v>
      </c>
      <c r="O7" s="115">
        <f>IF(ISNUMBER(SEARCH('Карта учёта'!$B$23,Расходка[[#This Row],[Наименование расходного материала]])),MAX($O$1:O6)+1,0)</f>
        <v>6</v>
      </c>
      <c r="P7" s="115">
        <f>IF(ISNUMBER(SEARCH('Карта учёта'!$B$24,Расходка[[#This Row],[Наименование расходного материала]])),MAX($P$1:P6)+1,0)</f>
        <v>6</v>
      </c>
      <c r="Q7" s="115">
        <f>IF(ISNUMBER(SEARCH('Карта учёта'!$B$25,Расходка[[#This Row],[Наименование расходного материала]])),MAX($Q$1:Q6)+1,0)</f>
        <v>6</v>
      </c>
      <c r="R7" s="114" t="str">
        <f>IFERROR(INDEX(Расходка[Наименование расходного материала],MATCH(Расходка[[#This Row],[№]],Поиск_расходки[Индекс1],0)),"")</f>
        <v/>
      </c>
      <c r="S7" s="114" t="str">
        <f>IFERROR(INDEX(Расходка[Наименование расходного материала],MATCH(Расходка[[#This Row],[№]],Поиск_расходки[Индекс2],0)),"")</f>
        <v/>
      </c>
      <c r="T7" s="114" t="str">
        <f>IFERROR(INDEX(Расходка[Наименование расходного материала],MATCH(Расходка[[#This Row],[№]],Поиск_расходки[Индекс3],0)),"")</f>
        <v>Sapphire</v>
      </c>
      <c r="U7" s="114" t="str">
        <f>IFERROR(INDEX(Расходка[Наименование расходного материала],MATCH(Расходка[[#This Row],[№]],Поиск_расходки[Индекс4],0)),"")</f>
        <v>Sapphire</v>
      </c>
      <c r="V7" s="114" t="str">
        <f>IFERROR(INDEX(Расходка[Наименование расходного материала],MATCH(Расходка[[#This Row],[№]],Поиск_расходки[Индекс5],0)),"")</f>
        <v>Sapphire</v>
      </c>
      <c r="W7" s="114" t="str">
        <f>IFERROR(INDEX(Расходка[Наименование расходного материала],MATCH(Расходка[[#This Row],[№]],Поиск_расходки[Индекс6],0)),"")</f>
        <v>Sapphire</v>
      </c>
      <c r="X7" s="114" t="str">
        <f>IFERROR(INDEX(Расходка[Наименование расходного материала],MATCH(Расходка[[#This Row],[№]],Поиск_расходки[Индекс7],0)),"")</f>
        <v>Sapphire</v>
      </c>
      <c r="Y7" s="114" t="str">
        <f>IFERROR(INDEX(Расходка[Наименование расходного материала],MATCH(Расходка[[#This Row],[№]],Поиск_расходки[Индекс8],0)),"")</f>
        <v>Sapphire</v>
      </c>
      <c r="Z7" s="114" t="str">
        <f>IFERROR(INDEX(Расходка[Наименование расходного материала],MATCH(Расходка[[#This Row],[№]],Поиск_расходки[Индекс9],0)),"")</f>
        <v>Sapphire</v>
      </c>
      <c r="AA7" s="114" t="str">
        <f>IFERROR(INDEX(Расходка[Наименование расходного материала],MATCH(Расходка[[#This Row],[№]],Поиск_расходки[Индекс10],0)),"")</f>
        <v>Sapphire</v>
      </c>
      <c r="AB7" s="114" t="str">
        <f>IFERROR(INDEX(Расходка[Наименование расходного материала],MATCH(Расходка[[#This Row],[№]],Поиск_расходки[Индекс11],0)),"")</f>
        <v>Sapphire</v>
      </c>
      <c r="AC7" s="114" t="str">
        <f>IFERROR(INDEX(Расходка[Наименование расходного материала],MATCH(Расходка[[#This Row],[№]],Поиск_расходки[Индекс12],0)),"")</f>
        <v>Sapphire</v>
      </c>
      <c r="AD7" s="114" t="str">
        <f>IFERROR(INDEX(Расходка[Наименование расходного материала],MATCH(Расходка[[#This Row],[№]],Поиск_расходки[Индекс13],0)),"")</f>
        <v>Sapphire</v>
      </c>
      <c r="AF7" s="4" t="s">
        <v>5</v>
      </c>
      <c r="AG7" s="4" t="s">
        <v>405</v>
      </c>
      <c r="AI7" t="s">
        <v>190</v>
      </c>
      <c r="AJ7" t="s">
        <v>204</v>
      </c>
      <c r="AK7" t="str">
        <f t="shared" ref="AK7:AK8" si="1">CONCATENATE(AI7,AJ7)</f>
        <v>Контраст: Йогексол 350</v>
      </c>
      <c r="AM7" s="206">
        <v>155760</v>
      </c>
      <c r="AN7" s="207"/>
      <c r="AO7" s="208" t="s">
        <v>493</v>
      </c>
    </row>
    <row r="8" spans="1:42">
      <c r="A8">
        <f>ROW(Расходка[[#This Row],[Тип расходного материала ]])-1</f>
        <v>7</v>
      </c>
      <c r="B8" t="s">
        <v>5</v>
      </c>
      <c r="C8" t="s">
        <v>312</v>
      </c>
      <c r="E8" s="115">
        <f>IF(ISNUMBER(SEARCH('Карта учёта'!$B$13,Расходка[[#This Row],[Наименование расходного материала]])),MAX($E$1:E7)+1,0)</f>
        <v>0</v>
      </c>
      <c r="F8" s="115">
        <f>IF(ISNUMBER(SEARCH('Карта учёта'!$B$14,Расходка[[#This Row],[Наименование расходного материала]])),MAX($F$1:F7)+1,0)</f>
        <v>0</v>
      </c>
      <c r="G8" s="115">
        <f>IF(ISNUMBER(SEARCH('Карта учёта'!$B$15,Расходка[[#This Row],[Наименование расходного материала]])),MAX($G$1:G7)+1,0)</f>
        <v>7</v>
      </c>
      <c r="H8" s="115">
        <f>IF(ISNUMBER(SEARCH('Карта учёта'!$B$16,Расходка[[#This Row],[Наименование расходного материала]])),MAX($H$1:H7)+1,0)</f>
        <v>7</v>
      </c>
      <c r="I8" s="115">
        <f>IF(ISNUMBER(SEARCH('Карта учёта'!$B$17,Расходка[[#This Row],[Наименование расходного материала]])),MAX($I$1:I7)+1,0)</f>
        <v>7</v>
      </c>
      <c r="J8" s="115">
        <f>IF(ISNUMBER(SEARCH('Карта учёта'!$B$18,Расходка[[#This Row],[Наименование расходного материала]])),MAX($J$1:J7)+1,0)</f>
        <v>7</v>
      </c>
      <c r="K8" s="115">
        <f>IF(ISNUMBER(SEARCH('Карта учёта'!$B$19,Расходка[[#This Row],[Наименование расходного материала]])),MAX($K$1:K7)+1,0)</f>
        <v>7</v>
      </c>
      <c r="L8" s="115">
        <f>IF(ISNUMBER(SEARCH('Карта учёта'!$B$20,Расходка[[#This Row],[Наименование расходного материала]])),MAX($L$1:L7)+1,0)</f>
        <v>7</v>
      </c>
      <c r="M8" s="115">
        <f>IF(ISNUMBER(SEARCH('Карта учёта'!$B$21,Расходка[[#This Row],[Наименование расходного материала]])),MAX($M$1:M7)+1,0)</f>
        <v>7</v>
      </c>
      <c r="N8" s="115">
        <f>IF(ISNUMBER(SEARCH('Карта учёта'!$B$22,Расходка[[#This Row],[Наименование расходного материала]])),MAX($N$1:N7)+1,0)</f>
        <v>7</v>
      </c>
      <c r="O8" s="115">
        <f>IF(ISNUMBER(SEARCH('Карта учёта'!$B$23,Расходка[[#This Row],[Наименование расходного материала]])),MAX($O$1:O7)+1,0)</f>
        <v>7</v>
      </c>
      <c r="P8" s="115">
        <f>IF(ISNUMBER(SEARCH('Карта учёта'!$B$24,Расходка[[#This Row],[Наименование расходного материала]])),MAX($P$1:P7)+1,0)</f>
        <v>7</v>
      </c>
      <c r="Q8" s="115">
        <f>IF(ISNUMBER(SEARCH('Карта учёта'!$B$25,Расходка[[#This Row],[Наименование расходного материала]])),MAX($Q$1:Q7)+1,0)</f>
        <v>7</v>
      </c>
      <c r="R8" s="114" t="str">
        <f>IFERROR(INDEX(Расходка[Наименование расходного материала],MATCH(Расходка[[#This Row],[№]],Поиск_расходки[Индекс1],0)),"")</f>
        <v/>
      </c>
      <c r="S8" s="114" t="str">
        <f>IFERROR(INDEX(Расходка[Наименование расходного материала],MATCH(Расходка[[#This Row],[№]],Поиск_расходки[Индекс2],0)),"")</f>
        <v/>
      </c>
      <c r="T8" s="114" t="str">
        <f>IFERROR(INDEX(Расходка[Наименование расходного материала],MATCH(Расходка[[#This Row],[№]],Поиск_расходки[Индекс3],0)),"")</f>
        <v>Sprinter Legend</v>
      </c>
      <c r="U8" s="114" t="str">
        <f>IFERROR(INDEX(Расходка[Наименование расходного материала],MATCH(Расходка[[#This Row],[№]],Поиск_расходки[Индекс4],0)),"")</f>
        <v>Sprinter Legend</v>
      </c>
      <c r="V8" s="114" t="str">
        <f>IFERROR(INDEX(Расходка[Наименование расходного материала],MATCH(Расходка[[#This Row],[№]],Поиск_расходки[Индекс5],0)),"")</f>
        <v>Sprinter Legend</v>
      </c>
      <c r="W8" s="114" t="str">
        <f>IFERROR(INDEX(Расходка[Наименование расходного материала],MATCH(Расходка[[#This Row],[№]],Поиск_расходки[Индекс6],0)),"")</f>
        <v>Sprinter Legend</v>
      </c>
      <c r="X8" s="114" t="str">
        <f>IFERROR(INDEX(Расходка[Наименование расходного материала],MATCH(Расходка[[#This Row],[№]],Поиск_расходки[Индекс7],0)),"")</f>
        <v>Sprinter Legend</v>
      </c>
      <c r="Y8" s="114" t="str">
        <f>IFERROR(INDEX(Расходка[Наименование расходного материала],MATCH(Расходка[[#This Row],[№]],Поиск_расходки[Индекс8],0)),"")</f>
        <v>Sprinter Legend</v>
      </c>
      <c r="Z8" s="114" t="str">
        <f>IFERROR(INDEX(Расходка[Наименование расходного материала],MATCH(Расходка[[#This Row],[№]],Поиск_расходки[Индекс9],0)),"")</f>
        <v>Sprinter Legend</v>
      </c>
      <c r="AA8" s="114" t="str">
        <f>IFERROR(INDEX(Расходка[Наименование расходного материала],MATCH(Расходка[[#This Row],[№]],Поиск_расходки[Индекс10],0)),"")</f>
        <v>Sprinter Legend</v>
      </c>
      <c r="AB8" s="114" t="str">
        <f>IFERROR(INDEX(Расходка[Наименование расходного материала],MATCH(Расходка[[#This Row],[№]],Поиск_расходки[Индекс11],0)),"")</f>
        <v>Sprinter Legend</v>
      </c>
      <c r="AC8" s="114" t="str">
        <f>IFERROR(INDEX(Расходка[Наименование расходного материала],MATCH(Расходка[[#This Row],[№]],Поиск_расходки[Индекс12],0)),"")</f>
        <v>Sprinter Legend</v>
      </c>
      <c r="AD8" s="114" t="str">
        <f>IFERROR(INDEX(Расходка[Наименование расходного материала],MATCH(Расходка[[#This Row],[№]],Поиск_расходки[Индекс13],0)),"")</f>
        <v>Sprinter Legend</v>
      </c>
      <c r="AF8" s="4" t="s">
        <v>5</v>
      </c>
      <c r="AG8" s="4" t="s">
        <v>406</v>
      </c>
      <c r="AI8" t="s">
        <v>190</v>
      </c>
      <c r="AJ8" t="s">
        <v>205</v>
      </c>
      <c r="AK8" t="str">
        <f t="shared" si="1"/>
        <v>Контраст: Визипак 320</v>
      </c>
      <c r="AM8" s="188">
        <v>218140</v>
      </c>
      <c r="AN8" s="2"/>
      <c r="AO8" t="s">
        <v>89</v>
      </c>
    </row>
    <row r="9" spans="1:42">
      <c r="A9">
        <f>ROW(Расходка[[#This Row],[Тип расходного материала ]])-1</f>
        <v>8</v>
      </c>
      <c r="B9" t="s">
        <v>5</v>
      </c>
      <c r="C9" t="s">
        <v>357</v>
      </c>
      <c r="E9" s="115">
        <f>IF(ISNUMBER(SEARCH('Карта учёта'!$B$13,Расходка[[#This Row],[Наименование расходного материала]])),MAX($E$1:E8)+1,0)</f>
        <v>0</v>
      </c>
      <c r="F9" s="115">
        <f>IF(ISNUMBER(SEARCH('Карта учёта'!$B$14,Расходка[[#This Row],[Наименование расходного материала]])),MAX($F$1:F8)+1,0)</f>
        <v>0</v>
      </c>
      <c r="G9" s="115">
        <f>IF(ISNUMBER(SEARCH('Карта учёта'!$B$15,Расходка[[#This Row],[Наименование расходного материала]])),MAX($G$1:G8)+1,0)</f>
        <v>8</v>
      </c>
      <c r="H9" s="115">
        <f>IF(ISNUMBER(SEARCH('Карта учёта'!$B$16,Расходка[[#This Row],[Наименование расходного материала]])),MAX($H$1:H8)+1,0)</f>
        <v>8</v>
      </c>
      <c r="I9" s="115">
        <f>IF(ISNUMBER(SEARCH('Карта учёта'!$B$17,Расходка[[#This Row],[Наименование расходного материала]])),MAX($I$1:I8)+1,0)</f>
        <v>8</v>
      </c>
      <c r="J9" s="115">
        <f>IF(ISNUMBER(SEARCH('Карта учёта'!$B$18,Расходка[[#This Row],[Наименование расходного материала]])),MAX($J$1:J8)+1,0)</f>
        <v>8</v>
      </c>
      <c r="K9" s="115">
        <f>IF(ISNUMBER(SEARCH('Карта учёта'!$B$19,Расходка[[#This Row],[Наименование расходного материала]])),MAX($K$1:K8)+1,0)</f>
        <v>8</v>
      </c>
      <c r="L9" s="115">
        <f>IF(ISNUMBER(SEARCH('Карта учёта'!$B$20,Расходка[[#This Row],[Наименование расходного материала]])),MAX($L$1:L8)+1,0)</f>
        <v>8</v>
      </c>
      <c r="M9" s="115">
        <f>IF(ISNUMBER(SEARCH('Карта учёта'!$B$21,Расходка[[#This Row],[Наименование расходного материала]])),MAX($M$1:M8)+1,0)</f>
        <v>8</v>
      </c>
      <c r="N9" s="115">
        <f>IF(ISNUMBER(SEARCH('Карта учёта'!$B$22,Расходка[[#This Row],[Наименование расходного материала]])),MAX($N$1:N8)+1,0)</f>
        <v>8</v>
      </c>
      <c r="O9" s="115">
        <f>IF(ISNUMBER(SEARCH('Карта учёта'!$B$23,Расходка[[#This Row],[Наименование расходного материала]])),MAX($O$1:O8)+1,0)</f>
        <v>8</v>
      </c>
      <c r="P9" s="115">
        <f>IF(ISNUMBER(SEARCH('Карта учёта'!$B$24,Расходка[[#This Row],[Наименование расходного материала]])),MAX($P$1:P8)+1,0)</f>
        <v>8</v>
      </c>
      <c r="Q9" s="115">
        <f>IF(ISNUMBER(SEARCH('Карта учёта'!$B$25,Расходка[[#This Row],[Наименование расходного материала]])),MAX($Q$1:Q8)+1,0)</f>
        <v>8</v>
      </c>
      <c r="R9" s="114" t="str">
        <f>IFERROR(INDEX(Расходка[Наименование расходного материала],MATCH(Расходка[[#This Row],[№]],Поиск_расходки[Индекс1],0)),"")</f>
        <v/>
      </c>
      <c r="S9" s="114" t="str">
        <f>IFERROR(INDEX(Расходка[Наименование расходного материала],MATCH(Расходка[[#This Row],[№]],Поиск_расходки[Индекс2],0)),"")</f>
        <v/>
      </c>
      <c r="T9" s="114" t="str">
        <f>IFERROR(INDEX(Расходка[Наименование расходного материала],MATCH(Расходка[[#This Row],[№]],Поиск_расходки[Индекс3],0)),"")</f>
        <v>SubMarine Rapido, Invatec</v>
      </c>
      <c r="U9" s="114" t="str">
        <f>IFERROR(INDEX(Расходка[Наименование расходного материала],MATCH(Расходка[[#This Row],[№]],Поиск_расходки[Индекс4],0)),"")</f>
        <v>SubMarine Rapido, Invatec</v>
      </c>
      <c r="V9" s="114" t="str">
        <f>IFERROR(INDEX(Расходка[Наименование расходного материала],MATCH(Расходка[[#This Row],[№]],Поиск_расходки[Индекс5],0)),"")</f>
        <v>SubMarine Rapido, Invatec</v>
      </c>
      <c r="W9" s="114" t="str">
        <f>IFERROR(INDEX(Расходка[Наименование расходного материала],MATCH(Расходка[[#This Row],[№]],Поиск_расходки[Индекс6],0)),"")</f>
        <v>SubMarine Rapido, Invatec</v>
      </c>
      <c r="X9" s="114" t="str">
        <f>IFERROR(INDEX(Расходка[Наименование расходного материала],MATCH(Расходка[[#This Row],[№]],Поиск_расходки[Индекс7],0)),"")</f>
        <v>SubMarine Rapido, Invatec</v>
      </c>
      <c r="Y9" s="114" t="str">
        <f>IFERROR(INDEX(Расходка[Наименование расходного материала],MATCH(Расходка[[#This Row],[№]],Поиск_расходки[Индекс8],0)),"")</f>
        <v>SubMarine Rapido, Invatec</v>
      </c>
      <c r="Z9" s="114" t="str">
        <f>IFERROR(INDEX(Расходка[Наименование расходного материала],MATCH(Расходка[[#This Row],[№]],Поиск_расходки[Индекс9],0)),"")</f>
        <v>SubMarine Rapido, Invatec</v>
      </c>
      <c r="AA9" s="114" t="str">
        <f>IFERROR(INDEX(Расходка[Наименование расходного материала],MATCH(Расходка[[#This Row],[№]],Поиск_расходки[Индекс10],0)),"")</f>
        <v>SubMarine Rapido, Invatec</v>
      </c>
      <c r="AB9" s="114" t="str">
        <f>IFERROR(INDEX(Расходка[Наименование расходного материала],MATCH(Расходка[[#This Row],[№]],Поиск_расходки[Индекс11],0)),"")</f>
        <v>SubMarine Rapido, Invatec</v>
      </c>
      <c r="AC9" s="114" t="str">
        <f>IFERROR(INDEX(Расходка[Наименование расходного материала],MATCH(Расходка[[#This Row],[№]],Поиск_расходки[Индекс12],0)),"")</f>
        <v>SubMarine Rapido, Invatec</v>
      </c>
      <c r="AD9" s="114" t="str">
        <f>IFERROR(INDEX(Расходка[Наименование расходного материала],MATCH(Расходка[[#This Row],[№]],Поиск_расходки[Индекс13],0)),"")</f>
        <v>SubMarine Rapido, Invatec</v>
      </c>
      <c r="AF9" s="4" t="s">
        <v>5</v>
      </c>
      <c r="AG9" s="4" t="s">
        <v>407</v>
      </c>
      <c r="AM9" s="188">
        <v>218160</v>
      </c>
      <c r="AN9" s="2"/>
      <c r="AO9" t="s">
        <v>90</v>
      </c>
    </row>
    <row r="10" spans="1:42">
      <c r="A10">
        <f>ROW(Расходка[[#This Row],[Тип расходного материала ]])-1</f>
        <v>9</v>
      </c>
      <c r="B10" t="s">
        <v>5</v>
      </c>
      <c r="C10" t="s">
        <v>373</v>
      </c>
      <c r="E10" s="115">
        <f>IF(ISNUMBER(SEARCH('Карта учёта'!$B$13,Расходка[[#This Row],[Наименование расходного материала]])),MAX($E$1:E9)+1,0)</f>
        <v>0</v>
      </c>
      <c r="F10" s="115">
        <f>IF(ISNUMBER(SEARCH('Карта учёта'!$B$14,Расходка[[#This Row],[Наименование расходного материала]])),MAX($F$1:F9)+1,0)</f>
        <v>0</v>
      </c>
      <c r="G10" s="115">
        <f>IF(ISNUMBER(SEARCH('Карта учёта'!$B$15,Расходка[[#This Row],[Наименование расходного материала]])),MAX($G$1:G9)+1,0)</f>
        <v>9</v>
      </c>
      <c r="H10" s="115">
        <f>IF(ISNUMBER(SEARCH('Карта учёта'!$B$16,Расходка[[#This Row],[Наименование расходного материала]])),MAX($H$1:H9)+1,0)</f>
        <v>9</v>
      </c>
      <c r="I10" s="115">
        <f>IF(ISNUMBER(SEARCH('Карта учёта'!$B$17,Расходка[[#This Row],[Наименование расходного материала]])),MAX($I$1:I9)+1,0)</f>
        <v>9</v>
      </c>
      <c r="J10" s="115">
        <f>IF(ISNUMBER(SEARCH('Карта учёта'!$B$18,Расходка[[#This Row],[Наименование расходного материала]])),MAX($J$1:J9)+1,0)</f>
        <v>9</v>
      </c>
      <c r="K10" s="115">
        <f>IF(ISNUMBER(SEARCH('Карта учёта'!$B$19,Расходка[[#This Row],[Наименование расходного материала]])),MAX($K$1:K9)+1,0)</f>
        <v>9</v>
      </c>
      <c r="L10" s="115">
        <f>IF(ISNUMBER(SEARCH('Карта учёта'!$B$20,Расходка[[#This Row],[Наименование расходного материала]])),MAX($L$1:L9)+1,0)</f>
        <v>9</v>
      </c>
      <c r="M10" s="115">
        <f>IF(ISNUMBER(SEARCH('Карта учёта'!$B$21,Расходка[[#This Row],[Наименование расходного материала]])),MAX($M$1:M9)+1,0)</f>
        <v>9</v>
      </c>
      <c r="N10" s="115">
        <f>IF(ISNUMBER(SEARCH('Карта учёта'!$B$22,Расходка[[#This Row],[Наименование расходного материала]])),MAX($N$1:N9)+1,0)</f>
        <v>9</v>
      </c>
      <c r="O10" s="115">
        <f>IF(ISNUMBER(SEARCH('Карта учёта'!$B$23,Расходка[[#This Row],[Наименование расходного материала]])),MAX($O$1:O9)+1,0)</f>
        <v>9</v>
      </c>
      <c r="P10" s="115">
        <f>IF(ISNUMBER(SEARCH('Карта учёта'!$B$24,Расходка[[#This Row],[Наименование расходного материала]])),MAX($P$1:P9)+1,0)</f>
        <v>9</v>
      </c>
      <c r="Q10" s="115">
        <f>IF(ISNUMBER(SEARCH('Карта учёта'!$B$25,Расходка[[#This Row],[Наименование расходного материала]])),MAX($Q$1:Q9)+1,0)</f>
        <v>9</v>
      </c>
      <c r="R10" s="114" t="str">
        <f>IFERROR(INDEX(Расходка[Наименование расходного материала],MATCH(Расходка[[#This Row],[№]],Поиск_расходки[Индекс1],0)),"")</f>
        <v/>
      </c>
      <c r="S10" s="114" t="str">
        <f>IFERROR(INDEX(Расходка[Наименование расходного материала],MATCH(Расходка[[#This Row],[№]],Поиск_расходки[Индекс2],0)),"")</f>
        <v/>
      </c>
      <c r="T10" s="114" t="str">
        <f>IFERROR(INDEX(Расходка[Наименование расходного материала],MATCH(Расходка[[#This Row],[№]],Поиск_расходки[Индекс3],0)),"")</f>
        <v>Колибри</v>
      </c>
      <c r="U10" s="114" t="str">
        <f>IFERROR(INDEX(Расходка[Наименование расходного материала],MATCH(Расходка[[#This Row],[№]],Поиск_расходки[Индекс4],0)),"")</f>
        <v>Колибри</v>
      </c>
      <c r="V10" s="114" t="str">
        <f>IFERROR(INDEX(Расходка[Наименование расходного материала],MATCH(Расходка[[#This Row],[№]],Поиск_расходки[Индекс5],0)),"")</f>
        <v>Колибри</v>
      </c>
      <c r="W10" s="114" t="str">
        <f>IFERROR(INDEX(Расходка[Наименование расходного материала],MATCH(Расходка[[#This Row],[№]],Поиск_расходки[Индекс6],0)),"")</f>
        <v>Колибри</v>
      </c>
      <c r="X10" s="114" t="str">
        <f>IFERROR(INDEX(Расходка[Наименование расходного материала],MATCH(Расходка[[#This Row],[№]],Поиск_расходки[Индекс7],0)),"")</f>
        <v>Колибри</v>
      </c>
      <c r="Y10" s="114" t="str">
        <f>IFERROR(INDEX(Расходка[Наименование расходного материала],MATCH(Расходка[[#This Row],[№]],Поиск_расходки[Индекс8],0)),"")</f>
        <v>Колибри</v>
      </c>
      <c r="Z10" s="114" t="str">
        <f>IFERROR(INDEX(Расходка[Наименование расходного материала],MATCH(Расходка[[#This Row],[№]],Поиск_расходки[Индекс9],0)),"")</f>
        <v>Колибри</v>
      </c>
      <c r="AA10" s="114" t="str">
        <f>IFERROR(INDEX(Расходка[Наименование расходного материала],MATCH(Расходка[[#This Row],[№]],Поиск_расходки[Индекс10],0)),"")</f>
        <v>Колибри</v>
      </c>
      <c r="AB10" s="114" t="str">
        <f>IFERROR(INDEX(Расходка[Наименование расходного материала],MATCH(Расходка[[#This Row],[№]],Поиск_расходки[Индекс11],0)),"")</f>
        <v>Колибри</v>
      </c>
      <c r="AC10" s="114" t="str">
        <f>IFERROR(INDEX(Расходка[Наименование расходного материала],MATCH(Расходка[[#This Row],[№]],Поиск_расходки[Индекс12],0)),"")</f>
        <v>Колибри</v>
      </c>
      <c r="AD10" s="114" t="str">
        <f>IFERROR(INDEX(Расходка[Наименование расходного материала],MATCH(Расходка[[#This Row],[№]],Поиск_расходки[Индекс13],0)),"")</f>
        <v>Колибри</v>
      </c>
      <c r="AF10" s="4" t="s">
        <v>5</v>
      </c>
      <c r="AG10" s="4" t="s">
        <v>408</v>
      </c>
      <c r="AI10" t="s">
        <v>354</v>
      </c>
      <c r="AM10" s="188">
        <v>194510</v>
      </c>
      <c r="AN10" s="2"/>
      <c r="AO10" t="s">
        <v>91</v>
      </c>
    </row>
    <row r="11" spans="1:42">
      <c r="A11">
        <f>ROW(Расходка[[#This Row],[Тип расходного материала ]])-1</f>
        <v>10</v>
      </c>
      <c r="B11" t="s">
        <v>5</v>
      </c>
      <c r="C11" t="s">
        <v>396</v>
      </c>
      <c r="E11" s="115">
        <f>IF(ISNUMBER(SEARCH('Карта учёта'!$B$13,Расходка[[#This Row],[Наименование расходного материала]])),MAX($E$1:E10)+1,0)</f>
        <v>0</v>
      </c>
      <c r="F11" s="115">
        <f>IF(ISNUMBER(SEARCH('Карта учёта'!$B$14,Расходка[[#This Row],[Наименование расходного материала]])),MAX($F$1:F10)+1,0)</f>
        <v>0</v>
      </c>
      <c r="G11" s="115">
        <f>IF(ISNUMBER(SEARCH('Карта учёта'!$B$15,Расходка[[#This Row],[Наименование расходного материала]])),MAX($G$1:G10)+1,0)</f>
        <v>10</v>
      </c>
      <c r="H11" s="115">
        <f>IF(ISNUMBER(SEARCH('Карта учёта'!$B$16,Расходка[[#This Row],[Наименование расходного материала]])),MAX($H$1:H10)+1,0)</f>
        <v>10</v>
      </c>
      <c r="I11" s="115">
        <f>IF(ISNUMBER(SEARCH('Карта учёта'!$B$17,Расходка[[#This Row],[Наименование расходного материала]])),MAX($I$1:I10)+1,0)</f>
        <v>10</v>
      </c>
      <c r="J11" s="115">
        <f>IF(ISNUMBER(SEARCH('Карта учёта'!$B$18,Расходка[[#This Row],[Наименование расходного материала]])),MAX($J$1:J10)+1,0)</f>
        <v>10</v>
      </c>
      <c r="K11" s="115">
        <f>IF(ISNUMBER(SEARCH('Карта учёта'!$B$19,Расходка[[#This Row],[Наименование расходного материала]])),MAX($K$1:K10)+1,0)</f>
        <v>10</v>
      </c>
      <c r="L11" s="115">
        <f>IF(ISNUMBER(SEARCH('Карта учёта'!$B$20,Расходка[[#This Row],[Наименование расходного материала]])),MAX($L$1:L10)+1,0)</f>
        <v>10</v>
      </c>
      <c r="M11" s="115">
        <f>IF(ISNUMBER(SEARCH('Карта учёта'!$B$21,Расходка[[#This Row],[Наименование расходного материала]])),MAX($M$1:M10)+1,0)</f>
        <v>10</v>
      </c>
      <c r="N11" s="115">
        <f>IF(ISNUMBER(SEARCH('Карта учёта'!$B$22,Расходка[[#This Row],[Наименование расходного материала]])),MAX($N$1:N10)+1,0)</f>
        <v>10</v>
      </c>
      <c r="O11" s="115">
        <f>IF(ISNUMBER(SEARCH('Карта учёта'!$B$23,Расходка[[#This Row],[Наименование расходного материала]])),MAX($O$1:O10)+1,0)</f>
        <v>10</v>
      </c>
      <c r="P11" s="115">
        <f>IF(ISNUMBER(SEARCH('Карта учёта'!$B$24,Расходка[[#This Row],[Наименование расходного материала]])),MAX($P$1:P10)+1,0)</f>
        <v>10</v>
      </c>
      <c r="Q11" s="115">
        <f>IF(ISNUMBER(SEARCH('Карта учёта'!$B$25,Расходка[[#This Row],[Наименование расходного материала]])),MAX($Q$1:Q10)+1,0)</f>
        <v>10</v>
      </c>
      <c r="R11" s="114" t="str">
        <f>IFERROR(INDEX(Расходка[Наименование расходного материала],MATCH(Расходка[[#This Row],[№]],Поиск_расходки[Индекс1],0)),"")</f>
        <v/>
      </c>
      <c r="S11" s="114" t="str">
        <f>IFERROR(INDEX(Расходка[Наименование расходного материала],MATCH(Расходка[[#This Row],[№]],Поиск_расходки[Индекс2],0)),"")</f>
        <v/>
      </c>
      <c r="T11" s="114" t="str">
        <f>IFERROR(INDEX(Расходка[Наименование расходного материала],MATCH(Расходка[[#This Row],[№]],Поиск_расходки[Индекс3],0)),"")</f>
        <v xml:space="preserve">NC Колибри </v>
      </c>
      <c r="U11" s="114" t="str">
        <f>IFERROR(INDEX(Расходка[Наименование расходного материала],MATCH(Расходка[[#This Row],[№]],Поиск_расходки[Индекс4],0)),"")</f>
        <v xml:space="preserve">NC Колибри </v>
      </c>
      <c r="V11" s="114" t="str">
        <f>IFERROR(INDEX(Расходка[Наименование расходного материала],MATCH(Расходка[[#This Row],[№]],Поиск_расходки[Индекс5],0)),"")</f>
        <v xml:space="preserve">NC Колибри </v>
      </c>
      <c r="W11" s="114" t="str">
        <f>IFERROR(INDEX(Расходка[Наименование расходного материала],MATCH(Расходка[[#This Row],[№]],Поиск_расходки[Индекс6],0)),"")</f>
        <v xml:space="preserve">NC Колибри </v>
      </c>
      <c r="X11" s="114" t="str">
        <f>IFERROR(INDEX(Расходка[Наименование расходного материала],MATCH(Расходка[[#This Row],[№]],Поиск_расходки[Индекс7],0)),"")</f>
        <v xml:space="preserve">NC Колибри </v>
      </c>
      <c r="Y11" s="114" t="str">
        <f>IFERROR(INDEX(Расходка[Наименование расходного материала],MATCH(Расходка[[#This Row],[№]],Поиск_расходки[Индекс8],0)),"")</f>
        <v xml:space="preserve">NC Колибри </v>
      </c>
      <c r="Z11" s="114" t="str">
        <f>IFERROR(INDEX(Расходка[Наименование расходного материала],MATCH(Расходка[[#This Row],[№]],Поиск_расходки[Индекс9],0)),"")</f>
        <v xml:space="preserve">NC Колибри </v>
      </c>
      <c r="AA11" s="114" t="str">
        <f>IFERROR(INDEX(Расходка[Наименование расходного материала],MATCH(Расходка[[#This Row],[№]],Поиск_расходки[Индекс10],0)),"")</f>
        <v xml:space="preserve">NC Колибри </v>
      </c>
      <c r="AB11" s="114" t="str">
        <f>IFERROR(INDEX(Расходка[Наименование расходного материала],MATCH(Расходка[[#This Row],[№]],Поиск_расходки[Индекс11],0)),"")</f>
        <v xml:space="preserve">NC Колибри </v>
      </c>
      <c r="AC11" s="114" t="str">
        <f>IFERROR(INDEX(Расходка[Наименование расходного материала],MATCH(Расходка[[#This Row],[№]],Поиск_расходки[Индекс12],0)),"")</f>
        <v xml:space="preserve">NC Колибри </v>
      </c>
      <c r="AD11" s="114" t="str">
        <f>IFERROR(INDEX(Расходка[Наименование расходного материала],MATCH(Расходка[[#This Row],[№]],Поиск_расходки[Индекс13],0)),"")</f>
        <v xml:space="preserve">NC Колибри </v>
      </c>
      <c r="AF11" s="4" t="s">
        <v>5</v>
      </c>
      <c r="AG11" s="4" t="s">
        <v>409</v>
      </c>
      <c r="AI11" t="s">
        <v>4</v>
      </c>
      <c r="AM11" s="188">
        <v>323500</v>
      </c>
      <c r="AN11" s="2"/>
      <c r="AO11" t="s">
        <v>92</v>
      </c>
    </row>
    <row r="12" spans="1:42">
      <c r="A12">
        <f>ROW(Расходка[[#This Row],[Тип расходного материала ]])-1</f>
        <v>11</v>
      </c>
      <c r="B12" t="s">
        <v>5</v>
      </c>
      <c r="C12" t="s">
        <v>512</v>
      </c>
      <c r="E12" s="115">
        <f>IF(ISNUMBER(SEARCH('Карта учёта'!$B$13,Расходка[[#This Row],[Наименование расходного материала]])),MAX($E$1:E11)+1,0)</f>
        <v>0</v>
      </c>
      <c r="F12" s="115">
        <f>IF(ISNUMBER(SEARCH('Карта учёта'!$B$14,Расходка[[#This Row],[Наименование расходного материала]])),MAX($F$1:F11)+1,0)</f>
        <v>0</v>
      </c>
      <c r="G12" s="115">
        <f>IF(ISNUMBER(SEARCH('Карта учёта'!$B$15,Расходка[[#This Row],[Наименование расходного материала]])),MAX($G$1:G11)+1,0)</f>
        <v>11</v>
      </c>
      <c r="H12" s="115">
        <f>IF(ISNUMBER(SEARCH('Карта учёта'!$B$16,Расходка[[#This Row],[Наименование расходного материала]])),MAX($H$1:H11)+1,0)</f>
        <v>11</v>
      </c>
      <c r="I12" s="115">
        <f>IF(ISNUMBER(SEARCH('Карта учёта'!$B$17,Расходка[[#This Row],[Наименование расходного материала]])),MAX($I$1:I11)+1,0)</f>
        <v>11</v>
      </c>
      <c r="J12" s="115">
        <f>IF(ISNUMBER(SEARCH('Карта учёта'!$B$18,Расходка[[#This Row],[Наименование расходного материала]])),MAX($J$1:J11)+1,0)</f>
        <v>11</v>
      </c>
      <c r="K12" s="115">
        <f>IF(ISNUMBER(SEARCH('Карта учёта'!$B$19,Расходка[[#This Row],[Наименование расходного материала]])),MAX($K$1:K11)+1,0)</f>
        <v>11</v>
      </c>
      <c r="L12" s="115">
        <f>IF(ISNUMBER(SEARCH('Карта учёта'!$B$20,Расходка[[#This Row],[Наименование расходного материала]])),MAX($L$1:L11)+1,0)</f>
        <v>11</v>
      </c>
      <c r="M12" s="115">
        <f>IF(ISNUMBER(SEARCH('Карта учёта'!$B$21,Расходка[[#This Row],[Наименование расходного материала]])),MAX($M$1:M11)+1,0)</f>
        <v>11</v>
      </c>
      <c r="N12" s="115">
        <f>IF(ISNUMBER(SEARCH('Карта учёта'!$B$22,Расходка[[#This Row],[Наименование расходного материала]])),MAX($N$1:N11)+1,0)</f>
        <v>11</v>
      </c>
      <c r="O12" s="115">
        <f>IF(ISNUMBER(SEARCH('Карта учёта'!$B$23,Расходка[[#This Row],[Наименование расходного материала]])),MAX($O$1:O11)+1,0)</f>
        <v>11</v>
      </c>
      <c r="P12" s="115">
        <f>IF(ISNUMBER(SEARCH('Карта учёта'!$B$24,Расходка[[#This Row],[Наименование расходного материала]])),MAX($P$1:P11)+1,0)</f>
        <v>11</v>
      </c>
      <c r="Q12" s="115">
        <f>IF(ISNUMBER(SEARCH('Карта учёта'!$B$25,Расходка[[#This Row],[Наименование расходного материала]])),MAX($Q$1:Q11)+1,0)</f>
        <v>11</v>
      </c>
      <c r="R12" s="114" t="str">
        <f>IFERROR(INDEX(Расходка[Наименование расходного материала],MATCH(Расходка[[#This Row],[№]],Поиск_расходки[Индекс1],0)),"")</f>
        <v/>
      </c>
      <c r="S12" s="114" t="str">
        <f>IFERROR(INDEX(Расходка[Наименование расходного материала],MATCH(Расходка[[#This Row],[№]],Поиск_расходки[Индекс2],0)),"")</f>
        <v/>
      </c>
      <c r="T12" s="114" t="str">
        <f>IFERROR(INDEX(Расходка[Наименование расходного материала],MATCH(Расходка[[#This Row],[№]],Поиск_расходки[Индекс3],0)),"")</f>
        <v>NC АКСИОМА</v>
      </c>
      <c r="U12" s="114" t="str">
        <f>IFERROR(INDEX(Расходка[Наименование расходного материала],MATCH(Расходка[[#This Row],[№]],Поиск_расходки[Индекс4],0)),"")</f>
        <v>NC АКСИОМА</v>
      </c>
      <c r="V12" s="114" t="str">
        <f>IFERROR(INDEX(Расходка[Наименование расходного материала],MATCH(Расходка[[#This Row],[№]],Поиск_расходки[Индекс5],0)),"")</f>
        <v>NC АКСИОМА</v>
      </c>
      <c r="W12" s="114" t="str">
        <f>IFERROR(INDEX(Расходка[Наименование расходного материала],MATCH(Расходка[[#This Row],[№]],Поиск_расходки[Индекс6],0)),"")</f>
        <v>NC АКСИОМА</v>
      </c>
      <c r="X12" s="114" t="str">
        <f>IFERROR(INDEX(Расходка[Наименование расходного материала],MATCH(Расходка[[#This Row],[№]],Поиск_расходки[Индекс7],0)),"")</f>
        <v>NC АКСИОМА</v>
      </c>
      <c r="Y12" s="114" t="str">
        <f>IFERROR(INDEX(Расходка[Наименование расходного материала],MATCH(Расходка[[#This Row],[№]],Поиск_расходки[Индекс8],0)),"")</f>
        <v>NC АКСИОМА</v>
      </c>
      <c r="Z12" s="114" t="str">
        <f>IFERROR(INDEX(Расходка[Наименование расходного материала],MATCH(Расходка[[#This Row],[№]],Поиск_расходки[Индекс9],0)),"")</f>
        <v>NC АКСИОМА</v>
      </c>
      <c r="AA12" s="114" t="str">
        <f>IFERROR(INDEX(Расходка[Наименование расходного материала],MATCH(Расходка[[#This Row],[№]],Поиск_расходки[Индекс10],0)),"")</f>
        <v>NC АКСИОМА</v>
      </c>
      <c r="AB12" s="114" t="str">
        <f>IFERROR(INDEX(Расходка[Наименование расходного материала],MATCH(Расходка[[#This Row],[№]],Поиск_расходки[Индекс11],0)),"")</f>
        <v>NC АКСИОМА</v>
      </c>
      <c r="AC12" s="114" t="str">
        <f>IFERROR(INDEX(Расходка[Наименование расходного материала],MATCH(Расходка[[#This Row],[№]],Поиск_расходки[Индекс12],0)),"")</f>
        <v>NC АКСИОМА</v>
      </c>
      <c r="AD12" s="114" t="str">
        <f>IFERROR(INDEX(Расходка[Наименование расходного материала],MATCH(Расходка[[#This Row],[№]],Поиск_расходки[Индекс13],0)),"")</f>
        <v>NC АКСИОМА</v>
      </c>
      <c r="AF12" s="4" t="s">
        <v>5</v>
      </c>
      <c r="AG12" s="4" t="s">
        <v>410</v>
      </c>
      <c r="AI12" t="s">
        <v>3</v>
      </c>
      <c r="AM12" s="188">
        <v>323510</v>
      </c>
      <c r="AN12" s="2"/>
      <c r="AO12" t="s">
        <v>93</v>
      </c>
    </row>
    <row r="13" spans="1:42">
      <c r="A13">
        <f>ROW(Расходка[[#This Row],[Тип расходного материала ]])-1</f>
        <v>12</v>
      </c>
      <c r="B13" t="s">
        <v>5</v>
      </c>
      <c r="C13" t="s">
        <v>527</v>
      </c>
      <c r="D13" s="1"/>
      <c r="E13" s="115">
        <f>IF(ISNUMBER(SEARCH('Карта учёта'!$B$13,Расходка[[#This Row],[Наименование расходного материала]])),MAX($E$1:E12)+1,0)</f>
        <v>0</v>
      </c>
      <c r="F13" s="115">
        <f>IF(ISNUMBER(SEARCH('Карта учёта'!$B$14,Расходка[[#This Row],[Наименование расходного материала]])),MAX($F$1:F12)+1,0)</f>
        <v>0</v>
      </c>
      <c r="G13" s="115">
        <f>IF(ISNUMBER(SEARCH('Карта учёта'!$B$15,Расходка[[#This Row],[Наименование расходного материала]])),MAX($G$1:G12)+1,0)</f>
        <v>12</v>
      </c>
      <c r="H13" s="115">
        <f>IF(ISNUMBER(SEARCH('Карта учёта'!$B$16,Расходка[[#This Row],[Наименование расходного материала]])),MAX($H$1:H12)+1,0)</f>
        <v>12</v>
      </c>
      <c r="I13" s="115">
        <f>IF(ISNUMBER(SEARCH('Карта учёта'!$B$17,Расходка[[#This Row],[Наименование расходного материала]])),MAX($I$1:I12)+1,0)</f>
        <v>12</v>
      </c>
      <c r="J13" s="115">
        <f>IF(ISNUMBER(SEARCH('Карта учёта'!$B$18,Расходка[[#This Row],[Наименование расходного материала]])),MAX($J$1:J12)+1,0)</f>
        <v>12</v>
      </c>
      <c r="K13" s="115">
        <f>IF(ISNUMBER(SEARCH('Карта учёта'!$B$19,Расходка[[#This Row],[Наименование расходного материала]])),MAX($K$1:K12)+1,0)</f>
        <v>12</v>
      </c>
      <c r="L13" s="115">
        <f>IF(ISNUMBER(SEARCH('Карта учёта'!$B$20,Расходка[[#This Row],[Наименование расходного материала]])),MAX($L$1:L12)+1,0)</f>
        <v>12</v>
      </c>
      <c r="M13" s="115">
        <f>IF(ISNUMBER(SEARCH('Карта учёта'!$B$21,Расходка[[#This Row],[Наименование расходного материала]])),MAX($M$1:M12)+1,0)</f>
        <v>12</v>
      </c>
      <c r="N13" s="115">
        <f>IF(ISNUMBER(SEARCH('Карта учёта'!$B$22,Расходка[[#This Row],[Наименование расходного материала]])),MAX($N$1:N12)+1,0)</f>
        <v>12</v>
      </c>
      <c r="O13" s="115">
        <f>IF(ISNUMBER(SEARCH('Карта учёта'!$B$23,Расходка[[#This Row],[Наименование расходного материала]])),MAX($O$1:O12)+1,0)</f>
        <v>12</v>
      </c>
      <c r="P13" s="115">
        <f>IF(ISNUMBER(SEARCH('Карта учёта'!$B$24,Расходка[[#This Row],[Наименование расходного материала]])),MAX($P$1:P12)+1,0)</f>
        <v>12</v>
      </c>
      <c r="Q13" s="115">
        <f>IF(ISNUMBER(SEARCH('Карта учёта'!$B$25,Расходка[[#This Row],[Наименование расходного материала]])),MAX($Q$1:Q12)+1,0)</f>
        <v>12</v>
      </c>
      <c r="R13" s="114" t="str">
        <f>IFERROR(INDEX(Расходка[Наименование расходного материала],MATCH(Расходка[[#This Row],[№]],Поиск_расходки[Индекс1],0)),"")</f>
        <v/>
      </c>
      <c r="S13" s="114" t="str">
        <f>IFERROR(INDEX(Расходка[Наименование расходного материала],MATCH(Расходка[[#This Row],[№]],Поиск_расходки[Индекс2],0)),"")</f>
        <v/>
      </c>
      <c r="T13" s="114" t="str">
        <f>IFERROR(INDEX(Расходка[Наименование расходного материала],MATCH(Расходка[[#This Row],[№]],Поиск_расходки[Индекс3],0)),"")</f>
        <v>Artimes</v>
      </c>
      <c r="U13" s="114" t="str">
        <f>IFERROR(INDEX(Расходка[Наименование расходного материала],MATCH(Расходка[[#This Row],[№]],Поиск_расходки[Индекс4],0)),"")</f>
        <v>Artimes</v>
      </c>
      <c r="V13" s="114" t="str">
        <f>IFERROR(INDEX(Расходка[Наименование расходного материала],MATCH(Расходка[[#This Row],[№]],Поиск_расходки[Индекс5],0)),"")</f>
        <v>Artimes</v>
      </c>
      <c r="W13" s="114" t="str">
        <f>IFERROR(INDEX(Расходка[Наименование расходного материала],MATCH(Расходка[[#This Row],[№]],Поиск_расходки[Индекс6],0)),"")</f>
        <v>Artimes</v>
      </c>
      <c r="X13" s="114" t="str">
        <f>IFERROR(INDEX(Расходка[Наименование расходного материала],MATCH(Расходка[[#This Row],[№]],Поиск_расходки[Индекс7],0)),"")</f>
        <v>Artimes</v>
      </c>
      <c r="Y13" s="114" t="str">
        <f>IFERROR(INDEX(Расходка[Наименование расходного материала],MATCH(Расходка[[#This Row],[№]],Поиск_расходки[Индекс8],0)),"")</f>
        <v>Artimes</v>
      </c>
      <c r="Z13" s="114" t="str">
        <f>IFERROR(INDEX(Расходка[Наименование расходного материала],MATCH(Расходка[[#This Row],[№]],Поиск_расходки[Индекс9],0)),"")</f>
        <v>Artimes</v>
      </c>
      <c r="AA13" s="114" t="str">
        <f>IFERROR(INDEX(Расходка[Наименование расходного материала],MATCH(Расходка[[#This Row],[№]],Поиск_расходки[Индекс10],0)),"")</f>
        <v>Artimes</v>
      </c>
      <c r="AB13" s="114" t="str">
        <f>IFERROR(INDEX(Расходка[Наименование расходного материала],MATCH(Расходка[[#This Row],[№]],Поиск_расходки[Индекс11],0)),"")</f>
        <v>Artimes</v>
      </c>
      <c r="AC13" s="114" t="str">
        <f>IFERROR(INDEX(Расходка[Наименование расходного материала],MATCH(Расходка[[#This Row],[№]],Поиск_расходки[Индекс12],0)),"")</f>
        <v>Artimes</v>
      </c>
      <c r="AD13" s="114" t="str">
        <f>IFERROR(INDEX(Расходка[Наименование расходного материала],MATCH(Расходка[[#This Row],[№]],Поиск_расходки[Индекс13],0)),"")</f>
        <v>Artimes</v>
      </c>
      <c r="AF13" s="4" t="s">
        <v>5</v>
      </c>
      <c r="AG13" s="4" t="s">
        <v>411</v>
      </c>
      <c r="AI13" t="s">
        <v>6</v>
      </c>
      <c r="AN13" s="2"/>
    </row>
    <row r="14" spans="1:42">
      <c r="A14">
        <f>ROW(Расходка[[#This Row],[Тип расходного материала ]])-1</f>
        <v>13</v>
      </c>
      <c r="B14" t="s">
        <v>5</v>
      </c>
      <c r="C14" t="s">
        <v>528</v>
      </c>
      <c r="E14" s="115">
        <f>IF(ISNUMBER(SEARCH('Карта учёта'!$B$13,Расходка[[#This Row],[Наименование расходного материала]])),MAX($E$1:E13)+1,0)</f>
        <v>0</v>
      </c>
      <c r="F14" s="115">
        <f>IF(ISNUMBER(SEARCH('Карта учёта'!$B$14,Расходка[[#This Row],[Наименование расходного материала]])),MAX($F$1:F13)+1,0)</f>
        <v>0</v>
      </c>
      <c r="G14" s="115">
        <f>IF(ISNUMBER(SEARCH('Карта учёта'!$B$15,Расходка[[#This Row],[Наименование расходного материала]])),MAX($G$1:G13)+1,0)</f>
        <v>13</v>
      </c>
      <c r="H14" s="115">
        <f>IF(ISNUMBER(SEARCH('Карта учёта'!$B$16,Расходка[[#This Row],[Наименование расходного материала]])),MAX($H$1:H13)+1,0)</f>
        <v>13</v>
      </c>
      <c r="I14" s="115">
        <f>IF(ISNUMBER(SEARCH('Карта учёта'!$B$17,Расходка[[#This Row],[Наименование расходного материала]])),MAX($I$1:I13)+1,0)</f>
        <v>13</v>
      </c>
      <c r="J14" s="115">
        <f>IF(ISNUMBER(SEARCH('Карта учёта'!$B$18,Расходка[[#This Row],[Наименование расходного материала]])),MAX($J$1:J13)+1,0)</f>
        <v>13</v>
      </c>
      <c r="K14" s="115">
        <f>IF(ISNUMBER(SEARCH('Карта учёта'!$B$19,Расходка[[#This Row],[Наименование расходного материала]])),MAX($K$1:K13)+1,0)</f>
        <v>13</v>
      </c>
      <c r="L14" s="115">
        <f>IF(ISNUMBER(SEARCH('Карта учёта'!$B$20,Расходка[[#This Row],[Наименование расходного материала]])),MAX($L$1:L13)+1,0)</f>
        <v>13</v>
      </c>
      <c r="M14" s="115">
        <f>IF(ISNUMBER(SEARCH('Карта учёта'!$B$21,Расходка[[#This Row],[Наименование расходного материала]])),MAX($M$1:M13)+1,0)</f>
        <v>13</v>
      </c>
      <c r="N14" s="115">
        <f>IF(ISNUMBER(SEARCH('Карта учёта'!$B$22,Расходка[[#This Row],[Наименование расходного материала]])),MAX($N$1:N13)+1,0)</f>
        <v>13</v>
      </c>
      <c r="O14" s="115">
        <f>IF(ISNUMBER(SEARCH('Карта учёта'!$B$23,Расходка[[#This Row],[Наименование расходного материала]])),MAX($O$1:O13)+1,0)</f>
        <v>13</v>
      </c>
      <c r="P14" s="115">
        <f>IF(ISNUMBER(SEARCH('Карта учёта'!$B$24,Расходка[[#This Row],[Наименование расходного материала]])),MAX($P$1:P13)+1,0)</f>
        <v>13</v>
      </c>
      <c r="Q14" s="115">
        <f>IF(ISNUMBER(SEARCH('Карта учёта'!$B$25,Расходка[[#This Row],[Наименование расходного материала]])),MAX($Q$1:Q13)+1,0)</f>
        <v>13</v>
      </c>
      <c r="R14" s="114" t="str">
        <f>IFERROR(INDEX(Расходка[Наименование расходного материала],MATCH(Расходка[[#This Row],[№]],Поиск_расходки[Индекс1],0)),"")</f>
        <v/>
      </c>
      <c r="S14" s="114" t="str">
        <f>IFERROR(INDEX(Расходка[Наименование расходного материала],MATCH(Расходка[[#This Row],[№]],Поиск_расходки[Индекс2],0)),"")</f>
        <v/>
      </c>
      <c r="T14" s="114" t="str">
        <f>IFERROR(INDEX(Расходка[Наименование расходного материала],MATCH(Расходка[[#This Row],[№]],Поиск_расходки[Индекс3],0)),"")</f>
        <v>Apollo</v>
      </c>
      <c r="U14" s="114" t="str">
        <f>IFERROR(INDEX(Расходка[Наименование расходного материала],MATCH(Расходка[[#This Row],[№]],Поиск_расходки[Индекс4],0)),"")</f>
        <v>Apollo</v>
      </c>
      <c r="V14" s="114" t="str">
        <f>IFERROR(INDEX(Расходка[Наименование расходного материала],MATCH(Расходка[[#This Row],[№]],Поиск_расходки[Индекс5],0)),"")</f>
        <v>Apollo</v>
      </c>
      <c r="W14" s="114" t="str">
        <f>IFERROR(INDEX(Расходка[Наименование расходного материала],MATCH(Расходка[[#This Row],[№]],Поиск_расходки[Индекс6],0)),"")</f>
        <v>Apollo</v>
      </c>
      <c r="X14" s="114" t="str">
        <f>IFERROR(INDEX(Расходка[Наименование расходного материала],MATCH(Расходка[[#This Row],[№]],Поиск_расходки[Индекс7],0)),"")</f>
        <v>Apollo</v>
      </c>
      <c r="Y14" s="114" t="str">
        <f>IFERROR(INDEX(Расходка[Наименование расходного материала],MATCH(Расходка[[#This Row],[№]],Поиск_расходки[Индекс8],0)),"")</f>
        <v>Apollo</v>
      </c>
      <c r="Z14" s="114" t="str">
        <f>IFERROR(INDEX(Расходка[Наименование расходного материала],MATCH(Расходка[[#This Row],[№]],Поиск_расходки[Индекс9],0)),"")</f>
        <v>Apollo</v>
      </c>
      <c r="AA14" s="114" t="str">
        <f>IFERROR(INDEX(Расходка[Наименование расходного материала],MATCH(Расходка[[#This Row],[№]],Поиск_расходки[Индекс10],0)),"")</f>
        <v>Apollo</v>
      </c>
      <c r="AB14" s="114" t="str">
        <f>IFERROR(INDEX(Расходка[Наименование расходного материала],MATCH(Расходка[[#This Row],[№]],Поиск_расходки[Индекс11],0)),"")</f>
        <v>Apollo</v>
      </c>
      <c r="AC14" s="114" t="str">
        <f>IFERROR(INDEX(Расходка[Наименование расходного материала],MATCH(Расходка[[#This Row],[№]],Поиск_расходки[Индекс12],0)),"")</f>
        <v>Apollo</v>
      </c>
      <c r="AD14" s="114" t="str">
        <f>IFERROR(INDEX(Расходка[Наименование расходного материала],MATCH(Расходка[[#This Row],[№]],Поиск_расходки[Индекс13],0)),"")</f>
        <v>Apollo</v>
      </c>
      <c r="AF14" s="4" t="s">
        <v>5</v>
      </c>
      <c r="AG14" s="4" t="s">
        <v>490</v>
      </c>
      <c r="AI14" t="s">
        <v>5</v>
      </c>
      <c r="AM14" s="188"/>
      <c r="AN14" s="2"/>
    </row>
    <row r="15" spans="1:42">
      <c r="A15">
        <f>ROW(Расходка[[#This Row],[Тип расходного материала ]])-1</f>
        <v>14</v>
      </c>
      <c r="B15" t="s">
        <v>307</v>
      </c>
      <c r="C15" s="1" t="s">
        <v>332</v>
      </c>
      <c r="E15" s="115">
        <f>IF(ISNUMBER(SEARCH('Карта учёта'!$B$13,Расходка[[#This Row],[Наименование расходного материала]])),MAX($E$1:E14)+1,0)</f>
        <v>0</v>
      </c>
      <c r="F15" s="115">
        <f>IF(ISNUMBER(SEARCH('Карта учёта'!$B$14,Расходка[[#This Row],[Наименование расходного материала]])),MAX($F$1:F14)+1,0)</f>
        <v>0</v>
      </c>
      <c r="G15" s="115">
        <f>IF(ISNUMBER(SEARCH('Карта учёта'!$B$15,Расходка[[#This Row],[Наименование расходного материала]])),MAX($G$1:G14)+1,0)</f>
        <v>14</v>
      </c>
      <c r="H15" s="115">
        <f>IF(ISNUMBER(SEARCH('Карта учёта'!$B$16,Расходка[[#This Row],[Наименование расходного материала]])),MAX($H$1:H14)+1,0)</f>
        <v>14</v>
      </c>
      <c r="I15" s="115">
        <f>IF(ISNUMBER(SEARCH('Карта учёта'!$B$17,Расходка[[#This Row],[Наименование расходного материала]])),MAX($I$1:I14)+1,0)</f>
        <v>14</v>
      </c>
      <c r="J15" s="115">
        <f>IF(ISNUMBER(SEARCH('Карта учёта'!$B$18,Расходка[[#This Row],[Наименование расходного материала]])),MAX($J$1:J14)+1,0)</f>
        <v>14</v>
      </c>
      <c r="K15" s="115">
        <f>IF(ISNUMBER(SEARCH('Карта учёта'!$B$19,Расходка[[#This Row],[Наименование расходного материала]])),MAX($K$1:K14)+1,0)</f>
        <v>14</v>
      </c>
      <c r="L15" s="115">
        <f>IF(ISNUMBER(SEARCH('Карта учёта'!$B$20,Расходка[[#This Row],[Наименование расходного материала]])),MAX($L$1:L14)+1,0)</f>
        <v>14</v>
      </c>
      <c r="M15" s="115">
        <f>IF(ISNUMBER(SEARCH('Карта учёта'!$B$21,Расходка[[#This Row],[Наименование расходного материала]])),MAX($M$1:M14)+1,0)</f>
        <v>14</v>
      </c>
      <c r="N15" s="115">
        <f>IF(ISNUMBER(SEARCH('Карта учёта'!$B$22,Расходка[[#This Row],[Наименование расходного материала]])),MAX($N$1:N14)+1,0)</f>
        <v>14</v>
      </c>
      <c r="O15" s="115">
        <f>IF(ISNUMBER(SEARCH('Карта учёта'!$B$23,Расходка[[#This Row],[Наименование расходного материала]])),MAX($O$1:O14)+1,0)</f>
        <v>14</v>
      </c>
      <c r="P15" s="115">
        <f>IF(ISNUMBER(SEARCH('Карта учёта'!$B$24,Расходка[[#This Row],[Наименование расходного материала]])),MAX($P$1:P14)+1,0)</f>
        <v>14</v>
      </c>
      <c r="Q15" s="115">
        <f>IF(ISNUMBER(SEARCH('Карта учёта'!$B$25,Расходка[[#This Row],[Наименование расходного материала]])),MAX($Q$1:Q14)+1,0)</f>
        <v>14</v>
      </c>
      <c r="R15" s="114" t="str">
        <f>IFERROR(INDEX(Расходка[Наименование расходного материала],MATCH(Расходка[[#This Row],[№]],Поиск_расходки[Индекс1],0)),"")</f>
        <v/>
      </c>
      <c r="S15" s="114" t="str">
        <f>IFERROR(INDEX(Расходка[Наименование расходного материала],MATCH(Расходка[[#This Row],[№]],Поиск_расходки[Индекс2],0)),"")</f>
        <v/>
      </c>
      <c r="T15" s="114" t="str">
        <f>IFERROR(INDEX(Расходка[Наименование расходного материала],MATCH(Расходка[[#This Row],[№]],Поиск_расходки[Индекс3],0)),"")</f>
        <v>Nitrex 260</v>
      </c>
      <c r="U15" s="114" t="str">
        <f>IFERROR(INDEX(Расходка[Наименование расходного материала],MATCH(Расходка[[#This Row],[№]],Поиск_расходки[Индекс4],0)),"")</f>
        <v>Nitrex 260</v>
      </c>
      <c r="V15" s="114" t="str">
        <f>IFERROR(INDEX(Расходка[Наименование расходного материала],MATCH(Расходка[[#This Row],[№]],Поиск_расходки[Индекс5],0)),"")</f>
        <v>Nitrex 260</v>
      </c>
      <c r="W15" s="114" t="str">
        <f>IFERROR(INDEX(Расходка[Наименование расходного материала],MATCH(Расходка[[#This Row],[№]],Поиск_расходки[Индекс6],0)),"")</f>
        <v>Nitrex 260</v>
      </c>
      <c r="X15" s="114" t="str">
        <f>IFERROR(INDEX(Расходка[Наименование расходного материала],MATCH(Расходка[[#This Row],[№]],Поиск_расходки[Индекс7],0)),"")</f>
        <v>Nitrex 260</v>
      </c>
      <c r="Y15" s="114" t="str">
        <f>IFERROR(INDEX(Расходка[Наименование расходного материала],MATCH(Расходка[[#This Row],[№]],Поиск_расходки[Индекс8],0)),"")</f>
        <v>Nitrex 260</v>
      </c>
      <c r="Z15" s="114" t="str">
        <f>IFERROR(INDEX(Расходка[Наименование расходного материала],MATCH(Расходка[[#This Row],[№]],Поиск_расходки[Индекс9],0)),"")</f>
        <v>Nitrex 260</v>
      </c>
      <c r="AA15" s="114" t="str">
        <f>IFERROR(INDEX(Расходка[Наименование расходного материала],MATCH(Расходка[[#This Row],[№]],Поиск_расходки[Индекс10],0)),"")</f>
        <v>Nitrex 260</v>
      </c>
      <c r="AB15" s="114" t="str">
        <f>IFERROR(INDEX(Расходка[Наименование расходного материала],MATCH(Расходка[[#This Row],[№]],Поиск_расходки[Индекс11],0)),"")</f>
        <v>Nitrex 260</v>
      </c>
      <c r="AC15" s="114" t="str">
        <f>IFERROR(INDEX(Расходка[Наименование расходного материала],MATCH(Расходка[[#This Row],[№]],Поиск_расходки[Индекс12],0)),"")</f>
        <v>Nitrex 260</v>
      </c>
      <c r="AD15" s="114" t="str">
        <f>IFERROR(INDEX(Расходка[Наименование расходного материала],MATCH(Расходка[[#This Row],[№]],Поиск_расходки[Индекс13],0)),"")</f>
        <v>Nitrex 260</v>
      </c>
      <c r="AF15" s="4" t="s">
        <v>5</v>
      </c>
      <c r="AG15" s="4" t="s">
        <v>412</v>
      </c>
      <c r="AI15" t="s">
        <v>94</v>
      </c>
    </row>
    <row r="16" spans="1:42">
      <c r="A16">
        <f>ROW(Расходка[[#This Row],[Тип расходного материала ]])-1</f>
        <v>15</v>
      </c>
      <c r="B16" t="s">
        <v>307</v>
      </c>
      <c r="C16" t="s">
        <v>364</v>
      </c>
      <c r="E16" s="115">
        <f>IF(ISNUMBER(SEARCH('Карта учёта'!$B$13,Расходка[[#This Row],[Наименование расходного материала]])),MAX($E$1:E15)+1,0)</f>
        <v>0</v>
      </c>
      <c r="F16" s="115">
        <f>IF(ISNUMBER(SEARCH('Карта учёта'!$B$14,Расходка[[#This Row],[Наименование расходного материала]])),MAX($F$1:F15)+1,0)</f>
        <v>0</v>
      </c>
      <c r="G16" s="115">
        <f>IF(ISNUMBER(SEARCH('Карта учёта'!$B$15,Расходка[[#This Row],[Наименование расходного материала]])),MAX($G$1:G15)+1,0)</f>
        <v>15</v>
      </c>
      <c r="H16" s="115">
        <f>IF(ISNUMBER(SEARCH('Карта учёта'!$B$16,Расходка[[#This Row],[Наименование расходного материала]])),MAX($H$1:H15)+1,0)</f>
        <v>15</v>
      </c>
      <c r="I16" s="115">
        <f>IF(ISNUMBER(SEARCH('Карта учёта'!$B$17,Расходка[[#This Row],[Наименование расходного материала]])),MAX($I$1:I15)+1,0)</f>
        <v>15</v>
      </c>
      <c r="J16" s="115">
        <f>IF(ISNUMBER(SEARCH('Карта учёта'!$B$18,Расходка[[#This Row],[Наименование расходного материала]])),MAX($J$1:J15)+1,0)</f>
        <v>15</v>
      </c>
      <c r="K16" s="115">
        <f>IF(ISNUMBER(SEARCH('Карта учёта'!$B$19,Расходка[[#This Row],[Наименование расходного материала]])),MAX($K$1:K15)+1,0)</f>
        <v>15</v>
      </c>
      <c r="L16" s="115">
        <f>IF(ISNUMBER(SEARCH('Карта учёта'!$B$20,Расходка[[#This Row],[Наименование расходного материала]])),MAX($L$1:L15)+1,0)</f>
        <v>15</v>
      </c>
      <c r="M16" s="115">
        <f>IF(ISNUMBER(SEARCH('Карта учёта'!$B$21,Расходка[[#This Row],[Наименование расходного материала]])),MAX($M$1:M15)+1,0)</f>
        <v>15</v>
      </c>
      <c r="N16" s="115">
        <f>IF(ISNUMBER(SEARCH('Карта учёта'!$B$22,Расходка[[#This Row],[Наименование расходного материала]])),MAX($N$1:N15)+1,0)</f>
        <v>15</v>
      </c>
      <c r="O16" s="115">
        <f>IF(ISNUMBER(SEARCH('Карта учёта'!$B$23,Расходка[[#This Row],[Наименование расходного материала]])),MAX($O$1:O15)+1,0)</f>
        <v>15</v>
      </c>
      <c r="P16" s="115">
        <f>IF(ISNUMBER(SEARCH('Карта учёта'!$B$24,Расходка[[#This Row],[Наименование расходного материала]])),MAX($P$1:P15)+1,0)</f>
        <v>15</v>
      </c>
      <c r="Q16" s="115">
        <f>IF(ISNUMBER(SEARCH('Карта учёта'!$B$25,Расходка[[#This Row],[Наименование расходного материала]])),MAX($Q$1:Q15)+1,0)</f>
        <v>15</v>
      </c>
      <c r="R16" s="114" t="str">
        <f>IFERROR(INDEX(Расходка[Наименование расходного материала],MATCH(Расходка[[#This Row],[№]],Поиск_расходки[Индекс1],0)),"")</f>
        <v/>
      </c>
      <c r="S16" s="114" t="str">
        <f>IFERROR(INDEX(Расходка[Наименование расходного материала],MATCH(Расходка[[#This Row],[№]],Поиск_расходки[Индекс2],0)),"")</f>
        <v/>
      </c>
      <c r="T16" s="114" t="str">
        <f>IFERROR(INDEX(Расходка[Наименование расходного материала],MATCH(Расходка[[#This Row],[№]],Поиск_расходки[Индекс3],0)),"")</f>
        <v>RadiFocus</v>
      </c>
      <c r="U16" s="114" t="str">
        <f>IFERROR(INDEX(Расходка[Наименование расходного материала],MATCH(Расходка[[#This Row],[№]],Поиск_расходки[Индекс4],0)),"")</f>
        <v>RadiFocus</v>
      </c>
      <c r="V16" s="114" t="str">
        <f>IFERROR(INDEX(Расходка[Наименование расходного материала],MATCH(Расходка[[#This Row],[№]],Поиск_расходки[Индекс5],0)),"")</f>
        <v>RadiFocus</v>
      </c>
      <c r="W16" s="114" t="str">
        <f>IFERROR(INDEX(Расходка[Наименование расходного материала],MATCH(Расходка[[#This Row],[№]],Поиск_расходки[Индекс6],0)),"")</f>
        <v>RadiFocus</v>
      </c>
      <c r="X16" s="114" t="str">
        <f>IFERROR(INDEX(Расходка[Наименование расходного материала],MATCH(Расходка[[#This Row],[№]],Поиск_расходки[Индекс7],0)),"")</f>
        <v>RadiFocus</v>
      </c>
      <c r="Y16" s="114" t="str">
        <f>IFERROR(INDEX(Расходка[Наименование расходного материала],MATCH(Расходка[[#This Row],[№]],Поиск_расходки[Индекс8],0)),"")</f>
        <v>RadiFocus</v>
      </c>
      <c r="Z16" s="114" t="str">
        <f>IFERROR(INDEX(Расходка[Наименование расходного материала],MATCH(Расходка[[#This Row],[№]],Поиск_расходки[Индекс9],0)),"")</f>
        <v>RadiFocus</v>
      </c>
      <c r="AA16" s="114" t="str">
        <f>IFERROR(INDEX(Расходка[Наименование расходного материала],MATCH(Расходка[[#This Row],[№]],Поиск_расходки[Индекс10],0)),"")</f>
        <v>RadiFocus</v>
      </c>
      <c r="AB16" s="114" t="str">
        <f>IFERROR(INDEX(Расходка[Наименование расходного материала],MATCH(Расходка[[#This Row],[№]],Поиск_расходки[Индекс11],0)),"")</f>
        <v>RadiFocus</v>
      </c>
      <c r="AC16" s="114" t="str">
        <f>IFERROR(INDEX(Расходка[Наименование расходного материала],MATCH(Расходка[[#This Row],[№]],Поиск_расходки[Индекс12],0)),"")</f>
        <v>RadiFocus</v>
      </c>
      <c r="AD16" s="114" t="str">
        <f>IFERROR(INDEX(Расходка[Наименование расходного материала],MATCH(Расходка[[#This Row],[№]],Поиск_расходки[Индекс13],0)),"")</f>
        <v>RadiFocus</v>
      </c>
      <c r="AF16" s="4" t="s">
        <v>5</v>
      </c>
      <c r="AG16" s="4" t="s">
        <v>413</v>
      </c>
      <c r="AI16" t="s">
        <v>305</v>
      </c>
    </row>
    <row r="17" spans="1:35">
      <c r="A17">
        <f>ROW(Расходка[[#This Row],[Тип расходного материала ]])-1</f>
        <v>16</v>
      </c>
      <c r="B17" t="s">
        <v>305</v>
      </c>
      <c r="C17" t="s">
        <v>331</v>
      </c>
      <c r="E17" s="115">
        <f>IF(ISNUMBER(SEARCH('Карта учёта'!$B$13,Расходка[[#This Row],[Наименование расходного материала]])),MAX($E$1:E16)+1,0)</f>
        <v>0</v>
      </c>
      <c r="F17" s="115">
        <f>IF(ISNUMBER(SEARCH('Карта учёта'!$B$14,Расходка[[#This Row],[Наименование расходного материала]])),MAX($F$1:F16)+1,0)</f>
        <v>0</v>
      </c>
      <c r="G17" s="115">
        <f>IF(ISNUMBER(SEARCH('Карта учёта'!$B$15,Расходка[[#This Row],[Наименование расходного материала]])),MAX($G$1:G16)+1,0)</f>
        <v>16</v>
      </c>
      <c r="H17" s="115">
        <f>IF(ISNUMBER(SEARCH('Карта учёта'!$B$16,Расходка[[#This Row],[Наименование расходного материала]])),MAX($H$1:H16)+1,0)</f>
        <v>16</v>
      </c>
      <c r="I17" s="115">
        <f>IF(ISNUMBER(SEARCH('Карта учёта'!$B$17,Расходка[[#This Row],[Наименование расходного материала]])),MAX($I$1:I16)+1,0)</f>
        <v>16</v>
      </c>
      <c r="J17" s="115">
        <f>IF(ISNUMBER(SEARCH('Карта учёта'!$B$18,Расходка[[#This Row],[Наименование расходного материала]])),MAX($J$1:J16)+1,0)</f>
        <v>16</v>
      </c>
      <c r="K17" s="115">
        <f>IF(ISNUMBER(SEARCH('Карта учёта'!$B$19,Расходка[[#This Row],[Наименование расходного материала]])),MAX($K$1:K16)+1,0)</f>
        <v>16</v>
      </c>
      <c r="L17" s="115">
        <f>IF(ISNUMBER(SEARCH('Карта учёта'!$B$20,Расходка[[#This Row],[Наименование расходного материала]])),MAX($L$1:L16)+1,0)</f>
        <v>16</v>
      </c>
      <c r="M17" s="115">
        <f>IF(ISNUMBER(SEARCH('Карта учёта'!$B$21,Расходка[[#This Row],[Наименование расходного материала]])),MAX($M$1:M16)+1,0)</f>
        <v>16</v>
      </c>
      <c r="N17" s="115">
        <f>IF(ISNUMBER(SEARCH('Карта учёта'!$B$22,Расходка[[#This Row],[Наименование расходного материала]])),MAX($N$1:N16)+1,0)</f>
        <v>16</v>
      </c>
      <c r="O17" s="115">
        <f>IF(ISNUMBER(SEARCH('Карта учёта'!$B$23,Расходка[[#This Row],[Наименование расходного материала]])),MAX($O$1:O16)+1,0)</f>
        <v>16</v>
      </c>
      <c r="P17" s="115">
        <f>IF(ISNUMBER(SEARCH('Карта учёта'!$B$24,Расходка[[#This Row],[Наименование расходного материала]])),MAX($P$1:P16)+1,0)</f>
        <v>16</v>
      </c>
      <c r="Q17" s="115">
        <f>IF(ISNUMBER(SEARCH('Карта учёта'!$B$25,Расходка[[#This Row],[Наименование расходного материала]])),MAX($Q$1:Q16)+1,0)</f>
        <v>16</v>
      </c>
      <c r="R17" s="114" t="str">
        <f>IFERROR(INDEX(Расходка[Наименование расходного материала],MATCH(Расходка[[#This Row],[№]],Поиск_расходки[Индекс1],0)),"")</f>
        <v/>
      </c>
      <c r="S17" s="114" t="str">
        <f>IFERROR(INDEX(Расходка[Наименование расходного материала],MATCH(Расходка[[#This Row],[№]],Поиск_расходки[Индекс2],0)),"")</f>
        <v/>
      </c>
      <c r="T17" s="114" t="str">
        <f>IFERROR(INDEX(Расходка[Наименование расходного материала],MATCH(Расходка[[#This Row],[№]],Поиск_расходки[Индекс3],0)),"")</f>
        <v>BasixCOMPAK</v>
      </c>
      <c r="U17" s="114" t="str">
        <f>IFERROR(INDEX(Расходка[Наименование расходного материала],MATCH(Расходка[[#This Row],[№]],Поиск_расходки[Индекс4],0)),"")</f>
        <v>BasixCOMPAK</v>
      </c>
      <c r="V17" s="114" t="str">
        <f>IFERROR(INDEX(Расходка[Наименование расходного материала],MATCH(Расходка[[#This Row],[№]],Поиск_расходки[Индекс5],0)),"")</f>
        <v>BasixCOMPAK</v>
      </c>
      <c r="W17" s="114" t="str">
        <f>IFERROR(INDEX(Расходка[Наименование расходного материала],MATCH(Расходка[[#This Row],[№]],Поиск_расходки[Индекс6],0)),"")</f>
        <v>BasixCOMPAK</v>
      </c>
      <c r="X17" s="114" t="str">
        <f>IFERROR(INDEX(Расходка[Наименование расходного материала],MATCH(Расходка[[#This Row],[№]],Поиск_расходки[Индекс7],0)),"")</f>
        <v>BasixCOMPAK</v>
      </c>
      <c r="Y17" s="114" t="str">
        <f>IFERROR(INDEX(Расходка[Наименование расходного материала],MATCH(Расходка[[#This Row],[№]],Поиск_расходки[Индекс8],0)),"")</f>
        <v>BasixCOMPAK</v>
      </c>
      <c r="Z17" s="114" t="str">
        <f>IFERROR(INDEX(Расходка[Наименование расходного материала],MATCH(Расходка[[#This Row],[№]],Поиск_расходки[Индекс9],0)),"")</f>
        <v>BasixCOMPAK</v>
      </c>
      <c r="AA17" s="114" t="str">
        <f>IFERROR(INDEX(Расходка[Наименование расходного материала],MATCH(Расходка[[#This Row],[№]],Поиск_расходки[Индекс10],0)),"")</f>
        <v>BasixCOMPAK</v>
      </c>
      <c r="AB17" s="114" t="str">
        <f>IFERROR(INDEX(Расходка[Наименование расходного материала],MATCH(Расходка[[#This Row],[№]],Поиск_расходки[Индекс11],0)),"")</f>
        <v>BasixCOMPAK</v>
      </c>
      <c r="AC17" s="114" t="str">
        <f>IFERROR(INDEX(Расходка[Наименование расходного материала],MATCH(Расходка[[#This Row],[№]],Поиск_расходки[Индекс12],0)),"")</f>
        <v>BasixCOMPAK</v>
      </c>
      <c r="AD17" s="114" t="str">
        <f>IFERROR(INDEX(Расходка[Наименование расходного материала],MATCH(Расходка[[#This Row],[№]],Поиск_расходки[Индекс13],0)),"")</f>
        <v>BasixCOMPAK</v>
      </c>
      <c r="AF17" s="4" t="s">
        <v>5</v>
      </c>
      <c r="AG17" s="4" t="s">
        <v>414</v>
      </c>
      <c r="AI17" t="s">
        <v>206</v>
      </c>
    </row>
    <row r="18" spans="1:35">
      <c r="A18">
        <f>ROW(Расходка[[#This Row],[Тип расходного материала ]])-1</f>
        <v>17</v>
      </c>
      <c r="B18" t="s">
        <v>305</v>
      </c>
      <c r="C18" t="s">
        <v>361</v>
      </c>
      <c r="D18" s="1"/>
      <c r="E18" s="115">
        <f>IF(ISNUMBER(SEARCH('Карта учёта'!$B$13,Расходка[[#This Row],[Наименование расходного материала]])),MAX($E$1:E17)+1,0)</f>
        <v>0</v>
      </c>
      <c r="F18" s="115">
        <f>IF(ISNUMBER(SEARCH('Карта учёта'!$B$14,Расходка[[#This Row],[Наименование расходного материала]])),MAX($F$1:F17)+1,0)</f>
        <v>0</v>
      </c>
      <c r="G18" s="115">
        <f>IF(ISNUMBER(SEARCH('Карта учёта'!$B$15,Расходка[[#This Row],[Наименование расходного материала]])),MAX($G$1:G17)+1,0)</f>
        <v>17</v>
      </c>
      <c r="H18" s="115">
        <f>IF(ISNUMBER(SEARCH('Карта учёта'!$B$16,Расходка[[#This Row],[Наименование расходного материала]])),MAX($H$1:H17)+1,0)</f>
        <v>17</v>
      </c>
      <c r="I18" s="115">
        <f>IF(ISNUMBER(SEARCH('Карта учёта'!$B$17,Расходка[[#This Row],[Наименование расходного материала]])),MAX($I$1:I17)+1,0)</f>
        <v>17</v>
      </c>
      <c r="J18" s="115">
        <f>IF(ISNUMBER(SEARCH('Карта учёта'!$B$18,Расходка[[#This Row],[Наименование расходного материала]])),MAX($J$1:J17)+1,0)</f>
        <v>17</v>
      </c>
      <c r="K18" s="115">
        <f>IF(ISNUMBER(SEARCH('Карта учёта'!$B$19,Расходка[[#This Row],[Наименование расходного материала]])),MAX($K$1:K17)+1,0)</f>
        <v>17</v>
      </c>
      <c r="L18" s="115">
        <f>IF(ISNUMBER(SEARCH('Карта учёта'!$B$20,Расходка[[#This Row],[Наименование расходного материала]])),MAX($L$1:L17)+1,0)</f>
        <v>17</v>
      </c>
      <c r="M18" s="115">
        <f>IF(ISNUMBER(SEARCH('Карта учёта'!$B$21,Расходка[[#This Row],[Наименование расходного материала]])),MAX($M$1:M17)+1,0)</f>
        <v>17</v>
      </c>
      <c r="N18" s="115">
        <f>IF(ISNUMBER(SEARCH('Карта учёта'!$B$22,Расходка[[#This Row],[Наименование расходного материала]])),MAX($N$1:N17)+1,0)</f>
        <v>17</v>
      </c>
      <c r="O18" s="115">
        <f>IF(ISNUMBER(SEARCH('Карта учёта'!$B$23,Расходка[[#This Row],[Наименование расходного материала]])),MAX($O$1:O17)+1,0)</f>
        <v>17</v>
      </c>
      <c r="P18" s="115">
        <f>IF(ISNUMBER(SEARCH('Карта учёта'!$B$24,Расходка[[#This Row],[Наименование расходного материала]])),MAX($P$1:P17)+1,0)</f>
        <v>17</v>
      </c>
      <c r="Q18" s="115">
        <f>IF(ISNUMBER(SEARCH('Карта учёта'!$B$25,Расходка[[#This Row],[Наименование расходного материала]])),MAX($Q$1:Q17)+1,0)</f>
        <v>17</v>
      </c>
      <c r="R18" s="114" t="str">
        <f>IFERROR(INDEX(Расходка[Наименование расходного материала],MATCH(Расходка[[#This Row],[№]],Поиск_расходки[Индекс1],0)),"")</f>
        <v/>
      </c>
      <c r="S18" s="114" t="str">
        <f>IFERROR(INDEX(Расходка[Наименование расходного материала],MATCH(Расходка[[#This Row],[№]],Поиск_расходки[Индекс2],0)),"")</f>
        <v/>
      </c>
      <c r="T18" s="114" t="str">
        <f>IFERROR(INDEX(Расходка[Наименование расходного материала],MATCH(Расходка[[#This Row],[№]],Поиск_расходки[Индекс3],0)),"")</f>
        <v>BasixTOUCH</v>
      </c>
      <c r="U18" s="114" t="str">
        <f>IFERROR(INDEX(Расходка[Наименование расходного материала],MATCH(Расходка[[#This Row],[№]],Поиск_расходки[Индекс4],0)),"")</f>
        <v>BasixTOUCH</v>
      </c>
      <c r="V18" s="114" t="str">
        <f>IFERROR(INDEX(Расходка[Наименование расходного материала],MATCH(Расходка[[#This Row],[№]],Поиск_расходки[Индекс5],0)),"")</f>
        <v>BasixTOUCH</v>
      </c>
      <c r="W18" s="114" t="str">
        <f>IFERROR(INDEX(Расходка[Наименование расходного материала],MATCH(Расходка[[#This Row],[№]],Поиск_расходки[Индекс6],0)),"")</f>
        <v>BasixTOUCH</v>
      </c>
      <c r="X18" s="114" t="str">
        <f>IFERROR(INDEX(Расходка[Наименование расходного материала],MATCH(Расходка[[#This Row],[№]],Поиск_расходки[Индекс7],0)),"")</f>
        <v>BasixTOUCH</v>
      </c>
      <c r="Y18" s="114" t="str">
        <f>IFERROR(INDEX(Расходка[Наименование расходного материала],MATCH(Расходка[[#This Row],[№]],Поиск_расходки[Индекс8],0)),"")</f>
        <v>BasixTOUCH</v>
      </c>
      <c r="Z18" s="114" t="str">
        <f>IFERROR(INDEX(Расходка[Наименование расходного материала],MATCH(Расходка[[#This Row],[№]],Поиск_расходки[Индекс9],0)),"")</f>
        <v>BasixTOUCH</v>
      </c>
      <c r="AA18" s="114" t="str">
        <f>IFERROR(INDEX(Расходка[Наименование расходного материала],MATCH(Расходка[[#This Row],[№]],Поиск_расходки[Индекс10],0)),"")</f>
        <v>BasixTOUCH</v>
      </c>
      <c r="AB18" s="114" t="str">
        <f>IFERROR(INDEX(Расходка[Наименование расходного материала],MATCH(Расходка[[#This Row],[№]],Поиск_расходки[Индекс11],0)),"")</f>
        <v>BasixTOUCH</v>
      </c>
      <c r="AC18" s="114" t="str">
        <f>IFERROR(INDEX(Расходка[Наименование расходного материала],MATCH(Расходка[[#This Row],[№]],Поиск_расходки[Индекс12],0)),"")</f>
        <v>BasixTOUCH</v>
      </c>
      <c r="AD18" s="114" t="str">
        <f>IFERROR(INDEX(Расходка[Наименование расходного материала],MATCH(Расходка[[#This Row],[№]],Поиск_расходки[Индекс13],0)),"")</f>
        <v>BasixTOUCH</v>
      </c>
      <c r="AF18" s="4" t="s">
        <v>5</v>
      </c>
      <c r="AG18" s="4" t="s">
        <v>415</v>
      </c>
      <c r="AI18" t="s">
        <v>95</v>
      </c>
    </row>
    <row r="19" spans="1:35">
      <c r="A19">
        <f>ROW(Расходка[[#This Row],[Тип расходного материала ]])-1</f>
        <v>18</v>
      </c>
      <c r="B19" t="s">
        <v>305</v>
      </c>
      <c r="C19" t="s">
        <v>353</v>
      </c>
      <c r="E19" s="115">
        <f>IF(ISNUMBER(SEARCH('Карта учёта'!$B$13,Расходка[[#This Row],[Наименование расходного материала]])),MAX($E$1:E18)+1,0)</f>
        <v>0</v>
      </c>
      <c r="F19" s="115">
        <f>IF(ISNUMBER(SEARCH('Карта учёта'!$B$14,Расходка[[#This Row],[Наименование расходного материала]])),MAX($F$1:F18)+1,0)</f>
        <v>0</v>
      </c>
      <c r="G19" s="115">
        <f>IF(ISNUMBER(SEARCH('Карта учёта'!$B$15,Расходка[[#This Row],[Наименование расходного материала]])),MAX($G$1:G18)+1,0)</f>
        <v>18</v>
      </c>
      <c r="H19" s="115">
        <f>IF(ISNUMBER(SEARCH('Карта учёта'!$B$16,Расходка[[#This Row],[Наименование расходного материала]])),MAX($H$1:H18)+1,0)</f>
        <v>18</v>
      </c>
      <c r="I19" s="115">
        <f>IF(ISNUMBER(SEARCH('Карта учёта'!$B$17,Расходка[[#This Row],[Наименование расходного материала]])),MAX($I$1:I18)+1,0)</f>
        <v>18</v>
      </c>
      <c r="J19" s="115">
        <f>IF(ISNUMBER(SEARCH('Карта учёта'!$B$18,Расходка[[#This Row],[Наименование расходного материала]])),MAX($J$1:J18)+1,0)</f>
        <v>18</v>
      </c>
      <c r="K19" s="115">
        <f>IF(ISNUMBER(SEARCH('Карта учёта'!$B$19,Расходка[[#This Row],[Наименование расходного материала]])),MAX($K$1:K18)+1,0)</f>
        <v>18</v>
      </c>
      <c r="L19" s="115">
        <f>IF(ISNUMBER(SEARCH('Карта учёта'!$B$20,Расходка[[#This Row],[Наименование расходного материала]])),MAX($L$1:L18)+1,0)</f>
        <v>18</v>
      </c>
      <c r="M19" s="115">
        <f>IF(ISNUMBER(SEARCH('Карта учёта'!$B$21,Расходка[[#This Row],[Наименование расходного материала]])),MAX($M$1:M18)+1,0)</f>
        <v>18</v>
      </c>
      <c r="N19" s="115">
        <f>IF(ISNUMBER(SEARCH('Карта учёта'!$B$22,Расходка[[#This Row],[Наименование расходного материала]])),MAX($N$1:N18)+1,0)</f>
        <v>18</v>
      </c>
      <c r="O19" s="115">
        <f>IF(ISNUMBER(SEARCH('Карта учёта'!$B$23,Расходка[[#This Row],[Наименование расходного материала]])),MAX($O$1:O18)+1,0)</f>
        <v>18</v>
      </c>
      <c r="P19" s="115">
        <f>IF(ISNUMBER(SEARCH('Карта учёта'!$B$24,Расходка[[#This Row],[Наименование расходного материала]])),MAX($P$1:P18)+1,0)</f>
        <v>18</v>
      </c>
      <c r="Q19" s="115">
        <f>IF(ISNUMBER(SEARCH('Карта учёта'!$B$25,Расходка[[#This Row],[Наименование расходного материала]])),MAX($Q$1:Q18)+1,0)</f>
        <v>18</v>
      </c>
      <c r="R19" s="114" t="str">
        <f>IFERROR(INDEX(Расходка[Наименование расходного материала],MATCH(Расходка[[#This Row],[№]],Поиск_расходки[Индекс1],0)),"")</f>
        <v/>
      </c>
      <c r="S19" s="114" t="str">
        <f>IFERROR(INDEX(Расходка[Наименование расходного материала],MATCH(Расходка[[#This Row],[№]],Поиск_расходки[Индекс2],0)),"")</f>
        <v/>
      </c>
      <c r="T19" s="114" t="str">
        <f>IFERROR(INDEX(Расходка[Наименование расходного материала],MATCH(Расходка[[#This Row],[№]],Поиск_расходки[Индекс3],0)),"")</f>
        <v>Dolphin</v>
      </c>
      <c r="U19" s="114" t="str">
        <f>IFERROR(INDEX(Расходка[Наименование расходного материала],MATCH(Расходка[[#This Row],[№]],Поиск_расходки[Индекс4],0)),"")</f>
        <v>Dolphin</v>
      </c>
      <c r="V19" s="114" t="str">
        <f>IFERROR(INDEX(Расходка[Наименование расходного материала],MATCH(Расходка[[#This Row],[№]],Поиск_расходки[Индекс5],0)),"")</f>
        <v>Dolphin</v>
      </c>
      <c r="W19" s="114" t="str">
        <f>IFERROR(INDEX(Расходка[Наименование расходного материала],MATCH(Расходка[[#This Row],[№]],Поиск_расходки[Индекс6],0)),"")</f>
        <v>Dolphin</v>
      </c>
      <c r="X19" s="114" t="str">
        <f>IFERROR(INDEX(Расходка[Наименование расходного материала],MATCH(Расходка[[#This Row],[№]],Поиск_расходки[Индекс7],0)),"")</f>
        <v>Dolphin</v>
      </c>
      <c r="Y19" s="114" t="str">
        <f>IFERROR(INDEX(Расходка[Наименование расходного материала],MATCH(Расходка[[#This Row],[№]],Поиск_расходки[Индекс8],0)),"")</f>
        <v>Dolphin</v>
      </c>
      <c r="Z19" s="114" t="str">
        <f>IFERROR(INDEX(Расходка[Наименование расходного материала],MATCH(Расходка[[#This Row],[№]],Поиск_расходки[Индекс9],0)),"")</f>
        <v>Dolphin</v>
      </c>
      <c r="AA19" s="114" t="str">
        <f>IFERROR(INDEX(Расходка[Наименование расходного материала],MATCH(Расходка[[#This Row],[№]],Поиск_расходки[Индекс10],0)),"")</f>
        <v>Dolphin</v>
      </c>
      <c r="AB19" s="114" t="str">
        <f>IFERROR(INDEX(Расходка[Наименование расходного материала],MATCH(Расходка[[#This Row],[№]],Поиск_расходки[Индекс11],0)),"")</f>
        <v>Dolphin</v>
      </c>
      <c r="AC19" s="114" t="str">
        <f>IFERROR(INDEX(Расходка[Наименование расходного материала],MATCH(Расходка[[#This Row],[№]],Поиск_расходки[Индекс12],0)),"")</f>
        <v>Dolphin</v>
      </c>
      <c r="AD19" s="114" t="str">
        <f>IFERROR(INDEX(Расходка[Наименование расходного материала],MATCH(Расходка[[#This Row],[№]],Поиск_расходки[Индекс13],0)),"")</f>
        <v>Dolphin</v>
      </c>
      <c r="AF19" s="4" t="s">
        <v>5</v>
      </c>
      <c r="AG19" s="4" t="s">
        <v>416</v>
      </c>
      <c r="AI19" t="s">
        <v>301</v>
      </c>
    </row>
    <row r="20" spans="1:35">
      <c r="A20">
        <f>ROW(Расходка[[#This Row],[Тип расходного материала ]])-1</f>
        <v>19</v>
      </c>
      <c r="B20" t="s">
        <v>305</v>
      </c>
      <c r="C20" t="s">
        <v>374</v>
      </c>
      <c r="E20" s="115">
        <f>IF(ISNUMBER(SEARCH('Карта учёта'!$B$13,Расходка[[#This Row],[Наименование расходного материала]])),MAX($E$1:E19)+1,0)</f>
        <v>0</v>
      </c>
      <c r="F20" s="115">
        <f>IF(ISNUMBER(SEARCH('Карта учёта'!$B$14,Расходка[[#This Row],[Наименование расходного материала]])),MAX($F$1:F19)+1,0)</f>
        <v>0</v>
      </c>
      <c r="G20" s="115">
        <f>IF(ISNUMBER(SEARCH('Карта учёта'!$B$15,Расходка[[#This Row],[Наименование расходного материала]])),MAX($G$1:G19)+1,0)</f>
        <v>19</v>
      </c>
      <c r="H20" s="115">
        <f>IF(ISNUMBER(SEARCH('Карта учёта'!$B$16,Расходка[[#This Row],[Наименование расходного материала]])),MAX($H$1:H19)+1,0)</f>
        <v>19</v>
      </c>
      <c r="I20" s="115">
        <f>IF(ISNUMBER(SEARCH('Карта учёта'!$B$17,Расходка[[#This Row],[Наименование расходного материала]])),MAX($I$1:I19)+1,0)</f>
        <v>19</v>
      </c>
      <c r="J20" s="115">
        <f>IF(ISNUMBER(SEARCH('Карта учёта'!$B$18,Расходка[[#This Row],[Наименование расходного материала]])),MAX($J$1:J19)+1,0)</f>
        <v>19</v>
      </c>
      <c r="K20" s="115">
        <f>IF(ISNUMBER(SEARCH('Карта учёта'!$B$19,Расходка[[#This Row],[Наименование расходного материала]])),MAX($K$1:K19)+1,0)</f>
        <v>19</v>
      </c>
      <c r="L20" s="115">
        <f>IF(ISNUMBER(SEARCH('Карта учёта'!$B$20,Расходка[[#This Row],[Наименование расходного материала]])),MAX($L$1:L19)+1,0)</f>
        <v>19</v>
      </c>
      <c r="M20" s="115">
        <f>IF(ISNUMBER(SEARCH('Карта учёта'!$B$21,Расходка[[#This Row],[Наименование расходного материала]])),MAX($M$1:M19)+1,0)</f>
        <v>19</v>
      </c>
      <c r="N20" s="115">
        <f>IF(ISNUMBER(SEARCH('Карта учёта'!$B$22,Расходка[[#This Row],[Наименование расходного материала]])),MAX($N$1:N19)+1,0)</f>
        <v>19</v>
      </c>
      <c r="O20" s="115">
        <f>IF(ISNUMBER(SEARCH('Карта учёта'!$B$23,Расходка[[#This Row],[Наименование расходного материала]])),MAX($O$1:O19)+1,0)</f>
        <v>19</v>
      </c>
      <c r="P20" s="115">
        <f>IF(ISNUMBER(SEARCH('Карта учёта'!$B$24,Расходка[[#This Row],[Наименование расходного материала]])),MAX($P$1:P19)+1,0)</f>
        <v>19</v>
      </c>
      <c r="Q20" s="115">
        <f>IF(ISNUMBER(SEARCH('Карта учёта'!$B$25,Расходка[[#This Row],[Наименование расходного материала]])),MAX($Q$1:Q19)+1,0)</f>
        <v>19</v>
      </c>
      <c r="R20" s="114" t="str">
        <f>IFERROR(INDEX(Расходка[Наименование расходного материала],MATCH(Расходка[[#This Row],[№]],Поиск_расходки[Индекс1],0)),"")</f>
        <v/>
      </c>
      <c r="S20" s="114" t="str">
        <f>IFERROR(INDEX(Расходка[Наименование расходного материала],MATCH(Расходка[[#This Row],[№]],Поиск_расходки[Индекс2],0)),"")</f>
        <v/>
      </c>
      <c r="T20" s="114" t="str">
        <f>IFERROR(INDEX(Расходка[Наименование расходного материала],MATCH(Расходка[[#This Row],[№]],Поиск_расходки[Индекс3],0)),"")</f>
        <v>Lepu Medical</v>
      </c>
      <c r="U20" s="114" t="str">
        <f>IFERROR(INDEX(Расходка[Наименование расходного материала],MATCH(Расходка[[#This Row],[№]],Поиск_расходки[Индекс4],0)),"")</f>
        <v>Lepu Medical</v>
      </c>
      <c r="V20" s="114" t="str">
        <f>IFERROR(INDEX(Расходка[Наименование расходного материала],MATCH(Расходка[[#This Row],[№]],Поиск_расходки[Индекс5],0)),"")</f>
        <v>Lepu Medical</v>
      </c>
      <c r="W20" s="114" t="str">
        <f>IFERROR(INDEX(Расходка[Наименование расходного материала],MATCH(Расходка[[#This Row],[№]],Поиск_расходки[Индекс6],0)),"")</f>
        <v>Lepu Medical</v>
      </c>
      <c r="X20" s="114" t="str">
        <f>IFERROR(INDEX(Расходка[Наименование расходного материала],MATCH(Расходка[[#This Row],[№]],Поиск_расходки[Индекс7],0)),"")</f>
        <v>Lepu Medical</v>
      </c>
      <c r="Y20" s="114" t="str">
        <f>IFERROR(INDEX(Расходка[Наименование расходного материала],MATCH(Расходка[[#This Row],[№]],Поиск_расходки[Индекс8],0)),"")</f>
        <v>Lepu Medical</v>
      </c>
      <c r="Z20" s="114" t="str">
        <f>IFERROR(INDEX(Расходка[Наименование расходного материала],MATCH(Расходка[[#This Row],[№]],Поиск_расходки[Индекс9],0)),"")</f>
        <v>Lepu Medical</v>
      </c>
      <c r="AA20" s="114" t="str">
        <f>IFERROR(INDEX(Расходка[Наименование расходного материала],MATCH(Расходка[[#This Row],[№]],Поиск_расходки[Индекс10],0)),"")</f>
        <v>Lepu Medical</v>
      </c>
      <c r="AB20" s="114" t="str">
        <f>IFERROR(INDEX(Расходка[Наименование расходного материала],MATCH(Расходка[[#This Row],[№]],Поиск_расходки[Индекс11],0)),"")</f>
        <v>Lepu Medical</v>
      </c>
      <c r="AC20" s="114" t="str">
        <f>IFERROR(INDEX(Расходка[Наименование расходного материала],MATCH(Расходка[[#This Row],[№]],Поиск_расходки[Индекс12],0)),"")</f>
        <v>Lepu Medical</v>
      </c>
      <c r="AD20" s="114" t="str">
        <f>IFERROR(INDEX(Расходка[Наименование расходного материала],MATCH(Расходка[[#This Row],[№]],Поиск_расходки[Индекс13],0)),"")</f>
        <v>Lepu Medical</v>
      </c>
      <c r="AF20" s="4" t="s">
        <v>5</v>
      </c>
      <c r="AG20" s="4" t="s">
        <v>417</v>
      </c>
      <c r="AI20" t="s">
        <v>307</v>
      </c>
    </row>
    <row r="21" spans="1:35">
      <c r="A21">
        <f>ROW(Расходка[[#This Row],[Тип расходного материала ]])-1</f>
        <v>20</v>
      </c>
      <c r="B21" t="s">
        <v>305</v>
      </c>
      <c r="C21" t="s">
        <v>366</v>
      </c>
      <c r="E21" s="115">
        <f>IF(ISNUMBER(SEARCH('Карта учёта'!$B$13,Расходка[[#This Row],[Наименование расходного материала]])),MAX($E$1:E20)+1,0)</f>
        <v>0</v>
      </c>
      <c r="F21" s="115">
        <f>IF(ISNUMBER(SEARCH('Карта учёта'!$B$14,Расходка[[#This Row],[Наименование расходного материала]])),MAX($F$1:F20)+1,0)</f>
        <v>0</v>
      </c>
      <c r="G21" s="115">
        <f>IF(ISNUMBER(SEARCH('Карта учёта'!$B$15,Расходка[[#This Row],[Наименование расходного материала]])),MAX($G$1:G20)+1,0)</f>
        <v>20</v>
      </c>
      <c r="H21" s="115">
        <f>IF(ISNUMBER(SEARCH('Карта учёта'!$B$16,Расходка[[#This Row],[Наименование расходного материала]])),MAX($H$1:H20)+1,0)</f>
        <v>20</v>
      </c>
      <c r="I21" s="115">
        <f>IF(ISNUMBER(SEARCH('Карта учёта'!$B$17,Расходка[[#This Row],[Наименование расходного материала]])),MAX($I$1:I20)+1,0)</f>
        <v>20</v>
      </c>
      <c r="J21" s="115">
        <f>IF(ISNUMBER(SEARCH('Карта учёта'!$B$18,Расходка[[#This Row],[Наименование расходного материала]])),MAX($J$1:J20)+1,0)</f>
        <v>20</v>
      </c>
      <c r="K21" s="115">
        <f>IF(ISNUMBER(SEARCH('Карта учёта'!$B$19,Расходка[[#This Row],[Наименование расходного материала]])),MAX($K$1:K20)+1,0)</f>
        <v>20</v>
      </c>
      <c r="L21" s="115">
        <f>IF(ISNUMBER(SEARCH('Карта учёта'!$B$20,Расходка[[#This Row],[Наименование расходного материала]])),MAX($L$1:L20)+1,0)</f>
        <v>20</v>
      </c>
      <c r="M21" s="115">
        <f>IF(ISNUMBER(SEARCH('Карта учёта'!$B$21,Расходка[[#This Row],[Наименование расходного материала]])),MAX($M$1:M20)+1,0)</f>
        <v>20</v>
      </c>
      <c r="N21" s="115">
        <f>IF(ISNUMBER(SEARCH('Карта учёта'!$B$22,Расходка[[#This Row],[Наименование расходного материала]])),MAX($N$1:N20)+1,0)</f>
        <v>20</v>
      </c>
      <c r="O21" s="115">
        <f>IF(ISNUMBER(SEARCH('Карта учёта'!$B$23,Расходка[[#This Row],[Наименование расходного материала]])),MAX($O$1:O20)+1,0)</f>
        <v>20</v>
      </c>
      <c r="P21" s="115">
        <f>IF(ISNUMBER(SEARCH('Карта учёта'!$B$24,Расходка[[#This Row],[Наименование расходного материала]])),MAX($P$1:P20)+1,0)</f>
        <v>20</v>
      </c>
      <c r="Q21" s="115">
        <f>IF(ISNUMBER(SEARCH('Карта учёта'!$B$25,Расходка[[#This Row],[Наименование расходного материала]])),MAX($Q$1:Q20)+1,0)</f>
        <v>20</v>
      </c>
      <c r="R21" s="114" t="str">
        <f>IFERROR(INDEX(Расходка[Наименование расходного материала],MATCH(Расходка[[#This Row],[№]],Поиск_расходки[Индекс1],0)),"")</f>
        <v/>
      </c>
      <c r="S21" s="114" t="str">
        <f>IFERROR(INDEX(Расходка[Наименование расходного материала],MATCH(Расходка[[#This Row],[№]],Поиск_расходки[Индекс2],0)),"")</f>
        <v/>
      </c>
      <c r="T21" s="114" t="str">
        <f>IFERROR(INDEX(Расходка[Наименование расходного материала],MATCH(Расходка[[#This Row],[№]],Поиск_расходки[Индекс3],0)),"")</f>
        <v>Perouse Medical FLAMINGO</v>
      </c>
      <c r="U21" s="114" t="str">
        <f>IFERROR(INDEX(Расходка[Наименование расходного материала],MATCH(Расходка[[#This Row],[№]],Поиск_расходки[Индекс4],0)),"")</f>
        <v>Perouse Medical FLAMINGO</v>
      </c>
      <c r="V21" s="114" t="str">
        <f>IFERROR(INDEX(Расходка[Наименование расходного материала],MATCH(Расходка[[#This Row],[№]],Поиск_расходки[Индекс5],0)),"")</f>
        <v>Perouse Medical FLAMINGO</v>
      </c>
      <c r="W21" s="114" t="str">
        <f>IFERROR(INDEX(Расходка[Наименование расходного материала],MATCH(Расходка[[#This Row],[№]],Поиск_расходки[Индекс6],0)),"")</f>
        <v>Perouse Medical FLAMINGO</v>
      </c>
      <c r="X21" s="114" t="str">
        <f>IFERROR(INDEX(Расходка[Наименование расходного материала],MATCH(Расходка[[#This Row],[№]],Поиск_расходки[Индекс7],0)),"")</f>
        <v>Perouse Medical FLAMINGO</v>
      </c>
      <c r="Y21" s="114" t="str">
        <f>IFERROR(INDEX(Расходка[Наименование расходного материала],MATCH(Расходка[[#This Row],[№]],Поиск_расходки[Индекс8],0)),"")</f>
        <v>Perouse Medical FLAMINGO</v>
      </c>
      <c r="Z21" s="114" t="str">
        <f>IFERROR(INDEX(Расходка[Наименование расходного материала],MATCH(Расходка[[#This Row],[№]],Поиск_расходки[Индекс9],0)),"")</f>
        <v>Perouse Medical FLAMINGO</v>
      </c>
      <c r="AA21" s="114" t="str">
        <f>IFERROR(INDEX(Расходка[Наименование расходного материала],MATCH(Расходка[[#This Row],[№]],Поиск_расходки[Индекс10],0)),"")</f>
        <v>Perouse Medical FLAMINGO</v>
      </c>
      <c r="AB21" s="114" t="str">
        <f>IFERROR(INDEX(Расходка[Наименование расходного материала],MATCH(Расходка[[#This Row],[№]],Поиск_расходки[Индекс11],0)),"")</f>
        <v>Perouse Medical FLAMINGO</v>
      </c>
      <c r="AC21" s="114" t="str">
        <f>IFERROR(INDEX(Расходка[Наименование расходного материала],MATCH(Расходка[[#This Row],[№]],Поиск_расходки[Индекс12],0)),"")</f>
        <v>Perouse Medical FLAMINGO</v>
      </c>
      <c r="AD21" s="114" t="str">
        <f>IFERROR(INDEX(Расходка[Наименование расходного материала],MATCH(Расходка[[#This Row],[№]],Поиск_расходки[Индекс13],0)),"")</f>
        <v>Perouse Medical FLAMINGO</v>
      </c>
      <c r="AF21" s="4" t="s">
        <v>5</v>
      </c>
      <c r="AG21" s="4" t="s">
        <v>418</v>
      </c>
    </row>
    <row r="22" spans="1:35">
      <c r="A22">
        <f>ROW(Расходка[[#This Row],[Тип расходного материала ]])-1</f>
        <v>21</v>
      </c>
      <c r="B22" t="s">
        <v>305</v>
      </c>
      <c r="C22" t="s">
        <v>503</v>
      </c>
      <c r="E22" s="115">
        <f>IF(ISNUMBER(SEARCH('Карта учёта'!$B$13,Расходка[[#This Row],[Наименование расходного материала]])),MAX($E$1:E21)+1,0)</f>
        <v>0</v>
      </c>
      <c r="F22" s="115">
        <f>IF(ISNUMBER(SEARCH('Карта учёта'!$B$14,Расходка[[#This Row],[Наименование расходного материала]])),MAX($F$1:F21)+1,0)</f>
        <v>0</v>
      </c>
      <c r="G22" s="115">
        <f>IF(ISNUMBER(SEARCH('Карта учёта'!$B$15,Расходка[[#This Row],[Наименование расходного материала]])),MAX($G$1:G21)+1,0)</f>
        <v>21</v>
      </c>
      <c r="H22" s="115">
        <f>IF(ISNUMBER(SEARCH('Карта учёта'!$B$16,Расходка[[#This Row],[Наименование расходного материала]])),MAX($H$1:H21)+1,0)</f>
        <v>21</v>
      </c>
      <c r="I22" s="115">
        <f>IF(ISNUMBER(SEARCH('Карта учёта'!$B$17,Расходка[[#This Row],[Наименование расходного материала]])),MAX($I$1:I21)+1,0)</f>
        <v>21</v>
      </c>
      <c r="J22" s="115">
        <f>IF(ISNUMBER(SEARCH('Карта учёта'!$B$18,Расходка[[#This Row],[Наименование расходного материала]])),MAX($J$1:J21)+1,0)</f>
        <v>21</v>
      </c>
      <c r="K22" s="115">
        <f>IF(ISNUMBER(SEARCH('Карта учёта'!$B$19,Расходка[[#This Row],[Наименование расходного материала]])),MAX($K$1:K21)+1,0)</f>
        <v>21</v>
      </c>
      <c r="L22" s="115">
        <f>IF(ISNUMBER(SEARCH('Карта учёта'!$B$20,Расходка[[#This Row],[Наименование расходного материала]])),MAX($L$1:L21)+1,0)</f>
        <v>21</v>
      </c>
      <c r="M22" s="115">
        <f>IF(ISNUMBER(SEARCH('Карта учёта'!$B$21,Расходка[[#This Row],[Наименование расходного материала]])),MAX($M$1:M21)+1,0)</f>
        <v>21</v>
      </c>
      <c r="N22" s="115">
        <f>IF(ISNUMBER(SEARCH('Карта учёта'!$B$22,Расходка[[#This Row],[Наименование расходного материала]])),MAX($N$1:N21)+1,0)</f>
        <v>21</v>
      </c>
      <c r="O22" s="115">
        <f>IF(ISNUMBER(SEARCH('Карта учёта'!$B$23,Расходка[[#This Row],[Наименование расходного материала]])),MAX($O$1:O21)+1,0)</f>
        <v>21</v>
      </c>
      <c r="P22" s="115">
        <f>IF(ISNUMBER(SEARCH('Карта учёта'!$B$24,Расходка[[#This Row],[Наименование расходного материала]])),MAX($P$1:P21)+1,0)</f>
        <v>21</v>
      </c>
      <c r="Q22" s="115">
        <f>IF(ISNUMBER(SEARCH('Карта учёта'!$B$25,Расходка[[#This Row],[Наименование расходного материала]])),MAX($Q$1:Q21)+1,0)</f>
        <v>21</v>
      </c>
      <c r="R22" s="114" t="str">
        <f>IFERROR(INDEX(Расходка[Наименование расходного материала],MATCH(Расходка[[#This Row],[№]],Поиск_расходки[Индекс1],0)),"")</f>
        <v/>
      </c>
      <c r="S22" s="114" t="str">
        <f>IFERROR(INDEX(Расходка[Наименование расходного материала],MATCH(Расходка[[#This Row],[№]],Поиск_расходки[Индекс2],0)),"")</f>
        <v/>
      </c>
      <c r="T22" s="114" t="str">
        <f>IFERROR(INDEX(Расходка[Наименование расходного материала],MATCH(Расходка[[#This Row],[№]],Поиск_расходки[Индекс3],0)),"")</f>
        <v>Demax</v>
      </c>
      <c r="U22" s="114" t="str">
        <f>IFERROR(INDEX(Расходка[Наименование расходного материала],MATCH(Расходка[[#This Row],[№]],Поиск_расходки[Индекс4],0)),"")</f>
        <v>Demax</v>
      </c>
      <c r="V22" s="114" t="str">
        <f>IFERROR(INDEX(Расходка[Наименование расходного материала],MATCH(Расходка[[#This Row],[№]],Поиск_расходки[Индекс5],0)),"")</f>
        <v>Demax</v>
      </c>
      <c r="W22" s="114" t="str">
        <f>IFERROR(INDEX(Расходка[Наименование расходного материала],MATCH(Расходка[[#This Row],[№]],Поиск_расходки[Индекс6],0)),"")</f>
        <v>Demax</v>
      </c>
      <c r="X22" s="114" t="str">
        <f>IFERROR(INDEX(Расходка[Наименование расходного материала],MATCH(Расходка[[#This Row],[№]],Поиск_расходки[Индекс7],0)),"")</f>
        <v>Demax</v>
      </c>
      <c r="Y22" s="114" t="str">
        <f>IFERROR(INDEX(Расходка[Наименование расходного материала],MATCH(Расходка[[#This Row],[№]],Поиск_расходки[Индекс8],0)),"")</f>
        <v>Demax</v>
      </c>
      <c r="Z22" s="114" t="str">
        <f>IFERROR(INDEX(Расходка[Наименование расходного материала],MATCH(Расходка[[#This Row],[№]],Поиск_расходки[Индекс9],0)),"")</f>
        <v>Demax</v>
      </c>
      <c r="AA22" s="114" t="str">
        <f>IFERROR(INDEX(Расходка[Наименование расходного материала],MATCH(Расходка[[#This Row],[№]],Поиск_расходки[Индекс10],0)),"")</f>
        <v>Demax</v>
      </c>
      <c r="AB22" s="114" t="str">
        <f>IFERROR(INDEX(Расходка[Наименование расходного материала],MATCH(Расходка[[#This Row],[№]],Поиск_расходки[Индекс11],0)),"")</f>
        <v>Demax</v>
      </c>
      <c r="AC22" s="114" t="str">
        <f>IFERROR(INDEX(Расходка[Наименование расходного материала],MATCH(Расходка[[#This Row],[№]],Поиск_расходки[Индекс12],0)),"")</f>
        <v>Demax</v>
      </c>
      <c r="AD22" s="114" t="str">
        <f>IFERROR(INDEX(Расходка[Наименование расходного материала],MATCH(Расходка[[#This Row],[№]],Поиск_расходки[Индекс13],0)),"")</f>
        <v>Demax</v>
      </c>
      <c r="AF22" s="4" t="s">
        <v>5</v>
      </c>
      <c r="AG22" s="4" t="s">
        <v>419</v>
      </c>
    </row>
    <row r="23" spans="1:35">
      <c r="A23">
        <f>ROW(Расходка[[#This Row],[Тип расходного материала ]])-1</f>
        <v>22</v>
      </c>
      <c r="B23" t="s">
        <v>206</v>
      </c>
      <c r="C23" s="1" t="s">
        <v>337</v>
      </c>
      <c r="E23" s="115">
        <f>IF(ISNUMBER(SEARCH('Карта учёта'!$B$13,Расходка[[#This Row],[Наименование расходного материала]])),MAX($E$1:E22)+1,0)</f>
        <v>0</v>
      </c>
      <c r="F23" s="115">
        <f>IF(ISNUMBER(SEARCH('Карта учёта'!$B$14,Расходка[[#This Row],[Наименование расходного материала]])),MAX($F$1:F22)+1,0)</f>
        <v>0</v>
      </c>
      <c r="G23" s="115">
        <f>IF(ISNUMBER(SEARCH('Карта учёта'!$B$15,Расходка[[#This Row],[Наименование расходного материала]])),MAX($G$1:G22)+1,0)</f>
        <v>22</v>
      </c>
      <c r="H23" s="115">
        <f>IF(ISNUMBER(SEARCH('Карта учёта'!$B$16,Расходка[[#This Row],[Наименование расходного материала]])),MAX($H$1:H22)+1,0)</f>
        <v>22</v>
      </c>
      <c r="I23" s="115">
        <f>IF(ISNUMBER(SEARCH('Карта учёта'!$B$17,Расходка[[#This Row],[Наименование расходного материала]])),MAX($I$1:I22)+1,0)</f>
        <v>22</v>
      </c>
      <c r="J23" s="115">
        <f>IF(ISNUMBER(SEARCH('Карта учёта'!$B$18,Расходка[[#This Row],[Наименование расходного материала]])),MAX($J$1:J22)+1,0)</f>
        <v>22</v>
      </c>
      <c r="K23" s="115">
        <f>IF(ISNUMBER(SEARCH('Карта учёта'!$B$19,Расходка[[#This Row],[Наименование расходного материала]])),MAX($K$1:K22)+1,0)</f>
        <v>22</v>
      </c>
      <c r="L23" s="115">
        <f>IF(ISNUMBER(SEARCH('Карта учёта'!$B$20,Расходка[[#This Row],[Наименование расходного материала]])),MAX($L$1:L22)+1,0)</f>
        <v>22</v>
      </c>
      <c r="M23" s="115">
        <f>IF(ISNUMBER(SEARCH('Карта учёта'!$B$21,Расходка[[#This Row],[Наименование расходного материала]])),MAX($M$1:M22)+1,0)</f>
        <v>22</v>
      </c>
      <c r="N23" s="115">
        <f>IF(ISNUMBER(SEARCH('Карта учёта'!$B$22,Расходка[[#This Row],[Наименование расходного материала]])),MAX($N$1:N22)+1,0)</f>
        <v>22</v>
      </c>
      <c r="O23" s="115">
        <f>IF(ISNUMBER(SEARCH('Карта учёта'!$B$23,Расходка[[#This Row],[Наименование расходного материала]])),MAX($O$1:O22)+1,0)</f>
        <v>22</v>
      </c>
      <c r="P23" s="115">
        <f>IF(ISNUMBER(SEARCH('Карта учёта'!$B$24,Расходка[[#This Row],[Наименование расходного материала]])),MAX($P$1:P22)+1,0)</f>
        <v>22</v>
      </c>
      <c r="Q23" s="115">
        <f>IF(ISNUMBER(SEARCH('Карта учёта'!$B$25,Расходка[[#This Row],[Наименование расходного материала]])),MAX($Q$1:Q22)+1,0)</f>
        <v>22</v>
      </c>
      <c r="R23" s="114" t="str">
        <f>IFERROR(INDEX(Расходка[Наименование расходного материала],MATCH(Расходка[[#This Row],[№]],Поиск_расходки[Индекс1],0)),"")</f>
        <v/>
      </c>
      <c r="S23" s="114" t="str">
        <f>IFERROR(INDEX(Расходка[Наименование расходного материала],MATCH(Расходка[[#This Row],[№]],Поиск_расходки[Индекс2],0)),"")</f>
        <v/>
      </c>
      <c r="T23" s="114" t="str">
        <f>IFERROR(INDEX(Расходка[Наименование расходного материала],MATCH(Расходка[[#This Row],[№]],Поиск_расходки[Индекс3],0)),"")</f>
        <v>Oscor 7F</v>
      </c>
      <c r="U23" s="114" t="str">
        <f>IFERROR(INDEX(Расходка[Наименование расходного материала],MATCH(Расходка[[#This Row],[№]],Поиск_расходки[Индекс4],0)),"")</f>
        <v>Oscor 7F</v>
      </c>
      <c r="V23" s="114" t="str">
        <f>IFERROR(INDEX(Расходка[Наименование расходного материала],MATCH(Расходка[[#This Row],[№]],Поиск_расходки[Индекс5],0)),"")</f>
        <v>Oscor 7F</v>
      </c>
      <c r="W23" s="114" t="str">
        <f>IFERROR(INDEX(Расходка[Наименование расходного материала],MATCH(Расходка[[#This Row],[№]],Поиск_расходки[Индекс6],0)),"")</f>
        <v>Oscor 7F</v>
      </c>
      <c r="X23" s="114" t="str">
        <f>IFERROR(INDEX(Расходка[Наименование расходного материала],MATCH(Расходка[[#This Row],[№]],Поиск_расходки[Индекс7],0)),"")</f>
        <v>Oscor 7F</v>
      </c>
      <c r="Y23" s="114" t="str">
        <f>IFERROR(INDEX(Расходка[Наименование расходного материала],MATCH(Расходка[[#This Row],[№]],Поиск_расходки[Индекс8],0)),"")</f>
        <v>Oscor 7F</v>
      </c>
      <c r="Z23" s="114" t="str">
        <f>IFERROR(INDEX(Расходка[Наименование расходного материала],MATCH(Расходка[[#This Row],[№]],Поиск_расходки[Индекс9],0)),"")</f>
        <v>Oscor 7F</v>
      </c>
      <c r="AA23" s="114" t="str">
        <f>IFERROR(INDEX(Расходка[Наименование расходного материала],MATCH(Расходка[[#This Row],[№]],Поиск_расходки[Индекс10],0)),"")</f>
        <v>Oscor 7F</v>
      </c>
      <c r="AB23" s="114" t="str">
        <f>IFERROR(INDEX(Расходка[Наименование расходного материала],MATCH(Расходка[[#This Row],[№]],Поиск_расходки[Индекс11],0)),"")</f>
        <v>Oscor 7F</v>
      </c>
      <c r="AC23" s="114" t="str">
        <f>IFERROR(INDEX(Расходка[Наименование расходного материала],MATCH(Расходка[[#This Row],[№]],Поиск_расходки[Индекс12],0)),"")</f>
        <v>Oscor 7F</v>
      </c>
      <c r="AD23" s="114" t="str">
        <f>IFERROR(INDEX(Расходка[Наименование расходного материала],MATCH(Расходка[[#This Row],[№]],Поиск_расходки[Индекс13],0)),"")</f>
        <v>Oscor 7F</v>
      </c>
      <c r="AF23" s="4" t="s">
        <v>5</v>
      </c>
      <c r="AG23" s="4" t="s">
        <v>420</v>
      </c>
    </row>
    <row r="24" spans="1:35">
      <c r="A24">
        <f>ROW(Расходка[[#This Row],[Тип расходного материала ]])-1</f>
        <v>23</v>
      </c>
      <c r="B24" t="s">
        <v>305</v>
      </c>
      <c r="C24" s="1" t="s">
        <v>505</v>
      </c>
      <c r="E24" s="115">
        <f>IF(ISNUMBER(SEARCH('Карта учёта'!$B$13,Расходка[[#This Row],[Наименование расходного материала]])),MAX($E$1:E23)+1,0)</f>
        <v>0</v>
      </c>
      <c r="F24" s="115">
        <f>IF(ISNUMBER(SEARCH('Карта учёта'!$B$14,Расходка[[#This Row],[Наименование расходного материала]])),MAX($F$1:F23)+1,0)</f>
        <v>0</v>
      </c>
      <c r="G24" s="115">
        <f>IF(ISNUMBER(SEARCH('Карта учёта'!$B$15,Расходка[[#This Row],[Наименование расходного материала]])),MAX($G$1:G23)+1,0)</f>
        <v>23</v>
      </c>
      <c r="H24" s="115">
        <f>IF(ISNUMBER(SEARCH('Карта учёта'!$B$16,Расходка[[#This Row],[Наименование расходного материала]])),MAX($H$1:H23)+1,0)</f>
        <v>23</v>
      </c>
      <c r="I24" s="115">
        <f>IF(ISNUMBER(SEARCH('Карта учёта'!$B$17,Расходка[[#This Row],[Наименование расходного материала]])),MAX($I$1:I23)+1,0)</f>
        <v>23</v>
      </c>
      <c r="J24" s="115">
        <f>IF(ISNUMBER(SEARCH('Карта учёта'!$B$18,Расходка[[#This Row],[Наименование расходного материала]])),MAX($J$1:J23)+1,0)</f>
        <v>23</v>
      </c>
      <c r="K24" s="115">
        <f>IF(ISNUMBER(SEARCH('Карта учёта'!$B$19,Расходка[[#This Row],[Наименование расходного материала]])),MAX($K$1:K23)+1,0)</f>
        <v>23</v>
      </c>
      <c r="L24" s="115">
        <f>IF(ISNUMBER(SEARCH('Карта учёта'!$B$20,Расходка[[#This Row],[Наименование расходного материала]])),MAX($L$1:L23)+1,0)</f>
        <v>23</v>
      </c>
      <c r="M24" s="115">
        <f>IF(ISNUMBER(SEARCH('Карта учёта'!$B$21,Расходка[[#This Row],[Наименование расходного материала]])),MAX($M$1:M23)+1,0)</f>
        <v>23</v>
      </c>
      <c r="N24" s="115">
        <f>IF(ISNUMBER(SEARCH('Карта учёта'!$B$22,Расходка[[#This Row],[Наименование расходного материала]])),MAX($N$1:N23)+1,0)</f>
        <v>23</v>
      </c>
      <c r="O24" s="115">
        <f>IF(ISNUMBER(SEARCH('Карта учёта'!$B$23,Расходка[[#This Row],[Наименование расходного материала]])),MAX($O$1:O23)+1,0)</f>
        <v>23</v>
      </c>
      <c r="P24" s="115">
        <f>IF(ISNUMBER(SEARCH('Карта учёта'!$B$24,Расходка[[#This Row],[Наименование расходного материала]])),MAX($P$1:P23)+1,0)</f>
        <v>23</v>
      </c>
      <c r="Q24" s="115">
        <f>IF(ISNUMBER(SEARCH('Карта учёта'!$B$25,Расходка[[#This Row],[Наименование расходного материала]])),MAX($Q$1:Q23)+1,0)</f>
        <v>23</v>
      </c>
      <c r="R24" s="114" t="str">
        <f>IFERROR(INDEX(Расходка[Наименование расходного материала],MATCH(Расходка[[#This Row],[№]],Поиск_расходки[Индекс1],0)),"")</f>
        <v/>
      </c>
      <c r="S24" s="114" t="str">
        <f>IFERROR(INDEX(Расходка[Наименование расходного материала],MATCH(Расходка[[#This Row],[№]],Поиск_расходки[Индекс2],0)),"")</f>
        <v/>
      </c>
      <c r="T24" s="114" t="str">
        <f>IFERROR(INDEX(Расходка[Наименование расходного материала],MATCH(Расходка[[#This Row],[№]],Поиск_расходки[Индекс3],0)),"")</f>
        <v>"МИМ". Тюмень</v>
      </c>
      <c r="U24" s="114" t="str">
        <f>IFERROR(INDEX(Расходка[Наименование расходного материала],MATCH(Расходка[[#This Row],[№]],Поиск_расходки[Индекс4],0)),"")</f>
        <v>"МИМ". Тюмень</v>
      </c>
      <c r="V24" s="114" t="str">
        <f>IFERROR(INDEX(Расходка[Наименование расходного материала],MATCH(Расходка[[#This Row],[№]],Поиск_расходки[Индекс5],0)),"")</f>
        <v>"МИМ". Тюмень</v>
      </c>
      <c r="W24" s="114" t="str">
        <f>IFERROR(INDEX(Расходка[Наименование расходного материала],MATCH(Расходка[[#This Row],[№]],Поиск_расходки[Индекс6],0)),"")</f>
        <v>"МИМ". Тюмень</v>
      </c>
      <c r="X24" s="114" t="str">
        <f>IFERROR(INDEX(Расходка[Наименование расходного материала],MATCH(Расходка[[#This Row],[№]],Поиск_расходки[Индекс7],0)),"")</f>
        <v>"МИМ". Тюмень</v>
      </c>
      <c r="Y24" s="114" t="str">
        <f>IFERROR(INDEX(Расходка[Наименование расходного материала],MATCH(Расходка[[#This Row],[№]],Поиск_расходки[Индекс8],0)),"")</f>
        <v>"МИМ". Тюмень</v>
      </c>
      <c r="Z24" s="114" t="str">
        <f>IFERROR(INDEX(Расходка[Наименование расходного материала],MATCH(Расходка[[#This Row],[№]],Поиск_расходки[Индекс9],0)),"")</f>
        <v>"МИМ". Тюмень</v>
      </c>
      <c r="AA24" s="114" t="str">
        <f>IFERROR(INDEX(Расходка[Наименование расходного материала],MATCH(Расходка[[#This Row],[№]],Поиск_расходки[Индекс10],0)),"")</f>
        <v>"МИМ". Тюмень</v>
      </c>
      <c r="AB24" s="114" t="str">
        <f>IFERROR(INDEX(Расходка[Наименование расходного материала],MATCH(Расходка[[#This Row],[№]],Поиск_расходки[Индекс11],0)),"")</f>
        <v>"МИМ". Тюмень</v>
      </c>
      <c r="AC24" s="114" t="str">
        <f>IFERROR(INDEX(Расходка[Наименование расходного материала],MATCH(Расходка[[#This Row],[№]],Поиск_расходки[Индекс12],0)),"")</f>
        <v>"МИМ". Тюмень</v>
      </c>
      <c r="AD24" s="114" t="str">
        <f>IFERROR(INDEX(Расходка[Наименование расходного материала],MATCH(Расходка[[#This Row],[№]],Поиск_расходки[Индекс13],0)),"")</f>
        <v>"МИМ". Тюмень</v>
      </c>
      <c r="AF24" s="4" t="s">
        <v>5</v>
      </c>
      <c r="AG24" s="4" t="s">
        <v>421</v>
      </c>
    </row>
    <row r="25" spans="1:35">
      <c r="A25">
        <f>ROW(Расходка[[#This Row],[Тип расходного материала ]])-1</f>
        <v>24</v>
      </c>
      <c r="B25" t="s">
        <v>305</v>
      </c>
      <c r="C25" s="1" t="s">
        <v>507</v>
      </c>
      <c r="E25" s="115">
        <f>IF(ISNUMBER(SEARCH('Карта учёта'!$B$13,Расходка[[#This Row],[Наименование расходного материала]])),MAX($E$1:E24)+1,0)</f>
        <v>0</v>
      </c>
      <c r="F25" s="115">
        <f>IF(ISNUMBER(SEARCH('Карта учёта'!$B$14,Расходка[[#This Row],[Наименование расходного материала]])),MAX($F$1:F24)+1,0)</f>
        <v>0</v>
      </c>
      <c r="G25" s="115">
        <f>IF(ISNUMBER(SEARCH('Карта учёта'!$B$15,Расходка[[#This Row],[Наименование расходного материала]])),MAX($G$1:G24)+1,0)</f>
        <v>24</v>
      </c>
      <c r="H25" s="115">
        <f>IF(ISNUMBER(SEARCH('Карта учёта'!$B$16,Расходка[[#This Row],[Наименование расходного материала]])),MAX($H$1:H24)+1,0)</f>
        <v>24</v>
      </c>
      <c r="I25" s="115">
        <f>IF(ISNUMBER(SEARCH('Карта учёта'!$B$17,Расходка[[#This Row],[Наименование расходного материала]])),MAX($I$1:I24)+1,0)</f>
        <v>24</v>
      </c>
      <c r="J25" s="115">
        <f>IF(ISNUMBER(SEARCH('Карта учёта'!$B$18,Расходка[[#This Row],[Наименование расходного материала]])),MAX($J$1:J24)+1,0)</f>
        <v>24</v>
      </c>
      <c r="K25" s="115">
        <f>IF(ISNUMBER(SEARCH('Карта учёта'!$B$19,Расходка[[#This Row],[Наименование расходного материала]])),MAX($K$1:K24)+1,0)</f>
        <v>24</v>
      </c>
      <c r="L25" s="115">
        <f>IF(ISNUMBER(SEARCH('Карта учёта'!$B$20,Расходка[[#This Row],[Наименование расходного материала]])),MAX($L$1:L24)+1,0)</f>
        <v>24</v>
      </c>
      <c r="M25" s="115">
        <f>IF(ISNUMBER(SEARCH('Карта учёта'!$B$21,Расходка[[#This Row],[Наименование расходного материала]])),MAX($M$1:M24)+1,0)</f>
        <v>24</v>
      </c>
      <c r="N25" s="115">
        <f>IF(ISNUMBER(SEARCH('Карта учёта'!$B$22,Расходка[[#This Row],[Наименование расходного материала]])),MAX($N$1:N24)+1,0)</f>
        <v>24</v>
      </c>
      <c r="O25" s="115">
        <f>IF(ISNUMBER(SEARCH('Карта учёта'!$B$23,Расходка[[#This Row],[Наименование расходного материала]])),MAX($O$1:O24)+1,0)</f>
        <v>24</v>
      </c>
      <c r="P25" s="115">
        <f>IF(ISNUMBER(SEARCH('Карта учёта'!$B$24,Расходка[[#This Row],[Наименование расходного материала]])),MAX($P$1:P24)+1,0)</f>
        <v>24</v>
      </c>
      <c r="Q25" s="115">
        <f>IF(ISNUMBER(SEARCH('Карта учёта'!$B$25,Расходка[[#This Row],[Наименование расходного материала]])),MAX($Q$1:Q24)+1,0)</f>
        <v>24</v>
      </c>
      <c r="R25" s="114" t="str">
        <f>IFERROR(INDEX(Расходка[Наименование расходного материала],MATCH(Расходка[[#This Row],[№]],Поиск_расходки[Индекс1],0)),"")</f>
        <v/>
      </c>
      <c r="S25" s="114" t="str">
        <f>IFERROR(INDEX(Расходка[Наименование расходного материала],MATCH(Расходка[[#This Row],[№]],Поиск_расходки[Индекс2],0)),"")</f>
        <v/>
      </c>
      <c r="T25" s="114" t="str">
        <f>IFERROR(INDEX(Расходка[Наименование расходного материала],MATCH(Расходка[[#This Row],[№]],Поиск_расходки[Индекс3],0)),"")</f>
        <v>Поток CTЗ по ТУ</v>
      </c>
      <c r="U25" s="114" t="str">
        <f>IFERROR(INDEX(Расходка[Наименование расходного материала],MATCH(Расходка[[#This Row],[№]],Поиск_расходки[Индекс4],0)),"")</f>
        <v>Поток CTЗ по ТУ</v>
      </c>
      <c r="V25" s="114" t="str">
        <f>IFERROR(INDEX(Расходка[Наименование расходного материала],MATCH(Расходка[[#This Row],[№]],Поиск_расходки[Индекс5],0)),"")</f>
        <v>Поток CTЗ по ТУ</v>
      </c>
      <c r="W25" s="114" t="str">
        <f>IFERROR(INDEX(Расходка[Наименование расходного материала],MATCH(Расходка[[#This Row],[№]],Поиск_расходки[Индекс6],0)),"")</f>
        <v>Поток CTЗ по ТУ</v>
      </c>
      <c r="X25" s="114" t="str">
        <f>IFERROR(INDEX(Расходка[Наименование расходного материала],MATCH(Расходка[[#This Row],[№]],Поиск_расходки[Индекс7],0)),"")</f>
        <v>Поток CTЗ по ТУ</v>
      </c>
      <c r="Y25" s="114" t="str">
        <f>IFERROR(INDEX(Расходка[Наименование расходного материала],MATCH(Расходка[[#This Row],[№]],Поиск_расходки[Индекс8],0)),"")</f>
        <v>Поток CTЗ по ТУ</v>
      </c>
      <c r="Z25" s="114" t="str">
        <f>IFERROR(INDEX(Расходка[Наименование расходного материала],MATCH(Расходка[[#This Row],[№]],Поиск_расходки[Индекс9],0)),"")</f>
        <v>Поток CTЗ по ТУ</v>
      </c>
      <c r="AA25" s="114" t="str">
        <f>IFERROR(INDEX(Расходка[Наименование расходного материала],MATCH(Расходка[[#This Row],[№]],Поиск_расходки[Индекс10],0)),"")</f>
        <v>Поток CTЗ по ТУ</v>
      </c>
      <c r="AB25" s="114" t="str">
        <f>IFERROR(INDEX(Расходка[Наименование расходного материала],MATCH(Расходка[[#This Row],[№]],Поиск_расходки[Индекс11],0)),"")</f>
        <v>Поток CTЗ по ТУ</v>
      </c>
      <c r="AC25" s="114" t="str">
        <f>IFERROR(INDEX(Расходка[Наименование расходного материала],MATCH(Расходка[[#This Row],[№]],Поиск_расходки[Индекс12],0)),"")</f>
        <v>Поток CTЗ по ТУ</v>
      </c>
      <c r="AD25" s="114" t="str">
        <f>IFERROR(INDEX(Расходка[Наименование расходного материала],MATCH(Расходка[[#This Row],[№]],Поиск_расходки[Индекс13],0)),"")</f>
        <v>Поток CTЗ по ТУ</v>
      </c>
      <c r="AF25" s="4" t="s">
        <v>5</v>
      </c>
      <c r="AG25" s="4" t="s">
        <v>422</v>
      </c>
    </row>
    <row r="26" spans="1:35">
      <c r="A26">
        <f>ROW(Расходка[[#This Row],[Тип расходного материала ]])-1</f>
        <v>25</v>
      </c>
      <c r="B26" t="s">
        <v>305</v>
      </c>
      <c r="C26" s="1" t="s">
        <v>305</v>
      </c>
      <c r="E26" s="115">
        <f>IF(ISNUMBER(SEARCH('Карта учёта'!$B$13,Расходка[[#This Row],[Наименование расходного материала]])),MAX($E$1:E25)+1,0)</f>
        <v>0</v>
      </c>
      <c r="F26" s="115">
        <f>IF(ISNUMBER(SEARCH('Карта учёта'!$B$14,Расходка[[#This Row],[Наименование расходного материала]])),MAX($F$1:F25)+1,0)</f>
        <v>0</v>
      </c>
      <c r="G26" s="115">
        <f>IF(ISNUMBER(SEARCH('Карта учёта'!$B$15,Расходка[[#This Row],[Наименование расходного материала]])),MAX($G$1:G25)+1,0)</f>
        <v>25</v>
      </c>
      <c r="H26" s="115">
        <f>IF(ISNUMBER(SEARCH('Карта учёта'!$B$16,Расходка[[#This Row],[Наименование расходного материала]])),MAX($H$1:H25)+1,0)</f>
        <v>25</v>
      </c>
      <c r="I26" s="115">
        <f>IF(ISNUMBER(SEARCH('Карта учёта'!$B$17,Расходка[[#This Row],[Наименование расходного материала]])),MAX($I$1:I25)+1,0)</f>
        <v>25</v>
      </c>
      <c r="J26" s="115">
        <f>IF(ISNUMBER(SEARCH('Карта учёта'!$B$18,Расходка[[#This Row],[Наименование расходного материала]])),MAX($J$1:J25)+1,0)</f>
        <v>25</v>
      </c>
      <c r="K26" s="115">
        <f>IF(ISNUMBER(SEARCH('Карта учёта'!$B$19,Расходка[[#This Row],[Наименование расходного материала]])),MAX($K$1:K25)+1,0)</f>
        <v>25</v>
      </c>
      <c r="L26" s="115">
        <f>IF(ISNUMBER(SEARCH('Карта учёта'!$B$20,Расходка[[#This Row],[Наименование расходного материала]])),MAX($L$1:L25)+1,0)</f>
        <v>25</v>
      </c>
      <c r="M26" s="115">
        <f>IF(ISNUMBER(SEARCH('Карта учёта'!$B$21,Расходка[[#This Row],[Наименование расходного материала]])),MAX($M$1:M25)+1,0)</f>
        <v>25</v>
      </c>
      <c r="N26" s="115">
        <f>IF(ISNUMBER(SEARCH('Карта учёта'!$B$22,Расходка[[#This Row],[Наименование расходного материала]])),MAX($N$1:N25)+1,0)</f>
        <v>25</v>
      </c>
      <c r="O26" s="115">
        <f>IF(ISNUMBER(SEARCH('Карта учёта'!$B$23,Расходка[[#This Row],[Наименование расходного материала]])),MAX($O$1:O25)+1,0)</f>
        <v>25</v>
      </c>
      <c r="P26" s="115">
        <f>IF(ISNUMBER(SEARCH('Карта учёта'!$B$24,Расходка[[#This Row],[Наименование расходного материала]])),MAX($P$1:P25)+1,0)</f>
        <v>25</v>
      </c>
      <c r="Q26" s="115">
        <f>IF(ISNUMBER(SEARCH('Карта учёта'!$B$25,Расходка[[#This Row],[Наименование расходного материала]])),MAX($Q$1:Q25)+1,0)</f>
        <v>25</v>
      </c>
      <c r="R26" s="114" t="str">
        <f>IFERROR(INDEX(Расходка[Наименование расходного материала],MATCH(Расходка[[#This Row],[№]],Поиск_расходки[Индекс1],0)),"")</f>
        <v/>
      </c>
      <c r="S26" s="114" t="str">
        <f>IFERROR(INDEX(Расходка[Наименование расходного материала],MATCH(Расходка[[#This Row],[№]],Поиск_расходки[Индекс2],0)),"")</f>
        <v/>
      </c>
      <c r="T26" s="114" t="str">
        <f>IFERROR(INDEX(Расходка[Наименование расходного материала],MATCH(Расходка[[#This Row],[№]],Поиск_расходки[Индекс3],0)),"")</f>
        <v>Индефлятор</v>
      </c>
      <c r="U26" s="114" t="str">
        <f>IFERROR(INDEX(Расходка[Наименование расходного материала],MATCH(Расходка[[#This Row],[№]],Поиск_расходки[Индекс4],0)),"")</f>
        <v>Индефлятор</v>
      </c>
      <c r="V26" s="114" t="str">
        <f>IFERROR(INDEX(Расходка[Наименование расходного материала],MATCH(Расходка[[#This Row],[№]],Поиск_расходки[Индекс5],0)),"")</f>
        <v>Индефлятор</v>
      </c>
      <c r="W26" s="114" t="str">
        <f>IFERROR(INDEX(Расходка[Наименование расходного материала],MATCH(Расходка[[#This Row],[№]],Поиск_расходки[Индекс6],0)),"")</f>
        <v>Индефлятор</v>
      </c>
      <c r="X26" s="114" t="str">
        <f>IFERROR(INDEX(Расходка[Наименование расходного материала],MATCH(Расходка[[#This Row],[№]],Поиск_расходки[Индекс7],0)),"")</f>
        <v>Индефлятор</v>
      </c>
      <c r="Y26" s="114" t="str">
        <f>IFERROR(INDEX(Расходка[Наименование расходного материала],MATCH(Расходка[[#This Row],[№]],Поиск_расходки[Индекс8],0)),"")</f>
        <v>Индефлятор</v>
      </c>
      <c r="Z26" s="114" t="str">
        <f>IFERROR(INDEX(Расходка[Наименование расходного материала],MATCH(Расходка[[#This Row],[№]],Поиск_расходки[Индекс9],0)),"")</f>
        <v>Индефлятор</v>
      </c>
      <c r="AA26" s="114" t="str">
        <f>IFERROR(INDEX(Расходка[Наименование расходного материала],MATCH(Расходка[[#This Row],[№]],Поиск_расходки[Индекс10],0)),"")</f>
        <v>Индефлятор</v>
      </c>
      <c r="AB26" s="114" t="str">
        <f>IFERROR(INDEX(Расходка[Наименование расходного материала],MATCH(Расходка[[#This Row],[№]],Поиск_расходки[Индекс11],0)),"")</f>
        <v>Индефлятор</v>
      </c>
      <c r="AC26" s="114" t="str">
        <f>IFERROR(INDEX(Расходка[Наименование расходного материала],MATCH(Расходка[[#This Row],[№]],Поиск_расходки[Индекс12],0)),"")</f>
        <v>Индефлятор</v>
      </c>
      <c r="AD26" s="114" t="str">
        <f>IFERROR(INDEX(Расходка[Наименование расходного материала],MATCH(Расходка[[#This Row],[№]],Поиск_расходки[Индекс13],0)),"")</f>
        <v>Индефлятор</v>
      </c>
      <c r="AF26" s="4" t="s">
        <v>5</v>
      </c>
      <c r="AG26" s="4" t="s">
        <v>423</v>
      </c>
    </row>
    <row r="27" spans="1:35">
      <c r="A27">
        <f>ROW(Расходка[[#This Row],[Тип расходного материала ]])-1</f>
        <v>26</v>
      </c>
      <c r="B27" t="s">
        <v>3</v>
      </c>
      <c r="C27" t="s">
        <v>320</v>
      </c>
      <c r="E27" s="115">
        <f>IF(ISNUMBER(SEARCH('Карта учёта'!$B$13,Расходка[[#This Row],[Наименование расходного материала]])),MAX($E$1:E26)+1,0)</f>
        <v>0</v>
      </c>
      <c r="F27" s="115">
        <f>IF(ISNUMBER(SEARCH('Карта учёта'!$B$14,Расходка[[#This Row],[Наименование расходного материала]])),MAX($F$1:F26)+1,0)</f>
        <v>0</v>
      </c>
      <c r="G27" s="115">
        <f>IF(ISNUMBER(SEARCH('Карта учёта'!$B$15,Расходка[[#This Row],[Наименование расходного материала]])),MAX($G$1:G26)+1,0)</f>
        <v>26</v>
      </c>
      <c r="H27" s="115">
        <f>IF(ISNUMBER(SEARCH('Карта учёта'!$B$16,Расходка[[#This Row],[Наименование расходного материала]])),MAX($H$1:H26)+1,0)</f>
        <v>26</v>
      </c>
      <c r="I27" s="115">
        <f>IF(ISNUMBER(SEARCH('Карта учёта'!$B$17,Расходка[[#This Row],[Наименование расходного материала]])),MAX($I$1:I26)+1,0)</f>
        <v>26</v>
      </c>
      <c r="J27" s="115">
        <f>IF(ISNUMBER(SEARCH('Карта учёта'!$B$18,Расходка[[#This Row],[Наименование расходного материала]])),MAX($J$1:J26)+1,0)</f>
        <v>26</v>
      </c>
      <c r="K27" s="115">
        <f>IF(ISNUMBER(SEARCH('Карта учёта'!$B$19,Расходка[[#This Row],[Наименование расходного материала]])),MAX($K$1:K26)+1,0)</f>
        <v>26</v>
      </c>
      <c r="L27" s="115">
        <f>IF(ISNUMBER(SEARCH('Карта учёта'!$B$20,Расходка[[#This Row],[Наименование расходного материала]])),MAX($L$1:L26)+1,0)</f>
        <v>26</v>
      </c>
      <c r="M27" s="115">
        <f>IF(ISNUMBER(SEARCH('Карта учёта'!$B$21,Расходка[[#This Row],[Наименование расходного материала]])),MAX($M$1:M26)+1,0)</f>
        <v>26</v>
      </c>
      <c r="N27" s="115">
        <f>IF(ISNUMBER(SEARCH('Карта учёта'!$B$22,Расходка[[#This Row],[Наименование расходного материала]])),MAX($N$1:N26)+1,0)</f>
        <v>26</v>
      </c>
      <c r="O27" s="115">
        <f>IF(ISNUMBER(SEARCH('Карта учёта'!$B$23,Расходка[[#This Row],[Наименование расходного материала]])),MAX($O$1:O26)+1,0)</f>
        <v>26</v>
      </c>
      <c r="P27" s="115">
        <f>IF(ISNUMBER(SEARCH('Карта учёта'!$B$24,Расходка[[#This Row],[Наименование расходного материала]])),MAX($P$1:P26)+1,0)</f>
        <v>26</v>
      </c>
      <c r="Q27" s="115">
        <f>IF(ISNUMBER(SEARCH('Карта учёта'!$B$25,Расходка[[#This Row],[Наименование расходного материала]])),MAX($Q$1:Q26)+1,0)</f>
        <v>26</v>
      </c>
      <c r="R27" s="114" t="str">
        <f>IFERROR(INDEX(Расходка[Наименование расходного материала],MATCH(Расходка[[#This Row],[№]],Поиск_расходки[Индекс1],0)),"")</f>
        <v/>
      </c>
      <c r="S27" s="114" t="str">
        <f>IFERROR(INDEX(Расходка[Наименование расходного материала],MATCH(Расходка[[#This Row],[№]],Поиск_расходки[Индекс2],0)),"")</f>
        <v/>
      </c>
      <c r="T27" s="114" t="str">
        <f>IFERROR(INDEX(Расходка[Наименование расходного материала],MATCH(Расходка[[#This Row],[№]],Поиск_расходки[Индекс3],0)),"")</f>
        <v>Cougar LS Hydro-Track®</v>
      </c>
      <c r="U27" s="114" t="str">
        <f>IFERROR(INDEX(Расходка[Наименование расходного материала],MATCH(Расходка[[#This Row],[№]],Поиск_расходки[Индекс4],0)),"")</f>
        <v>Cougar LS Hydro-Track®</v>
      </c>
      <c r="V27" s="114" t="str">
        <f>IFERROR(INDEX(Расходка[Наименование расходного материала],MATCH(Расходка[[#This Row],[№]],Поиск_расходки[Индекс5],0)),"")</f>
        <v>Cougar LS Hydro-Track®</v>
      </c>
      <c r="W27" s="114" t="str">
        <f>IFERROR(INDEX(Расходка[Наименование расходного материала],MATCH(Расходка[[#This Row],[№]],Поиск_расходки[Индекс6],0)),"")</f>
        <v>Cougar LS Hydro-Track®</v>
      </c>
      <c r="X27" s="114" t="str">
        <f>IFERROR(INDEX(Расходка[Наименование расходного материала],MATCH(Расходка[[#This Row],[№]],Поиск_расходки[Индекс7],0)),"")</f>
        <v>Cougar LS Hydro-Track®</v>
      </c>
      <c r="Y27" s="114" t="str">
        <f>IFERROR(INDEX(Расходка[Наименование расходного материала],MATCH(Расходка[[#This Row],[№]],Поиск_расходки[Индекс8],0)),"")</f>
        <v>Cougar LS Hydro-Track®</v>
      </c>
      <c r="Z27" s="114" t="str">
        <f>IFERROR(INDEX(Расходка[Наименование расходного материала],MATCH(Расходка[[#This Row],[№]],Поиск_расходки[Индекс9],0)),"")</f>
        <v>Cougar LS Hydro-Track®</v>
      </c>
      <c r="AA27" s="114" t="str">
        <f>IFERROR(INDEX(Расходка[Наименование расходного материала],MATCH(Расходка[[#This Row],[№]],Поиск_расходки[Индекс10],0)),"")</f>
        <v>Cougar LS Hydro-Track®</v>
      </c>
      <c r="AB27" s="114" t="str">
        <f>IFERROR(INDEX(Расходка[Наименование расходного материала],MATCH(Расходка[[#This Row],[№]],Поиск_расходки[Индекс11],0)),"")</f>
        <v>Cougar LS Hydro-Track®</v>
      </c>
      <c r="AC27" s="114" t="str">
        <f>IFERROR(INDEX(Расходка[Наименование расходного материала],MATCH(Расходка[[#This Row],[№]],Поиск_расходки[Индекс12],0)),"")</f>
        <v>Cougar LS Hydro-Track®</v>
      </c>
      <c r="AD27" s="114" t="str">
        <f>IFERROR(INDEX(Расходка[Наименование расходного материала],MATCH(Расходка[[#This Row],[№]],Поиск_расходки[Индекс13],0)),"")</f>
        <v>Cougar LS Hydro-Track®</v>
      </c>
      <c r="AF27" s="4" t="s">
        <v>5</v>
      </c>
      <c r="AG27" s="4" t="s">
        <v>424</v>
      </c>
    </row>
    <row r="28" spans="1:35">
      <c r="A28">
        <f>ROW(Расходка[[#This Row],[Тип расходного материала ]])-1</f>
        <v>27</v>
      </c>
      <c r="B28" t="s">
        <v>3</v>
      </c>
      <c r="C28" t="s">
        <v>341</v>
      </c>
      <c r="E28" s="115">
        <f>IF(ISNUMBER(SEARCH('Карта учёта'!$B$13,Расходка[[#This Row],[Наименование расходного материала]])),MAX($E$1:E27)+1,0)</f>
        <v>0</v>
      </c>
      <c r="F28" s="115">
        <f>IF(ISNUMBER(SEARCH('Карта учёта'!$B$14,Расходка[[#This Row],[Наименование расходного материала]])),MAX($F$1:F27)+1,0)</f>
        <v>0</v>
      </c>
      <c r="G28" s="115">
        <f>IF(ISNUMBER(SEARCH('Карта учёта'!$B$15,Расходка[[#This Row],[Наименование расходного материала]])),MAX($G$1:G27)+1,0)</f>
        <v>27</v>
      </c>
      <c r="H28" s="115">
        <f>IF(ISNUMBER(SEARCH('Карта учёта'!$B$16,Расходка[[#This Row],[Наименование расходного материала]])),MAX($H$1:H27)+1,0)</f>
        <v>27</v>
      </c>
      <c r="I28" s="115">
        <f>IF(ISNUMBER(SEARCH('Карта учёта'!$B$17,Расходка[[#This Row],[Наименование расходного материала]])),MAX($I$1:I27)+1,0)</f>
        <v>27</v>
      </c>
      <c r="J28" s="115">
        <f>IF(ISNUMBER(SEARCH('Карта учёта'!$B$18,Расходка[[#This Row],[Наименование расходного материала]])),MAX($J$1:J27)+1,0)</f>
        <v>27</v>
      </c>
      <c r="K28" s="115">
        <f>IF(ISNUMBER(SEARCH('Карта учёта'!$B$19,Расходка[[#This Row],[Наименование расходного материала]])),MAX($K$1:K27)+1,0)</f>
        <v>27</v>
      </c>
      <c r="L28" s="115">
        <f>IF(ISNUMBER(SEARCH('Карта учёта'!$B$20,Расходка[[#This Row],[Наименование расходного материала]])),MAX($L$1:L27)+1,0)</f>
        <v>27</v>
      </c>
      <c r="M28" s="115">
        <f>IF(ISNUMBER(SEARCH('Карта учёта'!$B$21,Расходка[[#This Row],[Наименование расходного материала]])),MAX($M$1:M27)+1,0)</f>
        <v>27</v>
      </c>
      <c r="N28" s="115">
        <f>IF(ISNUMBER(SEARCH('Карта учёта'!$B$22,Расходка[[#This Row],[Наименование расходного материала]])),MAX($N$1:N27)+1,0)</f>
        <v>27</v>
      </c>
      <c r="O28" s="115">
        <f>IF(ISNUMBER(SEARCH('Карта учёта'!$B$23,Расходка[[#This Row],[Наименование расходного материала]])),MAX($O$1:O27)+1,0)</f>
        <v>27</v>
      </c>
      <c r="P28" s="115">
        <f>IF(ISNUMBER(SEARCH('Карта учёта'!$B$24,Расходка[[#This Row],[Наименование расходного материала]])),MAX($P$1:P27)+1,0)</f>
        <v>27</v>
      </c>
      <c r="Q28" s="115">
        <f>IF(ISNUMBER(SEARCH('Карта учёта'!$B$25,Расходка[[#This Row],[Наименование расходного материала]])),MAX($Q$1:Q27)+1,0)</f>
        <v>27</v>
      </c>
      <c r="R28" s="114" t="str">
        <f>IFERROR(INDEX(Расходка[Наименование расходного материала],MATCH(Расходка[[#This Row],[№]],Поиск_расходки[Индекс1],0)),"")</f>
        <v/>
      </c>
      <c r="S28" s="114" t="str">
        <f>IFERROR(INDEX(Расходка[Наименование расходного материала],MATCH(Расходка[[#This Row],[№]],Поиск_расходки[Индекс2],0)),"")</f>
        <v/>
      </c>
      <c r="T28" s="114" t="str">
        <f>IFERROR(INDEX(Расходка[Наименование расходного материала],MATCH(Расходка[[#This Row],[№]],Поиск_расходки[Индекс3],0)),"")</f>
        <v>Cougar XT Hydro-Track®</v>
      </c>
      <c r="U28" s="114" t="str">
        <f>IFERROR(INDEX(Расходка[Наименование расходного материала],MATCH(Расходка[[#This Row],[№]],Поиск_расходки[Индекс4],0)),"")</f>
        <v>Cougar XT Hydro-Track®</v>
      </c>
      <c r="V28" s="114" t="str">
        <f>IFERROR(INDEX(Расходка[Наименование расходного материала],MATCH(Расходка[[#This Row],[№]],Поиск_расходки[Индекс5],0)),"")</f>
        <v>Cougar XT Hydro-Track®</v>
      </c>
      <c r="W28" s="114" t="str">
        <f>IFERROR(INDEX(Расходка[Наименование расходного материала],MATCH(Расходка[[#This Row],[№]],Поиск_расходки[Индекс6],0)),"")</f>
        <v>Cougar XT Hydro-Track®</v>
      </c>
      <c r="X28" s="114" t="str">
        <f>IFERROR(INDEX(Расходка[Наименование расходного материала],MATCH(Расходка[[#This Row],[№]],Поиск_расходки[Индекс7],0)),"")</f>
        <v>Cougar XT Hydro-Track®</v>
      </c>
      <c r="Y28" s="114" t="str">
        <f>IFERROR(INDEX(Расходка[Наименование расходного материала],MATCH(Расходка[[#This Row],[№]],Поиск_расходки[Индекс8],0)),"")</f>
        <v>Cougar XT Hydro-Track®</v>
      </c>
      <c r="Z28" s="114" t="str">
        <f>IFERROR(INDEX(Расходка[Наименование расходного материала],MATCH(Расходка[[#This Row],[№]],Поиск_расходки[Индекс9],0)),"")</f>
        <v>Cougar XT Hydro-Track®</v>
      </c>
      <c r="AA28" s="114" t="str">
        <f>IFERROR(INDEX(Расходка[Наименование расходного материала],MATCH(Расходка[[#This Row],[№]],Поиск_расходки[Индекс10],0)),"")</f>
        <v>Cougar XT Hydro-Track®</v>
      </c>
      <c r="AB28" s="114" t="str">
        <f>IFERROR(INDEX(Расходка[Наименование расходного материала],MATCH(Расходка[[#This Row],[№]],Поиск_расходки[Индекс11],0)),"")</f>
        <v>Cougar XT Hydro-Track®</v>
      </c>
      <c r="AC28" s="114" t="str">
        <f>IFERROR(INDEX(Расходка[Наименование расходного материала],MATCH(Расходка[[#This Row],[№]],Поиск_расходки[Индекс12],0)),"")</f>
        <v>Cougar XT Hydro-Track®</v>
      </c>
      <c r="AD28" s="114" t="str">
        <f>IFERROR(INDEX(Расходка[Наименование расходного материала],MATCH(Расходка[[#This Row],[№]],Поиск_расходки[Индекс13],0)),"")</f>
        <v>Cougar XT Hydro-Track®</v>
      </c>
      <c r="AF28" s="4" t="s">
        <v>5</v>
      </c>
      <c r="AG28" s="4" t="s">
        <v>425</v>
      </c>
    </row>
    <row r="29" spans="1:35">
      <c r="A29">
        <f>ROW(Расходка[[#This Row],[Тип расходного материала ]])-1</f>
        <v>28</v>
      </c>
      <c r="B29" t="s">
        <v>3</v>
      </c>
      <c r="C29" t="s">
        <v>313</v>
      </c>
      <c r="E29" s="115">
        <f>IF(ISNUMBER(SEARCH('Карта учёта'!$B$13,Расходка[[#This Row],[Наименование расходного материала]])),MAX($E$1:E28)+1,0)</f>
        <v>0</v>
      </c>
      <c r="F29" s="115">
        <f>IF(ISNUMBER(SEARCH('Карта учёта'!$B$14,Расходка[[#This Row],[Наименование расходного материала]])),MAX($F$1:F28)+1,0)</f>
        <v>0</v>
      </c>
      <c r="G29" s="115">
        <f>IF(ISNUMBER(SEARCH('Карта учёта'!$B$15,Расходка[[#This Row],[Наименование расходного материала]])),MAX($G$1:G28)+1,0)</f>
        <v>28</v>
      </c>
      <c r="H29" s="115">
        <f>IF(ISNUMBER(SEARCH('Карта учёта'!$B$16,Расходка[[#This Row],[Наименование расходного материала]])),MAX($H$1:H28)+1,0)</f>
        <v>28</v>
      </c>
      <c r="I29" s="115">
        <f>IF(ISNUMBER(SEARCH('Карта учёта'!$B$17,Расходка[[#This Row],[Наименование расходного материала]])),MAX($I$1:I28)+1,0)</f>
        <v>28</v>
      </c>
      <c r="J29" s="115">
        <f>IF(ISNUMBER(SEARCH('Карта учёта'!$B$18,Расходка[[#This Row],[Наименование расходного материала]])),MAX($J$1:J28)+1,0)</f>
        <v>28</v>
      </c>
      <c r="K29" s="115">
        <f>IF(ISNUMBER(SEARCH('Карта учёта'!$B$19,Расходка[[#This Row],[Наименование расходного материала]])),MAX($K$1:K28)+1,0)</f>
        <v>28</v>
      </c>
      <c r="L29" s="115">
        <f>IF(ISNUMBER(SEARCH('Карта учёта'!$B$20,Расходка[[#This Row],[Наименование расходного материала]])),MAX($L$1:L28)+1,0)</f>
        <v>28</v>
      </c>
      <c r="M29" s="115">
        <f>IF(ISNUMBER(SEARCH('Карта учёта'!$B$21,Расходка[[#This Row],[Наименование расходного материала]])),MAX($M$1:M28)+1,0)</f>
        <v>28</v>
      </c>
      <c r="N29" s="115">
        <f>IF(ISNUMBER(SEARCH('Карта учёта'!$B$22,Расходка[[#This Row],[Наименование расходного материала]])),MAX($N$1:N28)+1,0)</f>
        <v>28</v>
      </c>
      <c r="O29" s="115">
        <f>IF(ISNUMBER(SEARCH('Карта учёта'!$B$23,Расходка[[#This Row],[Наименование расходного материала]])),MAX($O$1:O28)+1,0)</f>
        <v>28</v>
      </c>
      <c r="P29" s="115">
        <f>IF(ISNUMBER(SEARCH('Карта учёта'!$B$24,Расходка[[#This Row],[Наименование расходного материала]])),MAX($P$1:P28)+1,0)</f>
        <v>28</v>
      </c>
      <c r="Q29" s="115">
        <f>IF(ISNUMBER(SEARCH('Карта учёта'!$B$25,Расходка[[#This Row],[Наименование расходного материала]])),MAX($Q$1:Q28)+1,0)</f>
        <v>28</v>
      </c>
      <c r="R29" s="114" t="str">
        <f>IFERROR(INDEX(Расходка[Наименование расходного материала],MATCH(Расходка[[#This Row],[№]],Поиск_расходки[Индекс1],0)),"")</f>
        <v/>
      </c>
      <c r="S29" s="114" t="str">
        <f>IFERROR(INDEX(Расходка[Наименование расходного материала],MATCH(Расходка[[#This Row],[№]],Поиск_расходки[Индекс2],0)),"")</f>
        <v/>
      </c>
      <c r="T29" s="114" t="str">
        <f>IFERROR(INDEX(Расходка[Наименование расходного материала],MATCH(Расходка[[#This Row],[№]],Поиск_расходки[Индекс3],0)),"")</f>
        <v>Fielder</v>
      </c>
      <c r="U29" s="114" t="str">
        <f>IFERROR(INDEX(Расходка[Наименование расходного материала],MATCH(Расходка[[#This Row],[№]],Поиск_расходки[Индекс4],0)),"")</f>
        <v>Fielder</v>
      </c>
      <c r="V29" s="114" t="str">
        <f>IFERROR(INDEX(Расходка[Наименование расходного материала],MATCH(Расходка[[#This Row],[№]],Поиск_расходки[Индекс5],0)),"")</f>
        <v>Fielder</v>
      </c>
      <c r="W29" s="114" t="str">
        <f>IFERROR(INDEX(Расходка[Наименование расходного материала],MATCH(Расходка[[#This Row],[№]],Поиск_расходки[Индекс6],0)),"")</f>
        <v>Fielder</v>
      </c>
      <c r="X29" s="114" t="str">
        <f>IFERROR(INDEX(Расходка[Наименование расходного материала],MATCH(Расходка[[#This Row],[№]],Поиск_расходки[Индекс7],0)),"")</f>
        <v>Fielder</v>
      </c>
      <c r="Y29" s="114" t="str">
        <f>IFERROR(INDEX(Расходка[Наименование расходного материала],MATCH(Расходка[[#This Row],[№]],Поиск_расходки[Индекс8],0)),"")</f>
        <v>Fielder</v>
      </c>
      <c r="Z29" s="114" t="str">
        <f>IFERROR(INDEX(Расходка[Наименование расходного материала],MATCH(Расходка[[#This Row],[№]],Поиск_расходки[Индекс9],0)),"")</f>
        <v>Fielder</v>
      </c>
      <c r="AA29" s="114" t="str">
        <f>IFERROR(INDEX(Расходка[Наименование расходного материала],MATCH(Расходка[[#This Row],[№]],Поиск_расходки[Индекс10],0)),"")</f>
        <v>Fielder</v>
      </c>
      <c r="AB29" s="114" t="str">
        <f>IFERROR(INDEX(Расходка[Наименование расходного материала],MATCH(Расходка[[#This Row],[№]],Поиск_расходки[Индекс11],0)),"")</f>
        <v>Fielder</v>
      </c>
      <c r="AC29" s="114" t="str">
        <f>IFERROR(INDEX(Расходка[Наименование расходного материала],MATCH(Расходка[[#This Row],[№]],Поиск_расходки[Индекс12],0)),"")</f>
        <v>Fielder</v>
      </c>
      <c r="AD29" s="114" t="str">
        <f>IFERROR(INDEX(Расходка[Наименование расходного материала],MATCH(Расходка[[#This Row],[№]],Поиск_расходки[Индекс13],0)),"")</f>
        <v>Fielder</v>
      </c>
      <c r="AF29" s="4" t="s">
        <v>5</v>
      </c>
      <c r="AG29" s="4" t="s">
        <v>426</v>
      </c>
    </row>
    <row r="30" spans="1:35">
      <c r="A30">
        <f>ROW(Расходка[[#This Row],[Тип расходного материала ]])-1</f>
        <v>29</v>
      </c>
      <c r="B30" t="s">
        <v>3</v>
      </c>
      <c r="C30" t="s">
        <v>371</v>
      </c>
      <c r="E30" s="115">
        <f>IF(ISNUMBER(SEARCH('Карта учёта'!$B$13,Расходка[[#This Row],[Наименование расходного материала]])),MAX($E$1:E29)+1,0)</f>
        <v>0</v>
      </c>
      <c r="F30" s="115">
        <f>IF(ISNUMBER(SEARCH('Карта учёта'!$B$14,Расходка[[#This Row],[Наименование расходного материала]])),MAX($F$1:F29)+1,0)</f>
        <v>0</v>
      </c>
      <c r="G30" s="115">
        <f>IF(ISNUMBER(SEARCH('Карта учёта'!$B$15,Расходка[[#This Row],[Наименование расходного материала]])),MAX($G$1:G29)+1,0)</f>
        <v>29</v>
      </c>
      <c r="H30" s="115">
        <f>IF(ISNUMBER(SEARCH('Карта учёта'!$B$16,Расходка[[#This Row],[Наименование расходного материала]])),MAX($H$1:H29)+1,0)</f>
        <v>29</v>
      </c>
      <c r="I30" s="115">
        <f>IF(ISNUMBER(SEARCH('Карта учёта'!$B$17,Расходка[[#This Row],[Наименование расходного материала]])),MAX($I$1:I29)+1,0)</f>
        <v>29</v>
      </c>
      <c r="J30" s="115">
        <f>IF(ISNUMBER(SEARCH('Карта учёта'!$B$18,Расходка[[#This Row],[Наименование расходного материала]])),MAX($J$1:J29)+1,0)</f>
        <v>29</v>
      </c>
      <c r="K30" s="115">
        <f>IF(ISNUMBER(SEARCH('Карта учёта'!$B$19,Расходка[[#This Row],[Наименование расходного материала]])),MAX($K$1:K29)+1,0)</f>
        <v>29</v>
      </c>
      <c r="L30" s="115">
        <f>IF(ISNUMBER(SEARCH('Карта учёта'!$B$20,Расходка[[#This Row],[Наименование расходного материала]])),MAX($L$1:L29)+1,0)</f>
        <v>29</v>
      </c>
      <c r="M30" s="115">
        <f>IF(ISNUMBER(SEARCH('Карта учёта'!$B$21,Расходка[[#This Row],[Наименование расходного материала]])),MAX($M$1:M29)+1,0)</f>
        <v>29</v>
      </c>
      <c r="N30" s="115">
        <f>IF(ISNUMBER(SEARCH('Карта учёта'!$B$22,Расходка[[#This Row],[Наименование расходного материала]])),MAX($N$1:N29)+1,0)</f>
        <v>29</v>
      </c>
      <c r="O30" s="115">
        <f>IF(ISNUMBER(SEARCH('Карта учёта'!$B$23,Расходка[[#This Row],[Наименование расходного материала]])),MAX($O$1:O29)+1,0)</f>
        <v>29</v>
      </c>
      <c r="P30" s="115">
        <f>IF(ISNUMBER(SEARCH('Карта учёта'!$B$24,Расходка[[#This Row],[Наименование расходного материала]])),MAX($P$1:P29)+1,0)</f>
        <v>29</v>
      </c>
      <c r="Q30" s="115">
        <f>IF(ISNUMBER(SEARCH('Карта учёта'!$B$25,Расходка[[#This Row],[Наименование расходного материала]])),MAX($Q$1:Q29)+1,0)</f>
        <v>29</v>
      </c>
      <c r="R30" s="114" t="str">
        <f>IFERROR(INDEX(Расходка[Наименование расходного материала],MATCH(Расходка[[#This Row],[№]],Поиск_расходки[Индекс1],0)),"")</f>
        <v/>
      </c>
      <c r="S30" s="114" t="str">
        <f>IFERROR(INDEX(Расходка[Наименование расходного материала],MATCH(Расходка[[#This Row],[№]],Поиск_расходки[Индекс2],0)),"")</f>
        <v/>
      </c>
      <c r="T30" s="114" t="str">
        <f>IFERROR(INDEX(Расходка[Наименование расходного материала],MATCH(Расходка[[#This Row],[№]],Поиск_расходки[Индекс3],0)),"")</f>
        <v>Fielder XT-A</v>
      </c>
      <c r="U30" s="114" t="str">
        <f>IFERROR(INDEX(Расходка[Наименование расходного материала],MATCH(Расходка[[#This Row],[№]],Поиск_расходки[Индекс4],0)),"")</f>
        <v>Fielder XT-A</v>
      </c>
      <c r="V30" s="114" t="str">
        <f>IFERROR(INDEX(Расходка[Наименование расходного материала],MATCH(Расходка[[#This Row],[№]],Поиск_расходки[Индекс5],0)),"")</f>
        <v>Fielder XT-A</v>
      </c>
      <c r="W30" s="114" t="str">
        <f>IFERROR(INDEX(Расходка[Наименование расходного материала],MATCH(Расходка[[#This Row],[№]],Поиск_расходки[Индекс6],0)),"")</f>
        <v>Fielder XT-A</v>
      </c>
      <c r="X30" s="114" t="str">
        <f>IFERROR(INDEX(Расходка[Наименование расходного материала],MATCH(Расходка[[#This Row],[№]],Поиск_расходки[Индекс7],0)),"")</f>
        <v>Fielder XT-A</v>
      </c>
      <c r="Y30" s="114" t="str">
        <f>IFERROR(INDEX(Расходка[Наименование расходного материала],MATCH(Расходка[[#This Row],[№]],Поиск_расходки[Индекс8],0)),"")</f>
        <v>Fielder XT-A</v>
      </c>
      <c r="Z30" s="114" t="str">
        <f>IFERROR(INDEX(Расходка[Наименование расходного материала],MATCH(Расходка[[#This Row],[№]],Поиск_расходки[Индекс9],0)),"")</f>
        <v>Fielder XT-A</v>
      </c>
      <c r="AA30" s="114" t="str">
        <f>IFERROR(INDEX(Расходка[Наименование расходного материала],MATCH(Расходка[[#This Row],[№]],Поиск_расходки[Индекс10],0)),"")</f>
        <v>Fielder XT-A</v>
      </c>
      <c r="AB30" s="114" t="str">
        <f>IFERROR(INDEX(Расходка[Наименование расходного материала],MATCH(Расходка[[#This Row],[№]],Поиск_расходки[Индекс11],0)),"")</f>
        <v>Fielder XT-A</v>
      </c>
      <c r="AC30" s="114" t="str">
        <f>IFERROR(INDEX(Расходка[Наименование расходного материала],MATCH(Расходка[[#This Row],[№]],Поиск_расходки[Индекс12],0)),"")</f>
        <v>Fielder XT-A</v>
      </c>
      <c r="AD30" s="114" t="str">
        <f>IFERROR(INDEX(Расходка[Наименование расходного материала],MATCH(Расходка[[#This Row],[№]],Поиск_расходки[Индекс13],0)),"")</f>
        <v>Fielder XT-A</v>
      </c>
      <c r="AF30" s="4" t="s">
        <v>5</v>
      </c>
      <c r="AG30" s="4" t="s">
        <v>488</v>
      </c>
    </row>
    <row r="31" spans="1:35">
      <c r="A31">
        <f>ROW(Расходка[[#This Row],[Тип расходного материала ]])-1</f>
        <v>30</v>
      </c>
      <c r="B31" t="s">
        <v>3</v>
      </c>
      <c r="C31" t="s">
        <v>372</v>
      </c>
      <c r="E31" s="115">
        <f>IF(ISNUMBER(SEARCH('Карта учёта'!$B$13,Расходка[[#This Row],[Наименование расходного материала]])),MAX($E$1:E30)+1,0)</f>
        <v>0</v>
      </c>
      <c r="F31" s="115">
        <f>IF(ISNUMBER(SEARCH('Карта учёта'!$B$14,Расходка[[#This Row],[Наименование расходного материала]])),MAX($F$1:F30)+1,0)</f>
        <v>0</v>
      </c>
      <c r="G31" s="115">
        <f>IF(ISNUMBER(SEARCH('Карта учёта'!$B$15,Расходка[[#This Row],[Наименование расходного материала]])),MAX($G$1:G30)+1,0)</f>
        <v>30</v>
      </c>
      <c r="H31" s="115">
        <f>IF(ISNUMBER(SEARCH('Карта учёта'!$B$16,Расходка[[#This Row],[Наименование расходного материала]])),MAX($H$1:H30)+1,0)</f>
        <v>30</v>
      </c>
      <c r="I31" s="115">
        <f>IF(ISNUMBER(SEARCH('Карта учёта'!$B$17,Расходка[[#This Row],[Наименование расходного материала]])),MAX($I$1:I30)+1,0)</f>
        <v>30</v>
      </c>
      <c r="J31" s="115">
        <f>IF(ISNUMBER(SEARCH('Карта учёта'!$B$18,Расходка[[#This Row],[Наименование расходного материала]])),MAX($J$1:J30)+1,0)</f>
        <v>30</v>
      </c>
      <c r="K31" s="115">
        <f>IF(ISNUMBER(SEARCH('Карта учёта'!$B$19,Расходка[[#This Row],[Наименование расходного материала]])),MAX($K$1:K30)+1,0)</f>
        <v>30</v>
      </c>
      <c r="L31" s="115">
        <f>IF(ISNUMBER(SEARCH('Карта учёта'!$B$20,Расходка[[#This Row],[Наименование расходного материала]])),MAX($L$1:L30)+1,0)</f>
        <v>30</v>
      </c>
      <c r="M31" s="115">
        <f>IF(ISNUMBER(SEARCH('Карта учёта'!$B$21,Расходка[[#This Row],[Наименование расходного материала]])),MAX($M$1:M30)+1,0)</f>
        <v>30</v>
      </c>
      <c r="N31" s="115">
        <f>IF(ISNUMBER(SEARCH('Карта учёта'!$B$22,Расходка[[#This Row],[Наименование расходного материала]])),MAX($N$1:N30)+1,0)</f>
        <v>30</v>
      </c>
      <c r="O31" s="115">
        <f>IF(ISNUMBER(SEARCH('Карта учёта'!$B$23,Расходка[[#This Row],[Наименование расходного материала]])),MAX($O$1:O30)+1,0)</f>
        <v>30</v>
      </c>
      <c r="P31" s="115">
        <f>IF(ISNUMBER(SEARCH('Карта учёта'!$B$24,Расходка[[#This Row],[Наименование расходного материала]])),MAX($P$1:P30)+1,0)</f>
        <v>30</v>
      </c>
      <c r="Q31" s="115">
        <f>IF(ISNUMBER(SEARCH('Карта учёта'!$B$25,Расходка[[#This Row],[Наименование расходного материала]])),MAX($Q$1:Q30)+1,0)</f>
        <v>30</v>
      </c>
      <c r="R31" s="114" t="str">
        <f>IFERROR(INDEX(Расходка[Наименование расходного материала],MATCH(Расходка[[#This Row],[№]],Поиск_расходки[Индекс1],0)),"")</f>
        <v/>
      </c>
      <c r="S31" s="114" t="str">
        <f>IFERROR(INDEX(Расходка[Наименование расходного материала],MATCH(Расходка[[#This Row],[№]],Поиск_расходки[Индекс2],0)),"")</f>
        <v/>
      </c>
      <c r="T31" s="114" t="str">
        <f>IFERROR(INDEX(Расходка[Наименование расходного материала],MATCH(Расходка[[#This Row],[№]],Поиск_расходки[Индекс3],0)),"")</f>
        <v>Fielder XT-R</v>
      </c>
      <c r="U31" s="114" t="str">
        <f>IFERROR(INDEX(Расходка[Наименование расходного материала],MATCH(Расходка[[#This Row],[№]],Поиск_расходки[Индекс4],0)),"")</f>
        <v>Fielder XT-R</v>
      </c>
      <c r="V31" s="114" t="str">
        <f>IFERROR(INDEX(Расходка[Наименование расходного материала],MATCH(Расходка[[#This Row],[№]],Поиск_расходки[Индекс5],0)),"")</f>
        <v>Fielder XT-R</v>
      </c>
      <c r="W31" s="114" t="str">
        <f>IFERROR(INDEX(Расходка[Наименование расходного материала],MATCH(Расходка[[#This Row],[№]],Поиск_расходки[Индекс6],0)),"")</f>
        <v>Fielder XT-R</v>
      </c>
      <c r="X31" s="114" t="str">
        <f>IFERROR(INDEX(Расходка[Наименование расходного материала],MATCH(Расходка[[#This Row],[№]],Поиск_расходки[Индекс7],0)),"")</f>
        <v>Fielder XT-R</v>
      </c>
      <c r="Y31" s="114" t="str">
        <f>IFERROR(INDEX(Расходка[Наименование расходного материала],MATCH(Расходка[[#This Row],[№]],Поиск_расходки[Индекс8],0)),"")</f>
        <v>Fielder XT-R</v>
      </c>
      <c r="Z31" s="114" t="str">
        <f>IFERROR(INDEX(Расходка[Наименование расходного материала],MATCH(Расходка[[#This Row],[№]],Поиск_расходки[Индекс9],0)),"")</f>
        <v>Fielder XT-R</v>
      </c>
      <c r="AA31" s="114" t="str">
        <f>IFERROR(INDEX(Расходка[Наименование расходного материала],MATCH(Расходка[[#This Row],[№]],Поиск_расходки[Индекс10],0)),"")</f>
        <v>Fielder XT-R</v>
      </c>
      <c r="AB31" s="114" t="str">
        <f>IFERROR(INDEX(Расходка[Наименование расходного материала],MATCH(Расходка[[#This Row],[№]],Поиск_расходки[Индекс11],0)),"")</f>
        <v>Fielder XT-R</v>
      </c>
      <c r="AC31" s="114" t="str">
        <f>IFERROR(INDEX(Расходка[Наименование расходного материала],MATCH(Расходка[[#This Row],[№]],Поиск_расходки[Индекс12],0)),"")</f>
        <v>Fielder XT-R</v>
      </c>
      <c r="AD31" s="114" t="str">
        <f>IFERROR(INDEX(Расходка[Наименование расходного материала],MATCH(Расходка[[#This Row],[№]],Поиск_расходки[Индекс13],0)),"")</f>
        <v>Fielder XT-R</v>
      </c>
      <c r="AF31" s="4" t="s">
        <v>5</v>
      </c>
      <c r="AG31" s="4" t="s">
        <v>427</v>
      </c>
    </row>
    <row r="32" spans="1:35">
      <c r="A32">
        <f>ROW(Расходка[[#This Row],[Тип расходного материала ]])-1</f>
        <v>31</v>
      </c>
      <c r="B32" t="s">
        <v>3</v>
      </c>
      <c r="C32" t="s">
        <v>509</v>
      </c>
      <c r="E32" s="115">
        <f>IF(ISNUMBER(SEARCH('Карта учёта'!$B$13,Расходка[[#This Row],[Наименование расходного материала]])),MAX($E$1:E31)+1,0)</f>
        <v>0</v>
      </c>
      <c r="F32" s="115">
        <f>IF(ISNUMBER(SEARCH('Карта учёта'!$B$14,Расходка[[#This Row],[Наименование расходного материала]])),MAX($F$1:F31)+1,0)</f>
        <v>0</v>
      </c>
      <c r="G32" s="115">
        <f>IF(ISNUMBER(SEARCH('Карта учёта'!$B$15,Расходка[[#This Row],[Наименование расходного материала]])),MAX($G$1:G31)+1,0)</f>
        <v>31</v>
      </c>
      <c r="H32" s="115">
        <f>IF(ISNUMBER(SEARCH('Карта учёта'!$B$16,Расходка[[#This Row],[Наименование расходного материала]])),MAX($H$1:H31)+1,0)</f>
        <v>31</v>
      </c>
      <c r="I32" s="115">
        <f>IF(ISNUMBER(SEARCH('Карта учёта'!$B$17,Расходка[[#This Row],[Наименование расходного материала]])),MAX($I$1:I31)+1,0)</f>
        <v>31</v>
      </c>
      <c r="J32" s="115">
        <f>IF(ISNUMBER(SEARCH('Карта учёта'!$B$18,Расходка[[#This Row],[Наименование расходного материала]])),MAX($J$1:J31)+1,0)</f>
        <v>31</v>
      </c>
      <c r="K32" s="115">
        <f>IF(ISNUMBER(SEARCH('Карта учёта'!$B$19,Расходка[[#This Row],[Наименование расходного материала]])),MAX($K$1:K31)+1,0)</f>
        <v>31</v>
      </c>
      <c r="L32" s="115">
        <f>IF(ISNUMBER(SEARCH('Карта учёта'!$B$20,Расходка[[#This Row],[Наименование расходного материала]])),MAX($L$1:L31)+1,0)</f>
        <v>31</v>
      </c>
      <c r="M32" s="115">
        <f>IF(ISNUMBER(SEARCH('Карта учёта'!$B$21,Расходка[[#This Row],[Наименование расходного материала]])),MAX($M$1:M31)+1,0)</f>
        <v>31</v>
      </c>
      <c r="N32" s="115">
        <f>IF(ISNUMBER(SEARCH('Карта учёта'!$B$22,Расходка[[#This Row],[Наименование расходного материала]])),MAX($N$1:N31)+1,0)</f>
        <v>31</v>
      </c>
      <c r="O32" s="115">
        <f>IF(ISNUMBER(SEARCH('Карта учёта'!$B$23,Расходка[[#This Row],[Наименование расходного материала]])),MAX($O$1:O31)+1,0)</f>
        <v>31</v>
      </c>
      <c r="P32" s="115">
        <f>IF(ISNUMBER(SEARCH('Карта учёта'!$B$24,Расходка[[#This Row],[Наименование расходного материала]])),MAX($P$1:P31)+1,0)</f>
        <v>31</v>
      </c>
      <c r="Q32" s="115">
        <f>IF(ISNUMBER(SEARCH('Карта учёта'!$B$25,Расходка[[#This Row],[Наименование расходного материала]])),MAX($Q$1:Q31)+1,0)</f>
        <v>31</v>
      </c>
      <c r="R32" s="114" t="str">
        <f>IFERROR(INDEX(Расходка[Наименование расходного материала],MATCH(Расходка[[#This Row],[№]],Поиск_расходки[Индекс1],0)),"")</f>
        <v/>
      </c>
      <c r="S32" s="114" t="str">
        <f>IFERROR(INDEX(Расходка[Наименование расходного материала],MATCH(Расходка[[#This Row],[№]],Поиск_расходки[Индекс2],0)),"")</f>
        <v/>
      </c>
      <c r="T32" s="114" t="str">
        <f>IFERROR(INDEX(Расходка[Наименование расходного материала],MATCH(Расходка[[#This Row],[№]],Поиск_расходки[Индекс3],0)),"")</f>
        <v>Asahi Gaia First</v>
      </c>
      <c r="U32" s="114" t="str">
        <f>IFERROR(INDEX(Расходка[Наименование расходного материала],MATCH(Расходка[[#This Row],[№]],Поиск_расходки[Индекс4],0)),"")</f>
        <v>Asahi Gaia First</v>
      </c>
      <c r="V32" s="114" t="str">
        <f>IFERROR(INDEX(Расходка[Наименование расходного материала],MATCH(Расходка[[#This Row],[№]],Поиск_расходки[Индекс5],0)),"")</f>
        <v>Asahi Gaia First</v>
      </c>
      <c r="W32" s="114" t="str">
        <f>IFERROR(INDEX(Расходка[Наименование расходного материала],MATCH(Расходка[[#This Row],[№]],Поиск_расходки[Индекс6],0)),"")</f>
        <v>Asahi Gaia First</v>
      </c>
      <c r="X32" s="114" t="str">
        <f>IFERROR(INDEX(Расходка[Наименование расходного материала],MATCH(Расходка[[#This Row],[№]],Поиск_расходки[Индекс7],0)),"")</f>
        <v>Asahi Gaia First</v>
      </c>
      <c r="Y32" s="114" t="str">
        <f>IFERROR(INDEX(Расходка[Наименование расходного материала],MATCH(Расходка[[#This Row],[№]],Поиск_расходки[Индекс8],0)),"")</f>
        <v>Asahi Gaia First</v>
      </c>
      <c r="Z32" s="114" t="str">
        <f>IFERROR(INDEX(Расходка[Наименование расходного материала],MATCH(Расходка[[#This Row],[№]],Поиск_расходки[Индекс9],0)),"")</f>
        <v>Asahi Gaia First</v>
      </c>
      <c r="AA32" s="114" t="str">
        <f>IFERROR(INDEX(Расходка[Наименование расходного материала],MATCH(Расходка[[#This Row],[№]],Поиск_расходки[Индекс10],0)),"")</f>
        <v>Asahi Gaia First</v>
      </c>
      <c r="AB32" s="114" t="str">
        <f>IFERROR(INDEX(Расходка[Наименование расходного материала],MATCH(Расходка[[#This Row],[№]],Поиск_расходки[Индекс11],0)),"")</f>
        <v>Asahi Gaia First</v>
      </c>
      <c r="AC32" s="114" t="str">
        <f>IFERROR(INDEX(Расходка[Наименование расходного материала],MATCH(Расходка[[#This Row],[№]],Поиск_расходки[Индекс12],0)),"")</f>
        <v>Asahi Gaia First</v>
      </c>
      <c r="AD32" s="114" t="str">
        <f>IFERROR(INDEX(Расходка[Наименование расходного материала],MATCH(Расходка[[#This Row],[№]],Поиск_расходки[Индекс13],0)),"")</f>
        <v>Asahi Gaia First</v>
      </c>
      <c r="AF32" s="4" t="s">
        <v>5</v>
      </c>
      <c r="AG32" s="4" t="s">
        <v>428</v>
      </c>
    </row>
    <row r="33" spans="1:33">
      <c r="A33">
        <f>ROW(Расходка[[#This Row],[Тип расходного материала ]])-1</f>
        <v>32</v>
      </c>
      <c r="B33" t="s">
        <v>3</v>
      </c>
      <c r="C33" s="1" t="s">
        <v>510</v>
      </c>
      <c r="E33" s="115">
        <f>IF(ISNUMBER(SEARCH('Карта учёта'!$B$13,Расходка[[#This Row],[Наименование расходного материала]])),MAX($E$1:E32)+1,0)</f>
        <v>0</v>
      </c>
      <c r="F33" s="115">
        <f>IF(ISNUMBER(SEARCH('Карта учёта'!$B$14,Расходка[[#This Row],[Наименование расходного материала]])),MAX($F$1:F32)+1,0)</f>
        <v>0</v>
      </c>
      <c r="G33" s="115">
        <f>IF(ISNUMBER(SEARCH('Карта учёта'!$B$15,Расходка[[#This Row],[Наименование расходного материала]])),MAX($G$1:G32)+1,0)</f>
        <v>32</v>
      </c>
      <c r="H33" s="115">
        <f>IF(ISNUMBER(SEARCH('Карта учёта'!$B$16,Расходка[[#This Row],[Наименование расходного материала]])),MAX($H$1:H32)+1,0)</f>
        <v>32</v>
      </c>
      <c r="I33" s="115">
        <f>IF(ISNUMBER(SEARCH('Карта учёта'!$B$17,Расходка[[#This Row],[Наименование расходного материала]])),MAX($I$1:I32)+1,0)</f>
        <v>32</v>
      </c>
      <c r="J33" s="115">
        <f>IF(ISNUMBER(SEARCH('Карта учёта'!$B$18,Расходка[[#This Row],[Наименование расходного материала]])),MAX($J$1:J32)+1,0)</f>
        <v>32</v>
      </c>
      <c r="K33" s="115">
        <f>IF(ISNUMBER(SEARCH('Карта учёта'!$B$19,Расходка[[#This Row],[Наименование расходного материала]])),MAX($K$1:K32)+1,0)</f>
        <v>32</v>
      </c>
      <c r="L33" s="115">
        <f>IF(ISNUMBER(SEARCH('Карта учёта'!$B$20,Расходка[[#This Row],[Наименование расходного материала]])),MAX($L$1:L32)+1,0)</f>
        <v>32</v>
      </c>
      <c r="M33" s="115">
        <f>IF(ISNUMBER(SEARCH('Карта учёта'!$B$21,Расходка[[#This Row],[Наименование расходного материала]])),MAX($M$1:M32)+1,0)</f>
        <v>32</v>
      </c>
      <c r="N33" s="115">
        <f>IF(ISNUMBER(SEARCH('Карта учёта'!$B$22,Расходка[[#This Row],[Наименование расходного материала]])),MAX($N$1:N32)+1,0)</f>
        <v>32</v>
      </c>
      <c r="O33" s="115">
        <f>IF(ISNUMBER(SEARCH('Карта учёта'!$B$23,Расходка[[#This Row],[Наименование расходного материала]])),MAX($O$1:O32)+1,0)</f>
        <v>32</v>
      </c>
      <c r="P33" s="115">
        <f>IF(ISNUMBER(SEARCH('Карта учёта'!$B$24,Расходка[[#This Row],[Наименование расходного материала]])),MAX($P$1:P32)+1,0)</f>
        <v>32</v>
      </c>
      <c r="Q33" s="115">
        <f>IF(ISNUMBER(SEARCH('Карта учёта'!$B$25,Расходка[[#This Row],[Наименование расходного материала]])),MAX($Q$1:Q32)+1,0)</f>
        <v>32</v>
      </c>
      <c r="R33" s="114" t="str">
        <f>IFERROR(INDEX(Расходка[Наименование расходного материала],MATCH(Расходка[[#This Row],[№]],Поиск_расходки[Индекс1],0)),"")</f>
        <v/>
      </c>
      <c r="S33" s="114" t="str">
        <f>IFERROR(INDEX(Расходка[Наименование расходного материала],MATCH(Расходка[[#This Row],[№]],Поиск_расходки[Индекс2],0)),"")</f>
        <v/>
      </c>
      <c r="T33" s="114" t="str">
        <f>IFERROR(INDEX(Расходка[Наименование расходного материала],MATCH(Расходка[[#This Row],[№]],Поиск_расходки[Индекс3],0)),"")</f>
        <v>Asahi Gaia Second</v>
      </c>
      <c r="U33" s="114" t="str">
        <f>IFERROR(INDEX(Расходка[Наименование расходного материала],MATCH(Расходка[[#This Row],[№]],Поиск_расходки[Индекс4],0)),"")</f>
        <v>Asahi Gaia Second</v>
      </c>
      <c r="V33" s="114" t="str">
        <f>IFERROR(INDEX(Расходка[Наименование расходного материала],MATCH(Расходка[[#This Row],[№]],Поиск_расходки[Индекс5],0)),"")</f>
        <v>Asahi Gaia Second</v>
      </c>
      <c r="W33" s="114" t="str">
        <f>IFERROR(INDEX(Расходка[Наименование расходного материала],MATCH(Расходка[[#This Row],[№]],Поиск_расходки[Индекс6],0)),"")</f>
        <v>Asahi Gaia Second</v>
      </c>
      <c r="X33" s="114" t="str">
        <f>IFERROR(INDEX(Расходка[Наименование расходного материала],MATCH(Расходка[[#This Row],[№]],Поиск_расходки[Индекс7],0)),"")</f>
        <v>Asahi Gaia Second</v>
      </c>
      <c r="Y33" s="114" t="str">
        <f>IFERROR(INDEX(Расходка[Наименование расходного материала],MATCH(Расходка[[#This Row],[№]],Поиск_расходки[Индекс8],0)),"")</f>
        <v>Asahi Gaia Second</v>
      </c>
      <c r="Z33" s="114" t="str">
        <f>IFERROR(INDEX(Расходка[Наименование расходного материала],MATCH(Расходка[[#This Row],[№]],Поиск_расходки[Индекс9],0)),"")</f>
        <v>Asahi Gaia Second</v>
      </c>
      <c r="AA33" s="114" t="str">
        <f>IFERROR(INDEX(Расходка[Наименование расходного материала],MATCH(Расходка[[#This Row],[№]],Поиск_расходки[Индекс10],0)),"")</f>
        <v>Asahi Gaia Second</v>
      </c>
      <c r="AB33" s="114" t="str">
        <f>IFERROR(INDEX(Расходка[Наименование расходного материала],MATCH(Расходка[[#This Row],[№]],Поиск_расходки[Индекс11],0)),"")</f>
        <v>Asahi Gaia Second</v>
      </c>
      <c r="AC33" s="114" t="str">
        <f>IFERROR(INDEX(Расходка[Наименование расходного материала],MATCH(Расходка[[#This Row],[№]],Поиск_расходки[Индекс12],0)),"")</f>
        <v>Asahi Gaia Second</v>
      </c>
      <c r="AD33" s="114" t="str">
        <f>IFERROR(INDEX(Расходка[Наименование расходного материала],MATCH(Расходка[[#This Row],[№]],Поиск_расходки[Индекс13],0)),"")</f>
        <v>Asahi Gaia Second</v>
      </c>
      <c r="AF33" s="4" t="s">
        <v>5</v>
      </c>
      <c r="AG33" s="4" t="s">
        <v>429</v>
      </c>
    </row>
    <row r="34" spans="1:33">
      <c r="A34">
        <f>ROW(Расходка[[#This Row],[Тип расходного материала ]])-1</f>
        <v>33</v>
      </c>
      <c r="B34" t="s">
        <v>3</v>
      </c>
      <c r="C34" s="1" t="s">
        <v>511</v>
      </c>
      <c r="E34" s="115">
        <f>IF(ISNUMBER(SEARCH('Карта учёта'!$B$13,Расходка[[#This Row],[Наименование расходного материала]])),MAX($E$1:E33)+1,0)</f>
        <v>0</v>
      </c>
      <c r="F34" s="115">
        <f>IF(ISNUMBER(SEARCH('Карта учёта'!$B$14,Расходка[[#This Row],[Наименование расходного материала]])),MAX($F$1:F33)+1,0)</f>
        <v>0</v>
      </c>
      <c r="G34" s="115">
        <f>IF(ISNUMBER(SEARCH('Карта учёта'!$B$15,Расходка[[#This Row],[Наименование расходного материала]])),MAX($G$1:G33)+1,0)</f>
        <v>33</v>
      </c>
      <c r="H34" s="115">
        <f>IF(ISNUMBER(SEARCH('Карта учёта'!$B$16,Расходка[[#This Row],[Наименование расходного материала]])),MAX($H$1:H33)+1,0)</f>
        <v>33</v>
      </c>
      <c r="I34" s="115">
        <f>IF(ISNUMBER(SEARCH('Карта учёта'!$B$17,Расходка[[#This Row],[Наименование расходного материала]])),MAX($I$1:I33)+1,0)</f>
        <v>33</v>
      </c>
      <c r="J34" s="115">
        <f>IF(ISNUMBER(SEARCH('Карта учёта'!$B$18,Расходка[[#This Row],[Наименование расходного материала]])),MAX($J$1:J33)+1,0)</f>
        <v>33</v>
      </c>
      <c r="K34" s="115">
        <f>IF(ISNUMBER(SEARCH('Карта учёта'!$B$19,Расходка[[#This Row],[Наименование расходного материала]])),MAX($K$1:K33)+1,0)</f>
        <v>33</v>
      </c>
      <c r="L34" s="115">
        <f>IF(ISNUMBER(SEARCH('Карта учёта'!$B$20,Расходка[[#This Row],[Наименование расходного материала]])),MAX($L$1:L33)+1,0)</f>
        <v>33</v>
      </c>
      <c r="M34" s="115">
        <f>IF(ISNUMBER(SEARCH('Карта учёта'!$B$21,Расходка[[#This Row],[Наименование расходного материала]])),MAX($M$1:M33)+1,0)</f>
        <v>33</v>
      </c>
      <c r="N34" s="115">
        <f>IF(ISNUMBER(SEARCH('Карта учёта'!$B$22,Расходка[[#This Row],[Наименование расходного материала]])),MAX($N$1:N33)+1,0)</f>
        <v>33</v>
      </c>
      <c r="O34" s="115">
        <f>IF(ISNUMBER(SEARCH('Карта учёта'!$B$23,Расходка[[#This Row],[Наименование расходного материала]])),MAX($O$1:O33)+1,0)</f>
        <v>33</v>
      </c>
      <c r="P34" s="115">
        <f>IF(ISNUMBER(SEARCH('Карта учёта'!$B$24,Расходка[[#This Row],[Наименование расходного материала]])),MAX($P$1:P33)+1,0)</f>
        <v>33</v>
      </c>
      <c r="Q34" s="115">
        <f>IF(ISNUMBER(SEARCH('Карта учёта'!$B$25,Расходка[[#This Row],[Наименование расходного материала]])),MAX($Q$1:Q33)+1,0)</f>
        <v>33</v>
      </c>
      <c r="R34" s="114" t="str">
        <f>IFERROR(INDEX(Расходка[Наименование расходного материала],MATCH(Расходка[[#This Row],[№]],Поиск_расходки[Индекс1],0)),"")</f>
        <v/>
      </c>
      <c r="S34" s="114" t="str">
        <f>IFERROR(INDEX(Расходка[Наименование расходного материала],MATCH(Расходка[[#This Row],[№]],Поиск_расходки[Индекс2],0)),"")</f>
        <v/>
      </c>
      <c r="T34" s="114" t="str">
        <f>IFERROR(INDEX(Расходка[Наименование расходного материала],MATCH(Расходка[[#This Row],[№]],Поиск_расходки[Индекс3],0)),"")</f>
        <v>Asahi Gaia Third</v>
      </c>
      <c r="U34" s="114" t="str">
        <f>IFERROR(INDEX(Расходка[Наименование расходного материала],MATCH(Расходка[[#This Row],[№]],Поиск_расходки[Индекс4],0)),"")</f>
        <v>Asahi Gaia Third</v>
      </c>
      <c r="V34" s="114" t="str">
        <f>IFERROR(INDEX(Расходка[Наименование расходного материала],MATCH(Расходка[[#This Row],[№]],Поиск_расходки[Индекс5],0)),"")</f>
        <v>Asahi Gaia Third</v>
      </c>
      <c r="W34" s="114" t="str">
        <f>IFERROR(INDEX(Расходка[Наименование расходного материала],MATCH(Расходка[[#This Row],[№]],Поиск_расходки[Индекс6],0)),"")</f>
        <v>Asahi Gaia Third</v>
      </c>
      <c r="X34" s="114" t="str">
        <f>IFERROR(INDEX(Расходка[Наименование расходного материала],MATCH(Расходка[[#This Row],[№]],Поиск_расходки[Индекс7],0)),"")</f>
        <v>Asahi Gaia Third</v>
      </c>
      <c r="Y34" s="114" t="str">
        <f>IFERROR(INDEX(Расходка[Наименование расходного материала],MATCH(Расходка[[#This Row],[№]],Поиск_расходки[Индекс8],0)),"")</f>
        <v>Asahi Gaia Third</v>
      </c>
      <c r="Z34" s="114" t="str">
        <f>IFERROR(INDEX(Расходка[Наименование расходного материала],MATCH(Расходка[[#This Row],[№]],Поиск_расходки[Индекс9],0)),"")</f>
        <v>Asahi Gaia Third</v>
      </c>
      <c r="AA34" s="114" t="str">
        <f>IFERROR(INDEX(Расходка[Наименование расходного материала],MATCH(Расходка[[#This Row],[№]],Поиск_расходки[Индекс10],0)),"")</f>
        <v>Asahi Gaia Third</v>
      </c>
      <c r="AB34" s="114" t="str">
        <f>IFERROR(INDEX(Расходка[Наименование расходного материала],MATCH(Расходка[[#This Row],[№]],Поиск_расходки[Индекс11],0)),"")</f>
        <v>Asahi Gaia Third</v>
      </c>
      <c r="AC34" s="114" t="str">
        <f>IFERROR(INDEX(Расходка[Наименование расходного материала],MATCH(Расходка[[#This Row],[№]],Поиск_расходки[Индекс12],0)),"")</f>
        <v>Asahi Gaia Third</v>
      </c>
      <c r="AD34" s="114" t="str">
        <f>IFERROR(INDEX(Расходка[Наименование расходного материала],MATCH(Расходка[[#This Row],[№]],Поиск_расходки[Индекс13],0)),"")</f>
        <v>Asahi Gaia Third</v>
      </c>
      <c r="AF34" s="4" t="s">
        <v>5</v>
      </c>
      <c r="AG34" s="4" t="s">
        <v>430</v>
      </c>
    </row>
    <row r="35" spans="1:33">
      <c r="A35">
        <f>ROW(Расходка[[#This Row],[Тип расходного материала ]])-1</f>
        <v>34</v>
      </c>
      <c r="B35" t="s">
        <v>3</v>
      </c>
      <c r="C35" s="1" t="s">
        <v>321</v>
      </c>
      <c r="E35" s="115">
        <f>IF(ISNUMBER(SEARCH('Карта учёта'!$B$13,Расходка[[#This Row],[Наименование расходного материала]])),MAX($E$1:E34)+1,0)</f>
        <v>0</v>
      </c>
      <c r="F35" s="115">
        <f>IF(ISNUMBER(SEARCH('Карта учёта'!$B$14,Расходка[[#This Row],[Наименование расходного материала]])),MAX($F$1:F34)+1,0)</f>
        <v>0</v>
      </c>
      <c r="G35" s="115">
        <f>IF(ISNUMBER(SEARCH('Карта учёта'!$B$15,Расходка[[#This Row],[Наименование расходного материала]])),MAX($G$1:G34)+1,0)</f>
        <v>34</v>
      </c>
      <c r="H35" s="115">
        <f>IF(ISNUMBER(SEARCH('Карта учёта'!$B$16,Расходка[[#This Row],[Наименование расходного материала]])),MAX($H$1:H34)+1,0)</f>
        <v>34</v>
      </c>
      <c r="I35" s="115">
        <f>IF(ISNUMBER(SEARCH('Карта учёта'!$B$17,Расходка[[#This Row],[Наименование расходного материала]])),MAX($I$1:I34)+1,0)</f>
        <v>34</v>
      </c>
      <c r="J35" s="115">
        <f>IF(ISNUMBER(SEARCH('Карта учёта'!$B$18,Расходка[[#This Row],[Наименование расходного материала]])),MAX($J$1:J34)+1,0)</f>
        <v>34</v>
      </c>
      <c r="K35" s="115">
        <f>IF(ISNUMBER(SEARCH('Карта учёта'!$B$19,Расходка[[#This Row],[Наименование расходного материала]])),MAX($K$1:K34)+1,0)</f>
        <v>34</v>
      </c>
      <c r="L35" s="115">
        <f>IF(ISNUMBER(SEARCH('Карта учёта'!$B$20,Расходка[[#This Row],[Наименование расходного материала]])),MAX($L$1:L34)+1,0)</f>
        <v>34</v>
      </c>
      <c r="M35" s="115">
        <f>IF(ISNUMBER(SEARCH('Карта учёта'!$B$21,Расходка[[#This Row],[Наименование расходного материала]])),MAX($M$1:M34)+1,0)</f>
        <v>34</v>
      </c>
      <c r="N35" s="115">
        <f>IF(ISNUMBER(SEARCH('Карта учёта'!$B$22,Расходка[[#This Row],[Наименование расходного материала]])),MAX($N$1:N34)+1,0)</f>
        <v>34</v>
      </c>
      <c r="O35" s="115">
        <f>IF(ISNUMBER(SEARCH('Карта учёта'!$B$23,Расходка[[#This Row],[Наименование расходного материала]])),MAX($O$1:O34)+1,0)</f>
        <v>34</v>
      </c>
      <c r="P35" s="115">
        <f>IF(ISNUMBER(SEARCH('Карта учёта'!$B$24,Расходка[[#This Row],[Наименование расходного материала]])),MAX($P$1:P34)+1,0)</f>
        <v>34</v>
      </c>
      <c r="Q35" s="115">
        <f>IF(ISNUMBER(SEARCH('Карта учёта'!$B$25,Расходка[[#This Row],[Наименование расходного материала]])),MAX($Q$1:Q34)+1,0)</f>
        <v>34</v>
      </c>
      <c r="R35" s="114" t="str">
        <f>IFERROR(INDEX(Расходка[Наименование расходного материала],MATCH(Расходка[[#This Row],[№]],Поиск_расходки[Индекс1],0)),"")</f>
        <v/>
      </c>
      <c r="S35" s="114" t="str">
        <f>IFERROR(INDEX(Расходка[Наименование расходного материала],MATCH(Расходка[[#This Row],[№]],Поиск_расходки[Индекс2],0)),"")</f>
        <v/>
      </c>
      <c r="T35" s="114" t="str">
        <f>IFERROR(INDEX(Расходка[Наименование расходного материала],MATCH(Расходка[[#This Row],[№]],Поиск_расходки[Индекс3],0)),"")</f>
        <v>Intuition</v>
      </c>
      <c r="U35" s="114" t="str">
        <f>IFERROR(INDEX(Расходка[Наименование расходного материала],MATCH(Расходка[[#This Row],[№]],Поиск_расходки[Индекс4],0)),"")</f>
        <v>Intuition</v>
      </c>
      <c r="V35" s="114" t="str">
        <f>IFERROR(INDEX(Расходка[Наименование расходного материала],MATCH(Расходка[[#This Row],[№]],Поиск_расходки[Индекс5],0)),"")</f>
        <v>Intuition</v>
      </c>
      <c r="W35" s="114" t="str">
        <f>IFERROR(INDEX(Расходка[Наименование расходного материала],MATCH(Расходка[[#This Row],[№]],Поиск_расходки[Индекс6],0)),"")</f>
        <v>Intuition</v>
      </c>
      <c r="X35" s="114" t="str">
        <f>IFERROR(INDEX(Расходка[Наименование расходного материала],MATCH(Расходка[[#This Row],[№]],Поиск_расходки[Индекс7],0)),"")</f>
        <v>Intuition</v>
      </c>
      <c r="Y35" s="114" t="str">
        <f>IFERROR(INDEX(Расходка[Наименование расходного материала],MATCH(Расходка[[#This Row],[№]],Поиск_расходки[Индекс8],0)),"")</f>
        <v>Intuition</v>
      </c>
      <c r="Z35" s="114" t="str">
        <f>IFERROR(INDEX(Расходка[Наименование расходного материала],MATCH(Расходка[[#This Row],[№]],Поиск_расходки[Индекс9],0)),"")</f>
        <v>Intuition</v>
      </c>
      <c r="AA35" s="114" t="str">
        <f>IFERROR(INDEX(Расходка[Наименование расходного материала],MATCH(Расходка[[#This Row],[№]],Поиск_расходки[Индекс10],0)),"")</f>
        <v>Intuition</v>
      </c>
      <c r="AB35" s="114" t="str">
        <f>IFERROR(INDEX(Расходка[Наименование расходного материала],MATCH(Расходка[[#This Row],[№]],Поиск_расходки[Индекс11],0)),"")</f>
        <v>Intuition</v>
      </c>
      <c r="AC35" s="114" t="str">
        <f>IFERROR(INDEX(Расходка[Наименование расходного материала],MATCH(Расходка[[#This Row],[№]],Поиск_расходки[Индекс12],0)),"")</f>
        <v>Intuition</v>
      </c>
      <c r="AD35" s="114" t="str">
        <f>IFERROR(INDEX(Расходка[Наименование расходного материала],MATCH(Расходка[[#This Row],[№]],Поиск_расходки[Индекс13],0)),"")</f>
        <v>Intuition</v>
      </c>
      <c r="AF35" s="4" t="s">
        <v>5</v>
      </c>
      <c r="AG35" s="4" t="s">
        <v>489</v>
      </c>
    </row>
    <row r="36" spans="1:33">
      <c r="A36">
        <f>ROW(Расходка[[#This Row],[Тип расходного материала ]])-1</f>
        <v>35</v>
      </c>
      <c r="B36" t="s">
        <v>3</v>
      </c>
      <c r="C36" t="s">
        <v>317</v>
      </c>
      <c r="E36" s="115">
        <f>IF(ISNUMBER(SEARCH('Карта учёта'!$B$13,Расходка[[#This Row],[Наименование расходного материала]])),MAX($E$1:E35)+1,0)</f>
        <v>0</v>
      </c>
      <c r="F36" s="115">
        <f>IF(ISNUMBER(SEARCH('Карта учёта'!$B$14,Расходка[[#This Row],[Наименование расходного материала]])),MAX($F$1:F35)+1,0)</f>
        <v>0</v>
      </c>
      <c r="G36" s="115">
        <f>IF(ISNUMBER(SEARCH('Карта учёта'!$B$15,Расходка[[#This Row],[Наименование расходного материала]])),MAX($G$1:G35)+1,0)</f>
        <v>35</v>
      </c>
      <c r="H36" s="115">
        <f>IF(ISNUMBER(SEARCH('Карта учёта'!$B$16,Расходка[[#This Row],[Наименование расходного материала]])),MAX($H$1:H35)+1,0)</f>
        <v>35</v>
      </c>
      <c r="I36" s="115">
        <f>IF(ISNUMBER(SEARCH('Карта учёта'!$B$17,Расходка[[#This Row],[Наименование расходного материала]])),MAX($I$1:I35)+1,0)</f>
        <v>35</v>
      </c>
      <c r="J36" s="115">
        <f>IF(ISNUMBER(SEARCH('Карта учёта'!$B$18,Расходка[[#This Row],[Наименование расходного материала]])),MAX($J$1:J35)+1,0)</f>
        <v>35</v>
      </c>
      <c r="K36" s="115">
        <f>IF(ISNUMBER(SEARCH('Карта учёта'!$B$19,Расходка[[#This Row],[Наименование расходного материала]])),MAX($K$1:K35)+1,0)</f>
        <v>35</v>
      </c>
      <c r="L36" s="115">
        <f>IF(ISNUMBER(SEARCH('Карта учёта'!$B$20,Расходка[[#This Row],[Наименование расходного материала]])),MAX($L$1:L35)+1,0)</f>
        <v>35</v>
      </c>
      <c r="M36" s="115">
        <f>IF(ISNUMBER(SEARCH('Карта учёта'!$B$21,Расходка[[#This Row],[Наименование расходного материала]])),MAX($M$1:M35)+1,0)</f>
        <v>35</v>
      </c>
      <c r="N36" s="115">
        <f>IF(ISNUMBER(SEARCH('Карта учёта'!$B$22,Расходка[[#This Row],[Наименование расходного материала]])),MAX($N$1:N35)+1,0)</f>
        <v>35</v>
      </c>
      <c r="O36" s="115">
        <f>IF(ISNUMBER(SEARCH('Карта учёта'!$B$23,Расходка[[#This Row],[Наименование расходного материала]])),MAX($O$1:O35)+1,0)</f>
        <v>35</v>
      </c>
      <c r="P36" s="115">
        <f>IF(ISNUMBER(SEARCH('Карта учёта'!$B$24,Расходка[[#This Row],[Наименование расходного материала]])),MAX($P$1:P35)+1,0)</f>
        <v>35</v>
      </c>
      <c r="Q36" s="115">
        <f>IF(ISNUMBER(SEARCH('Карта учёта'!$B$25,Расходка[[#This Row],[Наименование расходного материала]])),MAX($Q$1:Q35)+1,0)</f>
        <v>35</v>
      </c>
      <c r="R36" s="114" t="str">
        <f>IFERROR(INDEX(Расходка[Наименование расходного материала],MATCH(Расходка[[#This Row],[№]],Поиск_расходки[Индекс1],0)),"")</f>
        <v/>
      </c>
      <c r="S36" s="114" t="str">
        <f>IFERROR(INDEX(Расходка[Наименование расходного материала],MATCH(Расходка[[#This Row],[№]],Поиск_расходки[Индекс2],0)),"")</f>
        <v/>
      </c>
      <c r="T36" s="114" t="str">
        <f>IFERROR(INDEX(Расходка[Наименование расходного материала],MATCH(Расходка[[#This Row],[№]],Поиск_расходки[Индекс3],0)),"")</f>
        <v>ProVia 3 Hydro-Track®</v>
      </c>
      <c r="U36" s="114" t="str">
        <f>IFERROR(INDEX(Расходка[Наименование расходного материала],MATCH(Расходка[[#This Row],[№]],Поиск_расходки[Индекс4],0)),"")</f>
        <v>ProVia 3 Hydro-Track®</v>
      </c>
      <c r="V36" s="114" t="str">
        <f>IFERROR(INDEX(Расходка[Наименование расходного материала],MATCH(Расходка[[#This Row],[№]],Поиск_расходки[Индекс5],0)),"")</f>
        <v>ProVia 3 Hydro-Track®</v>
      </c>
      <c r="W36" s="114" t="str">
        <f>IFERROR(INDEX(Расходка[Наименование расходного материала],MATCH(Расходка[[#This Row],[№]],Поиск_расходки[Индекс6],0)),"")</f>
        <v>ProVia 3 Hydro-Track®</v>
      </c>
      <c r="X36" s="114" t="str">
        <f>IFERROR(INDEX(Расходка[Наименование расходного материала],MATCH(Расходка[[#This Row],[№]],Поиск_расходки[Индекс7],0)),"")</f>
        <v>ProVia 3 Hydro-Track®</v>
      </c>
      <c r="Y36" s="114" t="str">
        <f>IFERROR(INDEX(Расходка[Наименование расходного материала],MATCH(Расходка[[#This Row],[№]],Поиск_расходки[Индекс8],0)),"")</f>
        <v>ProVia 3 Hydro-Track®</v>
      </c>
      <c r="Z36" s="114" t="str">
        <f>IFERROR(INDEX(Расходка[Наименование расходного материала],MATCH(Расходка[[#This Row],[№]],Поиск_расходки[Индекс9],0)),"")</f>
        <v>ProVia 3 Hydro-Track®</v>
      </c>
      <c r="AA36" s="114" t="str">
        <f>IFERROR(INDEX(Расходка[Наименование расходного материала],MATCH(Расходка[[#This Row],[№]],Поиск_расходки[Индекс10],0)),"")</f>
        <v>ProVia 3 Hydro-Track®</v>
      </c>
      <c r="AB36" s="114" t="str">
        <f>IFERROR(INDEX(Расходка[Наименование расходного материала],MATCH(Расходка[[#This Row],[№]],Поиск_расходки[Индекс11],0)),"")</f>
        <v>ProVia 3 Hydro-Track®</v>
      </c>
      <c r="AC36" s="114" t="str">
        <f>IFERROR(INDEX(Расходка[Наименование расходного материала],MATCH(Расходка[[#This Row],[№]],Поиск_расходки[Индекс12],0)),"")</f>
        <v>ProVia 3 Hydro-Track®</v>
      </c>
      <c r="AD36" s="114" t="str">
        <f>IFERROR(INDEX(Расходка[Наименование расходного материала],MATCH(Расходка[[#This Row],[№]],Поиск_расходки[Индекс13],0)),"")</f>
        <v>ProVia 3 Hydro-Track®</v>
      </c>
      <c r="AF36" s="4" t="s">
        <v>5</v>
      </c>
      <c r="AG36" s="4" t="s">
        <v>431</v>
      </c>
    </row>
    <row r="37" spans="1:33">
      <c r="A37">
        <f>ROW(Расходка[[#This Row],[Тип расходного материала ]])-1</f>
        <v>36</v>
      </c>
      <c r="B37" t="s">
        <v>3</v>
      </c>
      <c r="C37" t="s">
        <v>318</v>
      </c>
      <c r="E37" s="115">
        <f>IF(ISNUMBER(SEARCH('Карта учёта'!$B$13,Расходка[[#This Row],[Наименование расходного материала]])),MAX($E$1:E36)+1,0)</f>
        <v>0</v>
      </c>
      <c r="F37" s="115">
        <f>IF(ISNUMBER(SEARCH('Карта учёта'!$B$14,Расходка[[#This Row],[Наименование расходного материала]])),MAX($F$1:F36)+1,0)</f>
        <v>0</v>
      </c>
      <c r="G37" s="115">
        <f>IF(ISNUMBER(SEARCH('Карта учёта'!$B$15,Расходка[[#This Row],[Наименование расходного материала]])),MAX($G$1:G36)+1,0)</f>
        <v>36</v>
      </c>
      <c r="H37" s="115">
        <f>IF(ISNUMBER(SEARCH('Карта учёта'!$B$16,Расходка[[#This Row],[Наименование расходного материала]])),MAX($H$1:H36)+1,0)</f>
        <v>36</v>
      </c>
      <c r="I37" s="115">
        <f>IF(ISNUMBER(SEARCH('Карта учёта'!$B$17,Расходка[[#This Row],[Наименование расходного материала]])),MAX($I$1:I36)+1,0)</f>
        <v>36</v>
      </c>
      <c r="J37" s="115">
        <f>IF(ISNUMBER(SEARCH('Карта учёта'!$B$18,Расходка[[#This Row],[Наименование расходного материала]])),MAX($J$1:J36)+1,0)</f>
        <v>36</v>
      </c>
      <c r="K37" s="115">
        <f>IF(ISNUMBER(SEARCH('Карта учёта'!$B$19,Расходка[[#This Row],[Наименование расходного материала]])),MAX($K$1:K36)+1,0)</f>
        <v>36</v>
      </c>
      <c r="L37" s="115">
        <f>IF(ISNUMBER(SEARCH('Карта учёта'!$B$20,Расходка[[#This Row],[Наименование расходного материала]])),MAX($L$1:L36)+1,0)</f>
        <v>36</v>
      </c>
      <c r="M37" s="115">
        <f>IF(ISNUMBER(SEARCH('Карта учёта'!$B$21,Расходка[[#This Row],[Наименование расходного материала]])),MAX($M$1:M36)+1,0)</f>
        <v>36</v>
      </c>
      <c r="N37" s="115">
        <f>IF(ISNUMBER(SEARCH('Карта учёта'!$B$22,Расходка[[#This Row],[Наименование расходного материала]])),MAX($N$1:N36)+1,0)</f>
        <v>36</v>
      </c>
      <c r="O37" s="115">
        <f>IF(ISNUMBER(SEARCH('Карта учёта'!$B$23,Расходка[[#This Row],[Наименование расходного материала]])),MAX($O$1:O36)+1,0)</f>
        <v>36</v>
      </c>
      <c r="P37" s="115">
        <f>IF(ISNUMBER(SEARCH('Карта учёта'!$B$24,Расходка[[#This Row],[Наименование расходного материала]])),MAX($P$1:P36)+1,0)</f>
        <v>36</v>
      </c>
      <c r="Q37" s="115">
        <f>IF(ISNUMBER(SEARCH('Карта учёта'!$B$25,Расходка[[#This Row],[Наименование расходного материала]])),MAX($Q$1:Q36)+1,0)</f>
        <v>36</v>
      </c>
      <c r="R37" s="114" t="str">
        <f>IFERROR(INDEX(Расходка[Наименование расходного материала],MATCH(Расходка[[#This Row],[№]],Поиск_расходки[Индекс1],0)),"")</f>
        <v/>
      </c>
      <c r="S37" s="114" t="str">
        <f>IFERROR(INDEX(Расходка[Наименование расходного материала],MATCH(Расходка[[#This Row],[№]],Поиск_расходки[Индекс2],0)),"")</f>
        <v/>
      </c>
      <c r="T37" s="114" t="str">
        <f>IFERROR(INDEX(Расходка[Наименование расходного материала],MATCH(Расходка[[#This Row],[№]],Поиск_расходки[Индекс3],0)),"")</f>
        <v>ProVia 6 Hydro-Track®</v>
      </c>
      <c r="U37" s="114" t="str">
        <f>IFERROR(INDEX(Расходка[Наименование расходного материала],MATCH(Расходка[[#This Row],[№]],Поиск_расходки[Индекс4],0)),"")</f>
        <v>ProVia 6 Hydro-Track®</v>
      </c>
      <c r="V37" s="114" t="str">
        <f>IFERROR(INDEX(Расходка[Наименование расходного материала],MATCH(Расходка[[#This Row],[№]],Поиск_расходки[Индекс5],0)),"")</f>
        <v>ProVia 6 Hydro-Track®</v>
      </c>
      <c r="W37" s="114" t="str">
        <f>IFERROR(INDEX(Расходка[Наименование расходного материала],MATCH(Расходка[[#This Row],[№]],Поиск_расходки[Индекс6],0)),"")</f>
        <v>ProVia 6 Hydro-Track®</v>
      </c>
      <c r="X37" s="114" t="str">
        <f>IFERROR(INDEX(Расходка[Наименование расходного материала],MATCH(Расходка[[#This Row],[№]],Поиск_расходки[Индекс7],0)),"")</f>
        <v>ProVia 6 Hydro-Track®</v>
      </c>
      <c r="Y37" s="114" t="str">
        <f>IFERROR(INDEX(Расходка[Наименование расходного материала],MATCH(Расходка[[#This Row],[№]],Поиск_расходки[Индекс8],0)),"")</f>
        <v>ProVia 6 Hydro-Track®</v>
      </c>
      <c r="Z37" s="114" t="str">
        <f>IFERROR(INDEX(Расходка[Наименование расходного материала],MATCH(Расходка[[#This Row],[№]],Поиск_расходки[Индекс9],0)),"")</f>
        <v>ProVia 6 Hydro-Track®</v>
      </c>
      <c r="AA37" s="114" t="str">
        <f>IFERROR(INDEX(Расходка[Наименование расходного материала],MATCH(Расходка[[#This Row],[№]],Поиск_расходки[Индекс10],0)),"")</f>
        <v>ProVia 6 Hydro-Track®</v>
      </c>
      <c r="AB37" s="114" t="str">
        <f>IFERROR(INDEX(Расходка[Наименование расходного материала],MATCH(Расходка[[#This Row],[№]],Поиск_расходки[Индекс11],0)),"")</f>
        <v>ProVia 6 Hydro-Track®</v>
      </c>
      <c r="AC37" s="114" t="str">
        <f>IFERROR(INDEX(Расходка[Наименование расходного материала],MATCH(Расходка[[#This Row],[№]],Поиск_расходки[Индекс12],0)),"")</f>
        <v>ProVia 6 Hydro-Track®</v>
      </c>
      <c r="AD37" s="114" t="str">
        <f>IFERROR(INDEX(Расходка[Наименование расходного материала],MATCH(Расходка[[#This Row],[№]],Поиск_расходки[Индекс13],0)),"")</f>
        <v>ProVia 6 Hydro-Track®</v>
      </c>
      <c r="AF37" s="4" t="s">
        <v>6</v>
      </c>
      <c r="AG37" s="4" t="s">
        <v>404</v>
      </c>
    </row>
    <row r="38" spans="1:33">
      <c r="A38">
        <f>ROW(Расходка[[#This Row],[Тип расходного материала ]])-1</f>
        <v>37</v>
      </c>
      <c r="B38" t="s">
        <v>3</v>
      </c>
      <c r="C38" t="s">
        <v>319</v>
      </c>
      <c r="E38" s="115">
        <f>IF(ISNUMBER(SEARCH('Карта учёта'!$B$13,Расходка[[#This Row],[Наименование расходного материала]])),MAX($E$1:E37)+1,0)</f>
        <v>0</v>
      </c>
      <c r="F38" s="115">
        <f>IF(ISNUMBER(SEARCH('Карта учёта'!$B$14,Расходка[[#This Row],[Наименование расходного материала]])),MAX($F$1:F37)+1,0)</f>
        <v>0</v>
      </c>
      <c r="G38" s="115">
        <f>IF(ISNUMBER(SEARCH('Карта учёта'!$B$15,Расходка[[#This Row],[Наименование расходного материала]])),MAX($G$1:G37)+1,0)</f>
        <v>37</v>
      </c>
      <c r="H38" s="115">
        <f>IF(ISNUMBER(SEARCH('Карта учёта'!$B$16,Расходка[[#This Row],[Наименование расходного материала]])),MAX($H$1:H37)+1,0)</f>
        <v>37</v>
      </c>
      <c r="I38" s="115">
        <f>IF(ISNUMBER(SEARCH('Карта учёта'!$B$17,Расходка[[#This Row],[Наименование расходного материала]])),MAX($I$1:I37)+1,0)</f>
        <v>37</v>
      </c>
      <c r="J38" s="115">
        <f>IF(ISNUMBER(SEARCH('Карта учёта'!$B$18,Расходка[[#This Row],[Наименование расходного материала]])),MAX($J$1:J37)+1,0)</f>
        <v>37</v>
      </c>
      <c r="K38" s="115">
        <f>IF(ISNUMBER(SEARCH('Карта учёта'!$B$19,Расходка[[#This Row],[Наименование расходного материала]])),MAX($K$1:K37)+1,0)</f>
        <v>37</v>
      </c>
      <c r="L38" s="115">
        <f>IF(ISNUMBER(SEARCH('Карта учёта'!$B$20,Расходка[[#This Row],[Наименование расходного материала]])),MAX($L$1:L37)+1,0)</f>
        <v>37</v>
      </c>
      <c r="M38" s="115">
        <f>IF(ISNUMBER(SEARCH('Карта учёта'!$B$21,Расходка[[#This Row],[Наименование расходного материала]])),MAX($M$1:M37)+1,0)</f>
        <v>37</v>
      </c>
      <c r="N38" s="115">
        <f>IF(ISNUMBER(SEARCH('Карта учёта'!$B$22,Расходка[[#This Row],[Наименование расходного материала]])),MAX($N$1:N37)+1,0)</f>
        <v>37</v>
      </c>
      <c r="O38" s="115">
        <f>IF(ISNUMBER(SEARCH('Карта учёта'!$B$23,Расходка[[#This Row],[Наименование расходного материала]])),MAX($O$1:O37)+1,0)</f>
        <v>37</v>
      </c>
      <c r="P38" s="115">
        <f>IF(ISNUMBER(SEARCH('Карта учёта'!$B$24,Расходка[[#This Row],[Наименование расходного материала]])),MAX($P$1:P37)+1,0)</f>
        <v>37</v>
      </c>
      <c r="Q38" s="115">
        <f>IF(ISNUMBER(SEARCH('Карта учёта'!$B$25,Расходка[[#This Row],[Наименование расходного материала]])),MAX($Q$1:Q37)+1,0)</f>
        <v>37</v>
      </c>
      <c r="R38" s="114" t="str">
        <f>IFERROR(INDEX(Расходка[Наименование расходного материала],MATCH(Расходка[[#This Row],[№]],Поиск_расходки[Индекс1],0)),"")</f>
        <v/>
      </c>
      <c r="S38" s="114" t="str">
        <f>IFERROR(INDEX(Расходка[Наименование расходного материала],MATCH(Расходка[[#This Row],[№]],Поиск_расходки[Индекс2],0)),"")</f>
        <v/>
      </c>
      <c r="T38" s="114" t="str">
        <f>IFERROR(INDEX(Расходка[Наименование расходного материала],MATCH(Расходка[[#This Row],[№]],Поиск_расходки[Индекс3],0)),"")</f>
        <v>ProVia 9 Hydro-Track®</v>
      </c>
      <c r="U38" s="114" t="str">
        <f>IFERROR(INDEX(Расходка[Наименование расходного материала],MATCH(Расходка[[#This Row],[№]],Поиск_расходки[Индекс4],0)),"")</f>
        <v>ProVia 9 Hydro-Track®</v>
      </c>
      <c r="V38" s="114" t="str">
        <f>IFERROR(INDEX(Расходка[Наименование расходного материала],MATCH(Расходка[[#This Row],[№]],Поиск_расходки[Индекс5],0)),"")</f>
        <v>ProVia 9 Hydro-Track®</v>
      </c>
      <c r="W38" s="114" t="str">
        <f>IFERROR(INDEX(Расходка[Наименование расходного материала],MATCH(Расходка[[#This Row],[№]],Поиск_расходки[Индекс6],0)),"")</f>
        <v>ProVia 9 Hydro-Track®</v>
      </c>
      <c r="X38" s="114" t="str">
        <f>IFERROR(INDEX(Расходка[Наименование расходного материала],MATCH(Расходка[[#This Row],[№]],Поиск_расходки[Индекс7],0)),"")</f>
        <v>ProVia 9 Hydro-Track®</v>
      </c>
      <c r="Y38" s="114" t="str">
        <f>IFERROR(INDEX(Расходка[Наименование расходного материала],MATCH(Расходка[[#This Row],[№]],Поиск_расходки[Индекс8],0)),"")</f>
        <v>ProVia 9 Hydro-Track®</v>
      </c>
      <c r="Z38" s="114" t="str">
        <f>IFERROR(INDEX(Расходка[Наименование расходного материала],MATCH(Расходка[[#This Row],[№]],Поиск_расходки[Индекс9],0)),"")</f>
        <v>ProVia 9 Hydro-Track®</v>
      </c>
      <c r="AA38" s="114" t="str">
        <f>IFERROR(INDEX(Расходка[Наименование расходного материала],MATCH(Расходка[[#This Row],[№]],Поиск_расходки[Индекс10],0)),"")</f>
        <v>ProVia 9 Hydro-Track®</v>
      </c>
      <c r="AB38" s="114" t="str">
        <f>IFERROR(INDEX(Расходка[Наименование расходного материала],MATCH(Расходка[[#This Row],[№]],Поиск_расходки[Индекс11],0)),"")</f>
        <v>ProVia 9 Hydro-Track®</v>
      </c>
      <c r="AC38" s="114" t="str">
        <f>IFERROR(INDEX(Расходка[Наименование расходного материала],MATCH(Расходка[[#This Row],[№]],Поиск_расходки[Индекс12],0)),"")</f>
        <v>ProVia 9 Hydro-Track®</v>
      </c>
      <c r="AD38" s="114" t="str">
        <f>IFERROR(INDEX(Расходка[Наименование расходного материала],MATCH(Расходка[[#This Row],[№]],Поиск_расходки[Индекс13],0)),"")</f>
        <v>ProVia 9 Hydro-Track®</v>
      </c>
      <c r="AF38" s="4" t="s">
        <v>6</v>
      </c>
      <c r="AG38" s="4" t="s">
        <v>491</v>
      </c>
    </row>
    <row r="39" spans="1:33">
      <c r="A39">
        <f>ROW(Расходка[[#This Row],[Тип расходного материала ]])-1</f>
        <v>38</v>
      </c>
      <c r="B39" t="s">
        <v>3</v>
      </c>
      <c r="C39" t="s">
        <v>315</v>
      </c>
      <c r="E39" s="115">
        <f>IF(ISNUMBER(SEARCH('Карта учёта'!$B$13,Расходка[[#This Row],[Наименование расходного материала]])),MAX($E$1:E38)+1,0)</f>
        <v>0</v>
      </c>
      <c r="F39" s="115">
        <f>IF(ISNUMBER(SEARCH('Карта учёта'!$B$14,Расходка[[#This Row],[Наименование расходного материала]])),MAX($F$1:F38)+1,0)</f>
        <v>0</v>
      </c>
      <c r="G39" s="115">
        <f>IF(ISNUMBER(SEARCH('Карта учёта'!$B$15,Расходка[[#This Row],[Наименование расходного материала]])),MAX($G$1:G38)+1,0)</f>
        <v>38</v>
      </c>
      <c r="H39" s="115">
        <f>IF(ISNUMBER(SEARCH('Карта учёта'!$B$16,Расходка[[#This Row],[Наименование расходного материала]])),MAX($H$1:H38)+1,0)</f>
        <v>38</v>
      </c>
      <c r="I39" s="115">
        <f>IF(ISNUMBER(SEARCH('Карта учёта'!$B$17,Расходка[[#This Row],[Наименование расходного материала]])),MAX($I$1:I38)+1,0)</f>
        <v>38</v>
      </c>
      <c r="J39" s="115">
        <f>IF(ISNUMBER(SEARCH('Карта учёта'!$B$18,Расходка[[#This Row],[Наименование расходного материала]])),MAX($J$1:J38)+1,0)</f>
        <v>38</v>
      </c>
      <c r="K39" s="115">
        <f>IF(ISNUMBER(SEARCH('Карта учёта'!$B$19,Расходка[[#This Row],[Наименование расходного материала]])),MAX($K$1:K38)+1,0)</f>
        <v>38</v>
      </c>
      <c r="L39" s="115">
        <f>IF(ISNUMBER(SEARCH('Карта учёта'!$B$20,Расходка[[#This Row],[Наименование расходного материала]])),MAX($L$1:L38)+1,0)</f>
        <v>38</v>
      </c>
      <c r="M39" s="115">
        <f>IF(ISNUMBER(SEARCH('Карта учёта'!$B$21,Расходка[[#This Row],[Наименование расходного материала]])),MAX($M$1:M38)+1,0)</f>
        <v>38</v>
      </c>
      <c r="N39" s="115">
        <f>IF(ISNUMBER(SEARCH('Карта учёта'!$B$22,Расходка[[#This Row],[Наименование расходного материала]])),MAX($N$1:N38)+1,0)</f>
        <v>38</v>
      </c>
      <c r="O39" s="115">
        <f>IF(ISNUMBER(SEARCH('Карта учёта'!$B$23,Расходка[[#This Row],[Наименование расходного материала]])),MAX($O$1:O38)+1,0)</f>
        <v>38</v>
      </c>
      <c r="P39" s="115">
        <f>IF(ISNUMBER(SEARCH('Карта учёта'!$B$24,Расходка[[#This Row],[Наименование расходного материала]])),MAX($P$1:P38)+1,0)</f>
        <v>38</v>
      </c>
      <c r="Q39" s="115">
        <f>IF(ISNUMBER(SEARCH('Карта учёта'!$B$25,Расходка[[#This Row],[Наименование расходного материала]])),MAX($Q$1:Q38)+1,0)</f>
        <v>38</v>
      </c>
      <c r="R39" s="114" t="str">
        <f>IFERROR(INDEX(Расходка[Наименование расходного материала],MATCH(Расходка[[#This Row],[№]],Поиск_расходки[Индекс1],0)),"")</f>
        <v/>
      </c>
      <c r="S39" s="114" t="str">
        <f>IFERROR(INDEX(Расходка[Наименование расходного материала],MATCH(Расходка[[#This Row],[№]],Поиск_расходки[Индекс2],0)),"")</f>
        <v/>
      </c>
      <c r="T39" s="114" t="str">
        <f>IFERROR(INDEX(Расходка[Наименование расходного материала],MATCH(Расходка[[#This Row],[№]],Поиск_расходки[Индекс3],0)),"")</f>
        <v>Rinato</v>
      </c>
      <c r="U39" s="114" t="str">
        <f>IFERROR(INDEX(Расходка[Наименование расходного материала],MATCH(Расходка[[#This Row],[№]],Поиск_расходки[Индекс4],0)),"")</f>
        <v>Rinato</v>
      </c>
      <c r="V39" s="114" t="str">
        <f>IFERROR(INDEX(Расходка[Наименование расходного материала],MATCH(Расходка[[#This Row],[№]],Поиск_расходки[Индекс5],0)),"")</f>
        <v>Rinato</v>
      </c>
      <c r="W39" s="114" t="str">
        <f>IFERROR(INDEX(Расходка[Наименование расходного материала],MATCH(Расходка[[#This Row],[№]],Поиск_расходки[Индекс6],0)),"")</f>
        <v>Rinato</v>
      </c>
      <c r="X39" s="114" t="str">
        <f>IFERROR(INDEX(Расходка[Наименование расходного материала],MATCH(Расходка[[#This Row],[№]],Поиск_расходки[Индекс7],0)),"")</f>
        <v>Rinato</v>
      </c>
      <c r="Y39" s="114" t="str">
        <f>IFERROR(INDEX(Расходка[Наименование расходного материала],MATCH(Расходка[[#This Row],[№]],Поиск_расходки[Индекс8],0)),"")</f>
        <v>Rinato</v>
      </c>
      <c r="Z39" s="114" t="str">
        <f>IFERROR(INDEX(Расходка[Наименование расходного материала],MATCH(Расходка[[#This Row],[№]],Поиск_расходки[Индекс9],0)),"")</f>
        <v>Rinato</v>
      </c>
      <c r="AA39" s="114" t="str">
        <f>IFERROR(INDEX(Расходка[Наименование расходного материала],MATCH(Расходка[[#This Row],[№]],Поиск_расходки[Индекс10],0)),"")</f>
        <v>Rinato</v>
      </c>
      <c r="AB39" s="114" t="str">
        <f>IFERROR(INDEX(Расходка[Наименование расходного материала],MATCH(Расходка[[#This Row],[№]],Поиск_расходки[Индекс11],0)),"")</f>
        <v>Rinato</v>
      </c>
      <c r="AC39" s="114" t="str">
        <f>IFERROR(INDEX(Расходка[Наименование расходного материала],MATCH(Расходка[[#This Row],[№]],Поиск_расходки[Индекс12],0)),"")</f>
        <v>Rinato</v>
      </c>
      <c r="AD39" s="114" t="str">
        <f>IFERROR(INDEX(Расходка[Наименование расходного материала],MATCH(Расходка[[#This Row],[№]],Поиск_расходки[Индекс13],0)),"")</f>
        <v>Rinato</v>
      </c>
      <c r="AF39" s="4" t="s">
        <v>6</v>
      </c>
      <c r="AG39" s="4" t="s">
        <v>432</v>
      </c>
    </row>
    <row r="40" spans="1:33">
      <c r="A40">
        <f>ROW(Расходка[[#This Row],[Тип расходного материала ]])-1</f>
        <v>39</v>
      </c>
      <c r="B40" t="s">
        <v>3</v>
      </c>
      <c r="C40" s="1" t="s">
        <v>352</v>
      </c>
      <c r="E40" s="115">
        <f>IF(ISNUMBER(SEARCH('Карта учёта'!$B$13,Расходка[[#This Row],[Наименование расходного материала]])),MAX($E$1:E39)+1,0)</f>
        <v>0</v>
      </c>
      <c r="F40" s="115">
        <f>IF(ISNUMBER(SEARCH('Карта учёта'!$B$14,Расходка[[#This Row],[Наименование расходного материала]])),MAX($F$1:F39)+1,0)</f>
        <v>0</v>
      </c>
      <c r="G40" s="115">
        <f>IF(ISNUMBER(SEARCH('Карта учёта'!$B$15,Расходка[[#This Row],[Наименование расходного материала]])),MAX($G$1:G39)+1,0)</f>
        <v>39</v>
      </c>
      <c r="H40" s="115">
        <f>IF(ISNUMBER(SEARCH('Карта учёта'!$B$16,Расходка[[#This Row],[Наименование расходного материала]])),MAX($H$1:H39)+1,0)</f>
        <v>39</v>
      </c>
      <c r="I40" s="115">
        <f>IF(ISNUMBER(SEARCH('Карта учёта'!$B$17,Расходка[[#This Row],[Наименование расходного материала]])),MAX($I$1:I39)+1,0)</f>
        <v>39</v>
      </c>
      <c r="J40" s="115">
        <f>IF(ISNUMBER(SEARCH('Карта учёта'!$B$18,Расходка[[#This Row],[Наименование расходного материала]])),MAX($J$1:J39)+1,0)</f>
        <v>39</v>
      </c>
      <c r="K40" s="115">
        <f>IF(ISNUMBER(SEARCH('Карта учёта'!$B$19,Расходка[[#This Row],[Наименование расходного материала]])),MAX($K$1:K39)+1,0)</f>
        <v>39</v>
      </c>
      <c r="L40" s="115">
        <f>IF(ISNUMBER(SEARCH('Карта учёта'!$B$20,Расходка[[#This Row],[Наименование расходного материала]])),MAX($L$1:L39)+1,0)</f>
        <v>39</v>
      </c>
      <c r="M40" s="115">
        <f>IF(ISNUMBER(SEARCH('Карта учёта'!$B$21,Расходка[[#This Row],[Наименование расходного материала]])),MAX($M$1:M39)+1,0)</f>
        <v>39</v>
      </c>
      <c r="N40" s="115">
        <f>IF(ISNUMBER(SEARCH('Карта учёта'!$B$22,Расходка[[#This Row],[Наименование расходного материала]])),MAX($N$1:N39)+1,0)</f>
        <v>39</v>
      </c>
      <c r="O40" s="115">
        <f>IF(ISNUMBER(SEARCH('Карта учёта'!$B$23,Расходка[[#This Row],[Наименование расходного материала]])),MAX($O$1:O39)+1,0)</f>
        <v>39</v>
      </c>
      <c r="P40" s="115">
        <f>IF(ISNUMBER(SEARCH('Карта учёта'!$B$24,Расходка[[#This Row],[Наименование расходного материала]])),MAX($P$1:P39)+1,0)</f>
        <v>39</v>
      </c>
      <c r="Q40" s="115">
        <f>IF(ISNUMBER(SEARCH('Карта учёта'!$B$25,Расходка[[#This Row],[Наименование расходного материала]])),MAX($Q$1:Q39)+1,0)</f>
        <v>39</v>
      </c>
      <c r="R40" s="114" t="str">
        <f>IFERROR(INDEX(Расходка[Наименование расходного материала],MATCH(Расходка[[#This Row],[№]],Поиск_расходки[Индекс1],0)),"")</f>
        <v/>
      </c>
      <c r="S40" s="114" t="str">
        <f>IFERROR(INDEX(Расходка[Наименование расходного материала],MATCH(Расходка[[#This Row],[№]],Поиск_расходки[Индекс2],0)),"")</f>
        <v/>
      </c>
      <c r="T40" s="114" t="str">
        <f>IFERROR(INDEX(Расходка[Наименование расходного материала],MATCH(Расходка[[#This Row],[№]],Поиск_расходки[Индекс3],0)),"")</f>
        <v>Runthrough NS (Floppy)</v>
      </c>
      <c r="U40" s="114" t="str">
        <f>IFERROR(INDEX(Расходка[Наименование расходного материала],MATCH(Расходка[[#This Row],[№]],Поиск_расходки[Индекс4],0)),"")</f>
        <v>Runthrough NS (Floppy)</v>
      </c>
      <c r="V40" s="114" t="str">
        <f>IFERROR(INDEX(Расходка[Наименование расходного материала],MATCH(Расходка[[#This Row],[№]],Поиск_расходки[Индекс5],0)),"")</f>
        <v>Runthrough NS (Floppy)</v>
      </c>
      <c r="W40" s="114" t="str">
        <f>IFERROR(INDEX(Расходка[Наименование расходного материала],MATCH(Расходка[[#This Row],[№]],Поиск_расходки[Индекс6],0)),"")</f>
        <v>Runthrough NS (Floppy)</v>
      </c>
      <c r="X40" s="114" t="str">
        <f>IFERROR(INDEX(Расходка[Наименование расходного материала],MATCH(Расходка[[#This Row],[№]],Поиск_расходки[Индекс7],0)),"")</f>
        <v>Runthrough NS (Floppy)</v>
      </c>
      <c r="Y40" s="114" t="str">
        <f>IFERROR(INDEX(Расходка[Наименование расходного материала],MATCH(Расходка[[#This Row],[№]],Поиск_расходки[Индекс8],0)),"")</f>
        <v>Runthrough NS (Floppy)</v>
      </c>
      <c r="Z40" s="114" t="str">
        <f>IFERROR(INDEX(Расходка[Наименование расходного материала],MATCH(Расходка[[#This Row],[№]],Поиск_расходки[Индекс9],0)),"")</f>
        <v>Runthrough NS (Floppy)</v>
      </c>
      <c r="AA40" s="114" t="str">
        <f>IFERROR(INDEX(Расходка[Наименование расходного материала],MATCH(Расходка[[#This Row],[№]],Поиск_расходки[Индекс10],0)),"")</f>
        <v>Runthrough NS (Floppy)</v>
      </c>
      <c r="AB40" s="114" t="str">
        <f>IFERROR(INDEX(Расходка[Наименование расходного материала],MATCH(Расходка[[#This Row],[№]],Поиск_расходки[Индекс11],0)),"")</f>
        <v>Runthrough NS (Floppy)</v>
      </c>
      <c r="AC40" s="114" t="str">
        <f>IFERROR(INDEX(Расходка[Наименование расходного материала],MATCH(Расходка[[#This Row],[№]],Поиск_расходки[Индекс12],0)),"")</f>
        <v>Runthrough NS (Floppy)</v>
      </c>
      <c r="AD40" s="114" t="str">
        <f>IFERROR(INDEX(Расходка[Наименование расходного материала],MATCH(Расходка[[#This Row],[№]],Поиск_расходки[Индекс13],0)),"")</f>
        <v>Runthrough NS (Floppy)</v>
      </c>
      <c r="AF40" s="4" t="s">
        <v>6</v>
      </c>
      <c r="AG40" s="4" t="s">
        <v>433</v>
      </c>
    </row>
    <row r="41" spans="1:33">
      <c r="A41">
        <f>ROW(Расходка[[#This Row],[Тип расходного материала ]])-1</f>
        <v>40</v>
      </c>
      <c r="B41" t="s">
        <v>3</v>
      </c>
      <c r="C41" s="1" t="s">
        <v>359</v>
      </c>
      <c r="E41" s="115">
        <f>IF(ISNUMBER(SEARCH('Карта учёта'!$B$13,Расходка[[#This Row],[Наименование расходного материала]])),MAX($E$1:E40)+1,0)</f>
        <v>0</v>
      </c>
      <c r="F41" s="115">
        <f>IF(ISNUMBER(SEARCH('Карта учёта'!$B$14,Расходка[[#This Row],[Наименование расходного материала]])),MAX($F$1:F40)+1,0)</f>
        <v>0</v>
      </c>
      <c r="G41" s="115">
        <f>IF(ISNUMBER(SEARCH('Карта учёта'!$B$15,Расходка[[#This Row],[Наименование расходного материала]])),MAX($G$1:G40)+1,0)</f>
        <v>40</v>
      </c>
      <c r="H41" s="115">
        <f>IF(ISNUMBER(SEARCH('Карта учёта'!$B$16,Расходка[[#This Row],[Наименование расходного материала]])),MAX($H$1:H40)+1,0)</f>
        <v>40</v>
      </c>
      <c r="I41" s="115">
        <f>IF(ISNUMBER(SEARCH('Карта учёта'!$B$17,Расходка[[#This Row],[Наименование расходного материала]])),MAX($I$1:I40)+1,0)</f>
        <v>40</v>
      </c>
      <c r="J41" s="115">
        <f>IF(ISNUMBER(SEARCH('Карта учёта'!$B$18,Расходка[[#This Row],[Наименование расходного материала]])),MAX($J$1:J40)+1,0)</f>
        <v>40</v>
      </c>
      <c r="K41" s="115">
        <f>IF(ISNUMBER(SEARCH('Карта учёта'!$B$19,Расходка[[#This Row],[Наименование расходного материала]])),MAX($K$1:K40)+1,0)</f>
        <v>40</v>
      </c>
      <c r="L41" s="115">
        <f>IF(ISNUMBER(SEARCH('Карта учёта'!$B$20,Расходка[[#This Row],[Наименование расходного материала]])),MAX($L$1:L40)+1,0)</f>
        <v>40</v>
      </c>
      <c r="M41" s="115">
        <f>IF(ISNUMBER(SEARCH('Карта учёта'!$B$21,Расходка[[#This Row],[Наименование расходного материала]])),MAX($M$1:M40)+1,0)</f>
        <v>40</v>
      </c>
      <c r="N41" s="115">
        <f>IF(ISNUMBER(SEARCH('Карта учёта'!$B$22,Расходка[[#This Row],[Наименование расходного материала]])),MAX($N$1:N40)+1,0)</f>
        <v>40</v>
      </c>
      <c r="O41" s="115">
        <f>IF(ISNUMBER(SEARCH('Карта учёта'!$B$23,Расходка[[#This Row],[Наименование расходного материала]])),MAX($O$1:O40)+1,0)</f>
        <v>40</v>
      </c>
      <c r="P41" s="115">
        <f>IF(ISNUMBER(SEARCH('Карта учёта'!$B$24,Расходка[[#This Row],[Наименование расходного материала]])),MAX($P$1:P40)+1,0)</f>
        <v>40</v>
      </c>
      <c r="Q41" s="115">
        <f>IF(ISNUMBER(SEARCH('Карта учёта'!$B$25,Расходка[[#This Row],[Наименование расходного материала]])),MAX($Q$1:Q40)+1,0)</f>
        <v>40</v>
      </c>
      <c r="R41" s="114" t="str">
        <f>IFERROR(INDEX(Расходка[Наименование расходного материала],MATCH(Расходка[[#This Row],[№]],Поиск_расходки[Индекс1],0)),"")</f>
        <v/>
      </c>
      <c r="S41" s="114" t="str">
        <f>IFERROR(INDEX(Расходка[Наименование расходного материала],MATCH(Расходка[[#This Row],[№]],Поиск_расходки[Индекс2],0)),"")</f>
        <v/>
      </c>
      <c r="T41" s="114" t="str">
        <f>IFERROR(INDEX(Расходка[Наименование расходного материала],MATCH(Расходка[[#This Row],[№]],Поиск_расходки[Индекс3],0)),"")</f>
        <v>Runthrough NS Hypercoat</v>
      </c>
      <c r="U41" s="114" t="str">
        <f>IFERROR(INDEX(Расходка[Наименование расходного материала],MATCH(Расходка[[#This Row],[№]],Поиск_расходки[Индекс4],0)),"")</f>
        <v>Runthrough NS Hypercoat</v>
      </c>
      <c r="V41" s="114" t="str">
        <f>IFERROR(INDEX(Расходка[Наименование расходного материала],MATCH(Расходка[[#This Row],[№]],Поиск_расходки[Индекс5],0)),"")</f>
        <v>Runthrough NS Hypercoat</v>
      </c>
      <c r="W41" s="114" t="str">
        <f>IFERROR(INDEX(Расходка[Наименование расходного материала],MATCH(Расходка[[#This Row],[№]],Поиск_расходки[Индекс6],0)),"")</f>
        <v>Runthrough NS Hypercoat</v>
      </c>
      <c r="X41" s="114" t="str">
        <f>IFERROR(INDEX(Расходка[Наименование расходного материала],MATCH(Расходка[[#This Row],[№]],Поиск_расходки[Индекс7],0)),"")</f>
        <v>Runthrough NS Hypercoat</v>
      </c>
      <c r="Y41" s="114" t="str">
        <f>IFERROR(INDEX(Расходка[Наименование расходного материала],MATCH(Расходка[[#This Row],[№]],Поиск_расходки[Индекс8],0)),"")</f>
        <v>Runthrough NS Hypercoat</v>
      </c>
      <c r="Z41" s="114" t="str">
        <f>IFERROR(INDEX(Расходка[Наименование расходного материала],MATCH(Расходка[[#This Row],[№]],Поиск_расходки[Индекс9],0)),"")</f>
        <v>Runthrough NS Hypercoat</v>
      </c>
      <c r="AA41" s="114" t="str">
        <f>IFERROR(INDEX(Расходка[Наименование расходного материала],MATCH(Расходка[[#This Row],[№]],Поиск_расходки[Индекс10],0)),"")</f>
        <v>Runthrough NS Hypercoat</v>
      </c>
      <c r="AB41" s="114" t="str">
        <f>IFERROR(INDEX(Расходка[Наименование расходного материала],MATCH(Расходка[[#This Row],[№]],Поиск_расходки[Индекс11],0)),"")</f>
        <v>Runthrough NS Hypercoat</v>
      </c>
      <c r="AC41" s="114" t="str">
        <f>IFERROR(INDEX(Расходка[Наименование расходного материала],MATCH(Расходка[[#This Row],[№]],Поиск_расходки[Индекс12],0)),"")</f>
        <v>Runthrough NS Hypercoat</v>
      </c>
      <c r="AD41" s="114" t="str">
        <f>IFERROR(INDEX(Расходка[Наименование расходного материала],MATCH(Расходка[[#This Row],[№]],Поиск_расходки[Индекс13],0)),"")</f>
        <v>Runthrough NS Hypercoat</v>
      </c>
      <c r="AF41" s="4" t="s">
        <v>6</v>
      </c>
      <c r="AG41" s="4" t="s">
        <v>434</v>
      </c>
    </row>
    <row r="42" spans="1:33">
      <c r="A42">
        <f>ROW(Расходка[[#This Row],[Тип расходного материала ]])-1</f>
        <v>41</v>
      </c>
      <c r="B42" t="s">
        <v>3</v>
      </c>
      <c r="C42" s="1" t="s">
        <v>358</v>
      </c>
      <c r="E42" s="115">
        <f>IF(ISNUMBER(SEARCH('Карта учёта'!$B$13,Расходка[[#This Row],[Наименование расходного материала]])),MAX($E$1:E41)+1,0)</f>
        <v>0</v>
      </c>
      <c r="F42" s="115">
        <f>IF(ISNUMBER(SEARCH('Карта учёта'!$B$14,Расходка[[#This Row],[Наименование расходного материала]])),MAX($F$1:F41)+1,0)</f>
        <v>0</v>
      </c>
      <c r="G42" s="115">
        <f>IF(ISNUMBER(SEARCH('Карта учёта'!$B$15,Расходка[[#This Row],[Наименование расходного материала]])),MAX($G$1:G41)+1,0)</f>
        <v>41</v>
      </c>
      <c r="H42" s="115">
        <f>IF(ISNUMBER(SEARCH('Карта учёта'!$B$16,Расходка[[#This Row],[Наименование расходного материала]])),MAX($H$1:H41)+1,0)</f>
        <v>41</v>
      </c>
      <c r="I42" s="115">
        <f>IF(ISNUMBER(SEARCH('Карта учёта'!$B$17,Расходка[[#This Row],[Наименование расходного материала]])),MAX($I$1:I41)+1,0)</f>
        <v>41</v>
      </c>
      <c r="J42" s="115">
        <f>IF(ISNUMBER(SEARCH('Карта учёта'!$B$18,Расходка[[#This Row],[Наименование расходного материала]])),MAX($J$1:J41)+1,0)</f>
        <v>41</v>
      </c>
      <c r="K42" s="115">
        <f>IF(ISNUMBER(SEARCH('Карта учёта'!$B$19,Расходка[[#This Row],[Наименование расходного материала]])),MAX($K$1:K41)+1,0)</f>
        <v>41</v>
      </c>
      <c r="L42" s="115">
        <f>IF(ISNUMBER(SEARCH('Карта учёта'!$B$20,Расходка[[#This Row],[Наименование расходного материала]])),MAX($L$1:L41)+1,0)</f>
        <v>41</v>
      </c>
      <c r="M42" s="115">
        <f>IF(ISNUMBER(SEARCH('Карта учёта'!$B$21,Расходка[[#This Row],[Наименование расходного материала]])),MAX($M$1:M41)+1,0)</f>
        <v>41</v>
      </c>
      <c r="N42" s="115">
        <f>IF(ISNUMBER(SEARCH('Карта учёта'!$B$22,Расходка[[#This Row],[Наименование расходного материала]])),MAX($N$1:N41)+1,0)</f>
        <v>41</v>
      </c>
      <c r="O42" s="115">
        <f>IF(ISNUMBER(SEARCH('Карта учёта'!$B$23,Расходка[[#This Row],[Наименование расходного материала]])),MAX($O$1:O41)+1,0)</f>
        <v>41</v>
      </c>
      <c r="P42" s="115">
        <f>IF(ISNUMBER(SEARCH('Карта учёта'!$B$24,Расходка[[#This Row],[Наименование расходного материала]])),MAX($P$1:P41)+1,0)</f>
        <v>41</v>
      </c>
      <c r="Q42" s="115">
        <f>IF(ISNUMBER(SEARCH('Карта учёта'!$B$25,Расходка[[#This Row],[Наименование расходного материала]])),MAX($Q$1:Q41)+1,0)</f>
        <v>41</v>
      </c>
      <c r="R42" s="114" t="str">
        <f>IFERROR(INDEX(Расходка[Наименование расходного материала],MATCH(Расходка[[#This Row],[№]],Поиск_расходки[Индекс1],0)),"")</f>
        <v/>
      </c>
      <c r="S42" s="114" t="str">
        <f>IFERROR(INDEX(Расходка[Наименование расходного материала],MATCH(Расходка[[#This Row],[№]],Поиск_расходки[Индекс2],0)),"")</f>
        <v/>
      </c>
      <c r="T42" s="114" t="str">
        <f>IFERROR(INDEX(Расходка[Наименование расходного материала],MATCH(Расходка[[#This Row],[№]],Поиск_расходки[Индекс3],0)),"")</f>
        <v>Runthrough NS Intermediate</v>
      </c>
      <c r="U42" s="114" t="str">
        <f>IFERROR(INDEX(Расходка[Наименование расходного материала],MATCH(Расходка[[#This Row],[№]],Поиск_расходки[Индекс4],0)),"")</f>
        <v>Runthrough NS Intermediate</v>
      </c>
      <c r="V42" s="114" t="str">
        <f>IFERROR(INDEX(Расходка[Наименование расходного материала],MATCH(Расходка[[#This Row],[№]],Поиск_расходки[Индекс5],0)),"")</f>
        <v>Runthrough NS Intermediate</v>
      </c>
      <c r="W42" s="114" t="str">
        <f>IFERROR(INDEX(Расходка[Наименование расходного материала],MATCH(Расходка[[#This Row],[№]],Поиск_расходки[Индекс6],0)),"")</f>
        <v>Runthrough NS Intermediate</v>
      </c>
      <c r="X42" s="114" t="str">
        <f>IFERROR(INDEX(Расходка[Наименование расходного материала],MATCH(Расходка[[#This Row],[№]],Поиск_расходки[Индекс7],0)),"")</f>
        <v>Runthrough NS Intermediate</v>
      </c>
      <c r="Y42" s="114" t="str">
        <f>IFERROR(INDEX(Расходка[Наименование расходного материала],MATCH(Расходка[[#This Row],[№]],Поиск_расходки[Индекс8],0)),"")</f>
        <v>Runthrough NS Intermediate</v>
      </c>
      <c r="Z42" s="114" t="str">
        <f>IFERROR(INDEX(Расходка[Наименование расходного материала],MATCH(Расходка[[#This Row],[№]],Поиск_расходки[Индекс9],0)),"")</f>
        <v>Runthrough NS Intermediate</v>
      </c>
      <c r="AA42" s="114" t="str">
        <f>IFERROR(INDEX(Расходка[Наименование расходного материала],MATCH(Расходка[[#This Row],[№]],Поиск_расходки[Индекс10],0)),"")</f>
        <v>Runthrough NS Intermediate</v>
      </c>
      <c r="AB42" s="114" t="str">
        <f>IFERROR(INDEX(Расходка[Наименование расходного материала],MATCH(Расходка[[#This Row],[№]],Поиск_расходки[Индекс11],0)),"")</f>
        <v>Runthrough NS Intermediate</v>
      </c>
      <c r="AC42" s="114" t="str">
        <f>IFERROR(INDEX(Расходка[Наименование расходного материала],MATCH(Расходка[[#This Row],[№]],Поиск_расходки[Индекс12],0)),"")</f>
        <v>Runthrough NS Intermediate</v>
      </c>
      <c r="AD42" s="114" t="str">
        <f>IFERROR(INDEX(Расходка[Наименование расходного материала],MATCH(Расходка[[#This Row],[№]],Поиск_расходки[Индекс13],0)),"")</f>
        <v>Runthrough NS Intermediate</v>
      </c>
      <c r="AF42" s="4" t="s">
        <v>6</v>
      </c>
      <c r="AG42" s="4" t="s">
        <v>435</v>
      </c>
    </row>
    <row r="43" spans="1:33">
      <c r="A43">
        <f>ROW(Расходка[[#This Row],[Тип расходного материала ]])-1</f>
        <v>42</v>
      </c>
      <c r="B43" t="s">
        <v>3</v>
      </c>
      <c r="C43" t="s">
        <v>314</v>
      </c>
      <c r="E43" s="115">
        <f>IF(ISNUMBER(SEARCH('Карта учёта'!$B$13,Расходка[[#This Row],[Наименование расходного материала]])),MAX($E$1:E42)+1,0)</f>
        <v>0</v>
      </c>
      <c r="F43" s="115">
        <f>IF(ISNUMBER(SEARCH('Карта учёта'!$B$14,Расходка[[#This Row],[Наименование расходного материала]])),MAX($F$1:F42)+1,0)</f>
        <v>0</v>
      </c>
      <c r="G43" s="115">
        <f>IF(ISNUMBER(SEARCH('Карта учёта'!$B$15,Расходка[[#This Row],[Наименование расходного материала]])),MAX($G$1:G42)+1,0)</f>
        <v>42</v>
      </c>
      <c r="H43" s="115">
        <f>IF(ISNUMBER(SEARCH('Карта учёта'!$B$16,Расходка[[#This Row],[Наименование расходного материала]])),MAX($H$1:H42)+1,0)</f>
        <v>42</v>
      </c>
      <c r="I43" s="115">
        <f>IF(ISNUMBER(SEARCH('Карта учёта'!$B$17,Расходка[[#This Row],[Наименование расходного материала]])),MAX($I$1:I42)+1,0)</f>
        <v>42</v>
      </c>
      <c r="J43" s="115">
        <f>IF(ISNUMBER(SEARCH('Карта учёта'!$B$18,Расходка[[#This Row],[Наименование расходного материала]])),MAX($J$1:J42)+1,0)</f>
        <v>42</v>
      </c>
      <c r="K43" s="115">
        <f>IF(ISNUMBER(SEARCH('Карта учёта'!$B$19,Расходка[[#This Row],[Наименование расходного материала]])),MAX($K$1:K42)+1,0)</f>
        <v>42</v>
      </c>
      <c r="L43" s="115">
        <f>IF(ISNUMBER(SEARCH('Карта учёта'!$B$20,Расходка[[#This Row],[Наименование расходного материала]])),MAX($L$1:L42)+1,0)</f>
        <v>42</v>
      </c>
      <c r="M43" s="115">
        <f>IF(ISNUMBER(SEARCH('Карта учёта'!$B$21,Расходка[[#This Row],[Наименование расходного материала]])),MAX($M$1:M42)+1,0)</f>
        <v>42</v>
      </c>
      <c r="N43" s="115">
        <f>IF(ISNUMBER(SEARCH('Карта учёта'!$B$22,Расходка[[#This Row],[Наименование расходного материала]])),MAX($N$1:N42)+1,0)</f>
        <v>42</v>
      </c>
      <c r="O43" s="115">
        <f>IF(ISNUMBER(SEARCH('Карта учёта'!$B$23,Расходка[[#This Row],[Наименование расходного материала]])),MAX($O$1:O42)+1,0)</f>
        <v>42</v>
      </c>
      <c r="P43" s="115">
        <f>IF(ISNUMBER(SEARCH('Карта учёта'!$B$24,Расходка[[#This Row],[Наименование расходного материала]])),MAX($P$1:P42)+1,0)</f>
        <v>42</v>
      </c>
      <c r="Q43" s="115">
        <f>IF(ISNUMBER(SEARCH('Карта учёта'!$B$25,Расходка[[#This Row],[Наименование расходного материала]])),MAX($Q$1:Q42)+1,0)</f>
        <v>42</v>
      </c>
      <c r="R43" s="114" t="str">
        <f>IFERROR(INDEX(Расходка[Наименование расходного материала],MATCH(Расходка[[#This Row],[№]],Поиск_расходки[Индекс1],0)),"")</f>
        <v/>
      </c>
      <c r="S43" s="114" t="str">
        <f>IFERROR(INDEX(Расходка[Наименование расходного материала],MATCH(Расходка[[#This Row],[№]],Поиск_расходки[Индекс2],0)),"")</f>
        <v/>
      </c>
      <c r="T43" s="114" t="str">
        <f>IFERROR(INDEX(Расходка[Наименование расходного материала],MATCH(Расходка[[#This Row],[№]],Поиск_расходки[Индекс3],0)),"")</f>
        <v>Sion</v>
      </c>
      <c r="U43" s="114" t="str">
        <f>IFERROR(INDEX(Расходка[Наименование расходного материала],MATCH(Расходка[[#This Row],[№]],Поиск_расходки[Индекс4],0)),"")</f>
        <v>Sion</v>
      </c>
      <c r="V43" s="114" t="str">
        <f>IFERROR(INDEX(Расходка[Наименование расходного материала],MATCH(Расходка[[#This Row],[№]],Поиск_расходки[Индекс5],0)),"")</f>
        <v>Sion</v>
      </c>
      <c r="W43" s="114" t="str">
        <f>IFERROR(INDEX(Расходка[Наименование расходного материала],MATCH(Расходка[[#This Row],[№]],Поиск_расходки[Индекс6],0)),"")</f>
        <v>Sion</v>
      </c>
      <c r="X43" s="114" t="str">
        <f>IFERROR(INDEX(Расходка[Наименование расходного материала],MATCH(Расходка[[#This Row],[№]],Поиск_расходки[Индекс7],0)),"")</f>
        <v>Sion</v>
      </c>
      <c r="Y43" s="114" t="str">
        <f>IFERROR(INDEX(Расходка[Наименование расходного материала],MATCH(Расходка[[#This Row],[№]],Поиск_расходки[Индекс8],0)),"")</f>
        <v>Sion</v>
      </c>
      <c r="Z43" s="114" t="str">
        <f>IFERROR(INDEX(Расходка[Наименование расходного материала],MATCH(Расходка[[#This Row],[№]],Поиск_расходки[Индекс9],0)),"")</f>
        <v>Sion</v>
      </c>
      <c r="AA43" s="114" t="str">
        <f>IFERROR(INDEX(Расходка[Наименование расходного материала],MATCH(Расходка[[#This Row],[№]],Поиск_расходки[Индекс10],0)),"")</f>
        <v>Sion</v>
      </c>
      <c r="AB43" s="114" t="str">
        <f>IFERROR(INDEX(Расходка[Наименование расходного материала],MATCH(Расходка[[#This Row],[№]],Поиск_расходки[Индекс11],0)),"")</f>
        <v>Sion</v>
      </c>
      <c r="AC43" s="114" t="str">
        <f>IFERROR(INDEX(Расходка[Наименование расходного материала],MATCH(Расходка[[#This Row],[№]],Поиск_расходки[Индекс12],0)),"")</f>
        <v>Sion</v>
      </c>
      <c r="AD43" s="114" t="str">
        <f>IFERROR(INDEX(Расходка[Наименование расходного материала],MATCH(Расходка[[#This Row],[№]],Поиск_расходки[Индекс13],0)),"")</f>
        <v>Sion</v>
      </c>
      <c r="AF43" s="4" t="s">
        <v>6</v>
      </c>
      <c r="AG43" s="4" t="s">
        <v>408</v>
      </c>
    </row>
    <row r="44" spans="1:33">
      <c r="A44">
        <f>ROW(Расходка[[#This Row],[Тип расходного материала ]])-1</f>
        <v>43</v>
      </c>
      <c r="B44" t="s">
        <v>3</v>
      </c>
      <c r="C44" t="s">
        <v>376</v>
      </c>
      <c r="E44" s="115">
        <f>IF(ISNUMBER(SEARCH('Карта учёта'!$B$13,Расходка[[#This Row],[Наименование расходного материала]])),MAX($E$1:E43)+1,0)</f>
        <v>0</v>
      </c>
      <c r="F44" s="115">
        <f>IF(ISNUMBER(SEARCH('Карта учёта'!$B$14,Расходка[[#This Row],[Наименование расходного материала]])),MAX($F$1:F43)+1,0)</f>
        <v>0</v>
      </c>
      <c r="G44" s="115">
        <f>IF(ISNUMBER(SEARCH('Карта учёта'!$B$15,Расходка[[#This Row],[Наименование расходного материала]])),MAX($G$1:G43)+1,0)</f>
        <v>43</v>
      </c>
      <c r="H44" s="115">
        <f>IF(ISNUMBER(SEARCH('Карта учёта'!$B$16,Расходка[[#This Row],[Наименование расходного материала]])),MAX($H$1:H43)+1,0)</f>
        <v>43</v>
      </c>
      <c r="I44" s="115">
        <f>IF(ISNUMBER(SEARCH('Карта учёта'!$B$17,Расходка[[#This Row],[Наименование расходного материала]])),MAX($I$1:I43)+1,0)</f>
        <v>43</v>
      </c>
      <c r="J44" s="115">
        <f>IF(ISNUMBER(SEARCH('Карта учёта'!$B$18,Расходка[[#This Row],[Наименование расходного материала]])),MAX($J$1:J43)+1,0)</f>
        <v>43</v>
      </c>
      <c r="K44" s="115">
        <f>IF(ISNUMBER(SEARCH('Карта учёта'!$B$19,Расходка[[#This Row],[Наименование расходного материала]])),MAX($K$1:K43)+1,0)</f>
        <v>43</v>
      </c>
      <c r="L44" s="115">
        <f>IF(ISNUMBER(SEARCH('Карта учёта'!$B$20,Расходка[[#This Row],[Наименование расходного материала]])),MAX($L$1:L43)+1,0)</f>
        <v>43</v>
      </c>
      <c r="M44" s="115">
        <f>IF(ISNUMBER(SEARCH('Карта учёта'!$B$21,Расходка[[#This Row],[Наименование расходного материала]])),MAX($M$1:M43)+1,0)</f>
        <v>43</v>
      </c>
      <c r="N44" s="115">
        <f>IF(ISNUMBER(SEARCH('Карта учёта'!$B$22,Расходка[[#This Row],[Наименование расходного материала]])),MAX($N$1:N43)+1,0)</f>
        <v>43</v>
      </c>
      <c r="O44" s="115">
        <f>IF(ISNUMBER(SEARCH('Карта учёта'!$B$23,Расходка[[#This Row],[Наименование расходного материала]])),MAX($O$1:O43)+1,0)</f>
        <v>43</v>
      </c>
      <c r="P44" s="115">
        <f>IF(ISNUMBER(SEARCH('Карта учёта'!$B$24,Расходка[[#This Row],[Наименование расходного материала]])),MAX($P$1:P43)+1,0)</f>
        <v>43</v>
      </c>
      <c r="Q44" s="115">
        <f>IF(ISNUMBER(SEARCH('Карта учёта'!$B$25,Расходка[[#This Row],[Наименование расходного материала]])),MAX($Q$1:Q43)+1,0)</f>
        <v>43</v>
      </c>
      <c r="R44" s="114" t="str">
        <f>IFERROR(INDEX(Расходка[Наименование расходного материала],MATCH(Расходка[[#This Row],[№]],Поиск_расходки[Индекс1],0)),"")</f>
        <v/>
      </c>
      <c r="S44" s="114" t="str">
        <f>IFERROR(INDEX(Расходка[Наименование расходного материала],MATCH(Расходка[[#This Row],[№]],Поиск_расходки[Индекс2],0)),"")</f>
        <v/>
      </c>
      <c r="T44" s="114" t="str">
        <f>IFERROR(INDEX(Расходка[Наименование расходного материала],MATCH(Расходка[[#This Row],[№]],Поиск_расходки[Индекс3],0)),"")</f>
        <v>Sion Black</v>
      </c>
      <c r="U44" s="114" t="str">
        <f>IFERROR(INDEX(Расходка[Наименование расходного материала],MATCH(Расходка[[#This Row],[№]],Поиск_расходки[Индекс4],0)),"")</f>
        <v>Sion Black</v>
      </c>
      <c r="V44" s="114" t="str">
        <f>IFERROR(INDEX(Расходка[Наименование расходного материала],MATCH(Расходка[[#This Row],[№]],Поиск_расходки[Индекс5],0)),"")</f>
        <v>Sion Black</v>
      </c>
      <c r="W44" s="114" t="str">
        <f>IFERROR(INDEX(Расходка[Наименование расходного материала],MATCH(Расходка[[#This Row],[№]],Поиск_расходки[Индекс6],0)),"")</f>
        <v>Sion Black</v>
      </c>
      <c r="X44" s="114" t="str">
        <f>IFERROR(INDEX(Расходка[Наименование расходного материала],MATCH(Расходка[[#This Row],[№]],Поиск_расходки[Индекс7],0)),"")</f>
        <v>Sion Black</v>
      </c>
      <c r="Y44" s="114" t="str">
        <f>IFERROR(INDEX(Расходка[Наименование расходного материала],MATCH(Расходка[[#This Row],[№]],Поиск_расходки[Индекс8],0)),"")</f>
        <v>Sion Black</v>
      </c>
      <c r="Z44" s="114" t="str">
        <f>IFERROR(INDEX(Расходка[Наименование расходного материала],MATCH(Расходка[[#This Row],[№]],Поиск_расходки[Индекс9],0)),"")</f>
        <v>Sion Black</v>
      </c>
      <c r="AA44" s="114" t="str">
        <f>IFERROR(INDEX(Расходка[Наименование расходного материала],MATCH(Расходка[[#This Row],[№]],Поиск_расходки[Индекс10],0)),"")</f>
        <v>Sion Black</v>
      </c>
      <c r="AB44" s="114" t="str">
        <f>IFERROR(INDEX(Расходка[Наименование расходного материала],MATCH(Расходка[[#This Row],[№]],Поиск_расходки[Индекс11],0)),"")</f>
        <v>Sion Black</v>
      </c>
      <c r="AC44" s="114" t="str">
        <f>IFERROR(INDEX(Расходка[Наименование расходного материала],MATCH(Расходка[[#This Row],[№]],Поиск_расходки[Индекс12],0)),"")</f>
        <v>Sion Black</v>
      </c>
      <c r="AD44" s="114" t="str">
        <f>IFERROR(INDEX(Расходка[Наименование расходного материала],MATCH(Расходка[[#This Row],[№]],Поиск_расходки[Индекс13],0)),"")</f>
        <v>Sion Black</v>
      </c>
      <c r="AF44" s="4" t="s">
        <v>6</v>
      </c>
      <c r="AG44" s="4" t="s">
        <v>436</v>
      </c>
    </row>
    <row r="45" spans="1:33">
      <c r="A45">
        <f>ROW(Расходка[[#This Row],[Тип расходного материала ]])-1</f>
        <v>44</v>
      </c>
      <c r="B45" t="s">
        <v>3</v>
      </c>
      <c r="C45" s="1" t="s">
        <v>370</v>
      </c>
      <c r="E45" s="115">
        <f>IF(ISNUMBER(SEARCH('Карта учёта'!$B$13,Расходка[[#This Row],[Наименование расходного материала]])),MAX($E$1:E44)+1,0)</f>
        <v>0</v>
      </c>
      <c r="F45" s="115">
        <f>IF(ISNUMBER(SEARCH('Карта учёта'!$B$14,Расходка[[#This Row],[Наименование расходного материала]])),MAX($F$1:F44)+1,0)</f>
        <v>0</v>
      </c>
      <c r="G45" s="115">
        <f>IF(ISNUMBER(SEARCH('Карта учёта'!$B$15,Расходка[[#This Row],[Наименование расходного материала]])),MAX($G$1:G44)+1,0)</f>
        <v>44</v>
      </c>
      <c r="H45" s="115">
        <f>IF(ISNUMBER(SEARCH('Карта учёта'!$B$16,Расходка[[#This Row],[Наименование расходного материала]])),MAX($H$1:H44)+1,0)</f>
        <v>44</v>
      </c>
      <c r="I45" s="115">
        <f>IF(ISNUMBER(SEARCH('Карта учёта'!$B$17,Расходка[[#This Row],[Наименование расходного материала]])),MAX($I$1:I44)+1,0)</f>
        <v>44</v>
      </c>
      <c r="J45" s="115">
        <f>IF(ISNUMBER(SEARCH('Карта учёта'!$B$18,Расходка[[#This Row],[Наименование расходного материала]])),MAX($J$1:J44)+1,0)</f>
        <v>44</v>
      </c>
      <c r="K45" s="115">
        <f>IF(ISNUMBER(SEARCH('Карта учёта'!$B$19,Расходка[[#This Row],[Наименование расходного материала]])),MAX($K$1:K44)+1,0)</f>
        <v>44</v>
      </c>
      <c r="L45" s="115">
        <f>IF(ISNUMBER(SEARCH('Карта учёта'!$B$20,Расходка[[#This Row],[Наименование расходного материала]])),MAX($L$1:L44)+1,0)</f>
        <v>44</v>
      </c>
      <c r="M45" s="115">
        <f>IF(ISNUMBER(SEARCH('Карта учёта'!$B$21,Расходка[[#This Row],[Наименование расходного материала]])),MAX($M$1:M44)+1,0)</f>
        <v>44</v>
      </c>
      <c r="N45" s="115">
        <f>IF(ISNUMBER(SEARCH('Карта учёта'!$B$22,Расходка[[#This Row],[Наименование расходного материала]])),MAX($N$1:N44)+1,0)</f>
        <v>44</v>
      </c>
      <c r="O45" s="115">
        <f>IF(ISNUMBER(SEARCH('Карта учёта'!$B$23,Расходка[[#This Row],[Наименование расходного материала]])),MAX($O$1:O44)+1,0)</f>
        <v>44</v>
      </c>
      <c r="P45" s="115">
        <f>IF(ISNUMBER(SEARCH('Карта учёта'!$B$24,Расходка[[#This Row],[Наименование расходного материала]])),MAX($P$1:P44)+1,0)</f>
        <v>44</v>
      </c>
      <c r="Q45" s="115">
        <f>IF(ISNUMBER(SEARCH('Карта учёта'!$B$25,Расходка[[#This Row],[Наименование расходного материала]])),MAX($Q$1:Q44)+1,0)</f>
        <v>44</v>
      </c>
      <c r="R45" s="114" t="str">
        <f>IFERROR(INDEX(Расходка[Наименование расходного материала],MATCH(Расходка[[#This Row],[№]],Поиск_расходки[Индекс1],0)),"")</f>
        <v/>
      </c>
      <c r="S45" s="114" t="str">
        <f>IFERROR(INDEX(Расходка[Наименование расходного материала],MATCH(Расходка[[#This Row],[№]],Поиск_расходки[Индекс2],0)),"")</f>
        <v/>
      </c>
      <c r="T45" s="114" t="str">
        <f>IFERROR(INDEX(Расходка[Наименование расходного материала],MATCH(Расходка[[#This Row],[№]],Поиск_расходки[Индекс3],0)),"")</f>
        <v>Sion Blue</v>
      </c>
      <c r="U45" s="114" t="str">
        <f>IFERROR(INDEX(Расходка[Наименование расходного материала],MATCH(Расходка[[#This Row],[№]],Поиск_расходки[Индекс4],0)),"")</f>
        <v>Sion Blue</v>
      </c>
      <c r="V45" s="114" t="str">
        <f>IFERROR(INDEX(Расходка[Наименование расходного материала],MATCH(Расходка[[#This Row],[№]],Поиск_расходки[Индекс5],0)),"")</f>
        <v>Sion Blue</v>
      </c>
      <c r="W45" s="114" t="str">
        <f>IFERROR(INDEX(Расходка[Наименование расходного материала],MATCH(Расходка[[#This Row],[№]],Поиск_расходки[Индекс6],0)),"")</f>
        <v>Sion Blue</v>
      </c>
      <c r="X45" s="114" t="str">
        <f>IFERROR(INDEX(Расходка[Наименование расходного материала],MATCH(Расходка[[#This Row],[№]],Поиск_расходки[Индекс7],0)),"")</f>
        <v>Sion Blue</v>
      </c>
      <c r="Y45" s="114" t="str">
        <f>IFERROR(INDEX(Расходка[Наименование расходного материала],MATCH(Расходка[[#This Row],[№]],Поиск_расходки[Индекс8],0)),"")</f>
        <v>Sion Blue</v>
      </c>
      <c r="Z45" s="114" t="str">
        <f>IFERROR(INDEX(Расходка[Наименование расходного материала],MATCH(Расходка[[#This Row],[№]],Поиск_расходки[Индекс9],0)),"")</f>
        <v>Sion Blue</v>
      </c>
      <c r="AA45" s="114" t="str">
        <f>IFERROR(INDEX(Расходка[Наименование расходного материала],MATCH(Расходка[[#This Row],[№]],Поиск_расходки[Индекс10],0)),"")</f>
        <v>Sion Blue</v>
      </c>
      <c r="AB45" s="114" t="str">
        <f>IFERROR(INDEX(Расходка[Наименование расходного материала],MATCH(Расходка[[#This Row],[№]],Поиск_расходки[Индекс11],0)),"")</f>
        <v>Sion Blue</v>
      </c>
      <c r="AC45" s="114" t="str">
        <f>IFERROR(INDEX(Расходка[Наименование расходного материала],MATCH(Расходка[[#This Row],[№]],Поиск_расходки[Индекс12],0)),"")</f>
        <v>Sion Blue</v>
      </c>
      <c r="AD45" s="114" t="str">
        <f>IFERROR(INDEX(Расходка[Наименование расходного материала],MATCH(Расходка[[#This Row],[№]],Поиск_расходки[Индекс13],0)),"")</f>
        <v>Sion Blue</v>
      </c>
      <c r="AF45" s="4" t="s">
        <v>6</v>
      </c>
      <c r="AG45" s="4" t="s">
        <v>437</v>
      </c>
    </row>
    <row r="46" spans="1:33">
      <c r="A46">
        <f>ROW(Расходка[[#This Row],[Тип расходного материала ]])-1</f>
        <v>45</v>
      </c>
      <c r="B46" t="s">
        <v>3</v>
      </c>
      <c r="C46" t="s">
        <v>316</v>
      </c>
      <c r="E46" s="115">
        <f>IF(ISNUMBER(SEARCH('Карта учёта'!$B$13,Расходка[[#This Row],[Наименование расходного материала]])),MAX($E$1:E45)+1,0)</f>
        <v>0</v>
      </c>
      <c r="F46" s="115">
        <f>IF(ISNUMBER(SEARCH('Карта учёта'!$B$14,Расходка[[#This Row],[Наименование расходного материала]])),MAX($F$1:F45)+1,0)</f>
        <v>0</v>
      </c>
      <c r="G46" s="115">
        <f>IF(ISNUMBER(SEARCH('Карта учёта'!$B$15,Расходка[[#This Row],[Наименование расходного материала]])),MAX($G$1:G45)+1,0)</f>
        <v>45</v>
      </c>
      <c r="H46" s="115">
        <f>IF(ISNUMBER(SEARCH('Карта учёта'!$B$16,Расходка[[#This Row],[Наименование расходного материала]])),MAX($H$1:H45)+1,0)</f>
        <v>45</v>
      </c>
      <c r="I46" s="115">
        <f>IF(ISNUMBER(SEARCH('Карта учёта'!$B$17,Расходка[[#This Row],[Наименование расходного материала]])),MAX($I$1:I45)+1,0)</f>
        <v>45</v>
      </c>
      <c r="J46" s="115">
        <f>IF(ISNUMBER(SEARCH('Карта учёта'!$B$18,Расходка[[#This Row],[Наименование расходного материала]])),MAX($J$1:J45)+1,0)</f>
        <v>45</v>
      </c>
      <c r="K46" s="115">
        <f>IF(ISNUMBER(SEARCH('Карта учёта'!$B$19,Расходка[[#This Row],[Наименование расходного материала]])),MAX($K$1:K45)+1,0)</f>
        <v>45</v>
      </c>
      <c r="L46" s="115">
        <f>IF(ISNUMBER(SEARCH('Карта учёта'!$B$20,Расходка[[#This Row],[Наименование расходного материала]])),MAX($L$1:L45)+1,0)</f>
        <v>45</v>
      </c>
      <c r="M46" s="115">
        <f>IF(ISNUMBER(SEARCH('Карта учёта'!$B$21,Расходка[[#This Row],[Наименование расходного материала]])),MAX($M$1:M45)+1,0)</f>
        <v>45</v>
      </c>
      <c r="N46" s="115">
        <f>IF(ISNUMBER(SEARCH('Карта учёта'!$B$22,Расходка[[#This Row],[Наименование расходного материала]])),MAX($N$1:N45)+1,0)</f>
        <v>45</v>
      </c>
      <c r="O46" s="115">
        <f>IF(ISNUMBER(SEARCH('Карта учёта'!$B$23,Расходка[[#This Row],[Наименование расходного материала]])),MAX($O$1:O45)+1,0)</f>
        <v>45</v>
      </c>
      <c r="P46" s="115">
        <f>IF(ISNUMBER(SEARCH('Карта учёта'!$B$24,Расходка[[#This Row],[Наименование расходного материала]])),MAX($P$1:P45)+1,0)</f>
        <v>45</v>
      </c>
      <c r="Q46" s="115">
        <f>IF(ISNUMBER(SEARCH('Карта учёта'!$B$25,Расходка[[#This Row],[Наименование расходного материала]])),MAX($Q$1:Q45)+1,0)</f>
        <v>45</v>
      </c>
      <c r="R46" s="114" t="str">
        <f>IFERROR(INDEX(Расходка[Наименование расходного материала],MATCH(Расходка[[#This Row],[№]],Поиск_расходки[Индекс1],0)),"")</f>
        <v/>
      </c>
      <c r="S46" s="114" t="str">
        <f>IFERROR(INDEX(Расходка[Наименование расходного материала],MATCH(Расходка[[#This Row],[№]],Поиск_расходки[Индекс2],0)),"")</f>
        <v/>
      </c>
      <c r="T46" s="114" t="str">
        <f>IFERROR(INDEX(Расходка[Наименование расходного материала],MATCH(Расходка[[#This Row],[№]],Поиск_расходки[Индекс3],0)),"")</f>
        <v>Thunder</v>
      </c>
      <c r="U46" s="114" t="str">
        <f>IFERROR(INDEX(Расходка[Наименование расходного материала],MATCH(Расходка[[#This Row],[№]],Поиск_расходки[Индекс4],0)),"")</f>
        <v>Thunder</v>
      </c>
      <c r="V46" s="114" t="str">
        <f>IFERROR(INDEX(Расходка[Наименование расходного материала],MATCH(Расходка[[#This Row],[№]],Поиск_расходки[Индекс5],0)),"")</f>
        <v>Thunder</v>
      </c>
      <c r="W46" s="114" t="str">
        <f>IFERROR(INDEX(Расходка[Наименование расходного материала],MATCH(Расходка[[#This Row],[№]],Поиск_расходки[Индекс6],0)),"")</f>
        <v>Thunder</v>
      </c>
      <c r="X46" s="114" t="str">
        <f>IFERROR(INDEX(Расходка[Наименование расходного материала],MATCH(Расходка[[#This Row],[№]],Поиск_расходки[Индекс7],0)),"")</f>
        <v>Thunder</v>
      </c>
      <c r="Y46" s="114" t="str">
        <f>IFERROR(INDEX(Расходка[Наименование расходного материала],MATCH(Расходка[[#This Row],[№]],Поиск_расходки[Индекс8],0)),"")</f>
        <v>Thunder</v>
      </c>
      <c r="Z46" s="114" t="str">
        <f>IFERROR(INDEX(Расходка[Наименование расходного материала],MATCH(Расходка[[#This Row],[№]],Поиск_расходки[Индекс9],0)),"")</f>
        <v>Thunder</v>
      </c>
      <c r="AA46" s="114" t="str">
        <f>IFERROR(INDEX(Расходка[Наименование расходного материала],MATCH(Расходка[[#This Row],[№]],Поиск_расходки[Индекс10],0)),"")</f>
        <v>Thunder</v>
      </c>
      <c r="AB46" s="114" t="str">
        <f>IFERROR(INDEX(Расходка[Наименование расходного материала],MATCH(Расходка[[#This Row],[№]],Поиск_расходки[Индекс11],0)),"")</f>
        <v>Thunder</v>
      </c>
      <c r="AC46" s="114" t="str">
        <f>IFERROR(INDEX(Расходка[Наименование расходного материала],MATCH(Расходка[[#This Row],[№]],Поиск_расходки[Индекс12],0)),"")</f>
        <v>Thunder</v>
      </c>
      <c r="AD46" s="114" t="str">
        <f>IFERROR(INDEX(Расходка[Наименование расходного материала],MATCH(Расходка[[#This Row],[№]],Поиск_расходки[Индекс13],0)),"")</f>
        <v>Thunder</v>
      </c>
      <c r="AF46" s="4" t="s">
        <v>6</v>
      </c>
      <c r="AG46" s="4" t="s">
        <v>438</v>
      </c>
    </row>
    <row r="47" spans="1:33">
      <c r="A47">
        <f>ROW(Расходка[[#This Row],[Тип расходного материала ]])-1</f>
        <v>46</v>
      </c>
      <c r="B47" t="s">
        <v>3</v>
      </c>
      <c r="C47" t="s">
        <v>517</v>
      </c>
      <c r="E47" s="115">
        <f>IF(ISNUMBER(SEARCH('Карта учёта'!$B$13,Расходка[[#This Row],[Наименование расходного материала]])),MAX($E$1:E46)+1,0)</f>
        <v>0</v>
      </c>
      <c r="F47" s="115">
        <f>IF(ISNUMBER(SEARCH('Карта учёта'!$B$14,Расходка[[#This Row],[Наименование расходного материала]])),MAX($F$1:F46)+1,0)</f>
        <v>0</v>
      </c>
      <c r="G47" s="115">
        <f>IF(ISNUMBER(SEARCH('Карта учёта'!$B$15,Расходка[[#This Row],[Наименование расходного материала]])),MAX($G$1:G46)+1,0)</f>
        <v>46</v>
      </c>
      <c r="H47" s="115">
        <f>IF(ISNUMBER(SEARCH('Карта учёта'!$B$16,Расходка[[#This Row],[Наименование расходного материала]])),MAX($H$1:H46)+1,0)</f>
        <v>46</v>
      </c>
      <c r="I47" s="115">
        <f>IF(ISNUMBER(SEARCH('Карта учёта'!$B$17,Расходка[[#This Row],[Наименование расходного материала]])),MAX($I$1:I46)+1,0)</f>
        <v>46</v>
      </c>
      <c r="J47" s="115">
        <f>IF(ISNUMBER(SEARCH('Карта учёта'!$B$18,Расходка[[#This Row],[Наименование расходного материала]])),MAX($J$1:J46)+1,0)</f>
        <v>46</v>
      </c>
      <c r="K47" s="115">
        <f>IF(ISNUMBER(SEARCH('Карта учёта'!$B$19,Расходка[[#This Row],[Наименование расходного материала]])),MAX($K$1:K46)+1,0)</f>
        <v>46</v>
      </c>
      <c r="L47" s="115">
        <f>IF(ISNUMBER(SEARCH('Карта учёта'!$B$20,Расходка[[#This Row],[Наименование расходного материала]])),MAX($L$1:L46)+1,0)</f>
        <v>46</v>
      </c>
      <c r="M47" s="115">
        <f>IF(ISNUMBER(SEARCH('Карта учёта'!$B$21,Расходка[[#This Row],[Наименование расходного материала]])),MAX($M$1:M46)+1,0)</f>
        <v>46</v>
      </c>
      <c r="N47" s="115">
        <f>IF(ISNUMBER(SEARCH('Карта учёта'!$B$22,Расходка[[#This Row],[Наименование расходного материала]])),MAX($N$1:N46)+1,0)</f>
        <v>46</v>
      </c>
      <c r="O47" s="115">
        <f>IF(ISNUMBER(SEARCH('Карта учёта'!$B$23,Расходка[[#This Row],[Наименование расходного материала]])),MAX($O$1:O46)+1,0)</f>
        <v>46</v>
      </c>
      <c r="P47" s="115">
        <f>IF(ISNUMBER(SEARCH('Карта учёта'!$B$24,Расходка[[#This Row],[Наименование расходного материала]])),MAX($P$1:P46)+1,0)</f>
        <v>46</v>
      </c>
      <c r="Q47" s="115">
        <f>IF(ISNUMBER(SEARCH('Карта учёта'!$B$25,Расходка[[#This Row],[Наименование расходного материала]])),MAX($Q$1:Q46)+1,0)</f>
        <v>46</v>
      </c>
      <c r="R47" s="114" t="str">
        <f>IFERROR(INDEX(Расходка[Наименование расходного материала],MATCH(Расходка[[#This Row],[№]],Поиск_расходки[Индекс1],0)),"")</f>
        <v/>
      </c>
      <c r="S47" s="114" t="str">
        <f>IFERROR(INDEX(Расходка[Наименование расходного материала],MATCH(Расходка[[#This Row],[№]],Поиск_расходки[Индекс2],0)),"")</f>
        <v/>
      </c>
      <c r="T47" s="114" t="str">
        <f>IFERROR(INDEX(Расходка[Наименование расходного материала],MATCH(Расходка[[#This Row],[№]],Поиск_расходки[Индекс3],0)),"")</f>
        <v>Abbot Whisper MS</v>
      </c>
      <c r="U47" s="114" t="str">
        <f>IFERROR(INDEX(Расходка[Наименование расходного материала],MATCH(Расходка[[#This Row],[№]],Поиск_расходки[Индекс4],0)),"")</f>
        <v>Abbot Whisper MS</v>
      </c>
      <c r="V47" s="114" t="str">
        <f>IFERROR(INDEX(Расходка[Наименование расходного материала],MATCH(Расходка[[#This Row],[№]],Поиск_расходки[Индекс5],0)),"")</f>
        <v>Abbot Whisper MS</v>
      </c>
      <c r="W47" s="114" t="str">
        <f>IFERROR(INDEX(Расходка[Наименование расходного материала],MATCH(Расходка[[#This Row],[№]],Поиск_расходки[Индекс6],0)),"")</f>
        <v>Abbot Whisper MS</v>
      </c>
      <c r="X47" s="114" t="str">
        <f>IFERROR(INDEX(Расходка[Наименование расходного материала],MATCH(Расходка[[#This Row],[№]],Поиск_расходки[Индекс7],0)),"")</f>
        <v>Abbot Whisper MS</v>
      </c>
      <c r="Y47" s="114" t="str">
        <f>IFERROR(INDEX(Расходка[Наименование расходного материала],MATCH(Расходка[[#This Row],[№]],Поиск_расходки[Индекс8],0)),"")</f>
        <v>Abbot Whisper MS</v>
      </c>
      <c r="Z47" s="114" t="str">
        <f>IFERROR(INDEX(Расходка[Наименование расходного материала],MATCH(Расходка[[#This Row],[№]],Поиск_расходки[Индекс9],0)),"")</f>
        <v>Abbot Whisper MS</v>
      </c>
      <c r="AA47" s="114" t="str">
        <f>IFERROR(INDEX(Расходка[Наименование расходного материала],MATCH(Расходка[[#This Row],[№]],Поиск_расходки[Индекс10],0)),"")</f>
        <v>Abbot Whisper MS</v>
      </c>
      <c r="AB47" s="114" t="str">
        <f>IFERROR(INDEX(Расходка[Наименование расходного материала],MATCH(Расходка[[#This Row],[№]],Поиск_расходки[Индекс11],0)),"")</f>
        <v>Abbot Whisper MS</v>
      </c>
      <c r="AC47" s="114" t="str">
        <f>IFERROR(INDEX(Расходка[Наименование расходного материала],MATCH(Расходка[[#This Row],[№]],Поиск_расходки[Индекс12],0)),"")</f>
        <v>Abbot Whisper MS</v>
      </c>
      <c r="AD47" s="114" t="str">
        <f>IFERROR(INDEX(Расходка[Наименование расходного материала],MATCH(Расходка[[#This Row],[№]],Поиск_расходки[Индекс13],0)),"")</f>
        <v>Abbot Whisper MS</v>
      </c>
      <c r="AF47" s="4" t="s">
        <v>6</v>
      </c>
      <c r="AG47" s="4" t="s">
        <v>439</v>
      </c>
    </row>
    <row r="48" spans="1:33">
      <c r="A48">
        <f>ROW(Расходка[[#This Row],[Тип расходного материала ]])-1</f>
        <v>47</v>
      </c>
      <c r="B48" t="s">
        <v>3</v>
      </c>
      <c r="C48" t="s">
        <v>518</v>
      </c>
      <c r="E48" s="115">
        <f>IF(ISNUMBER(SEARCH('Карта учёта'!$B$13,Расходка[[#This Row],[Наименование расходного материала]])),MAX($E$1:E47)+1,0)</f>
        <v>0</v>
      </c>
      <c r="F48" s="115">
        <f>IF(ISNUMBER(SEARCH('Карта учёта'!$B$14,Расходка[[#This Row],[Наименование расходного материала]])),MAX($F$1:F47)+1,0)</f>
        <v>0</v>
      </c>
      <c r="G48" s="115">
        <f>IF(ISNUMBER(SEARCH('Карта учёта'!$B$15,Расходка[[#This Row],[Наименование расходного материала]])),MAX($G$1:G47)+1,0)</f>
        <v>47</v>
      </c>
      <c r="H48" s="115">
        <f>IF(ISNUMBER(SEARCH('Карта учёта'!$B$16,Расходка[[#This Row],[Наименование расходного материала]])),MAX($H$1:H47)+1,0)</f>
        <v>47</v>
      </c>
      <c r="I48" s="115">
        <f>IF(ISNUMBER(SEARCH('Карта учёта'!$B$17,Расходка[[#This Row],[Наименование расходного материала]])),MAX($I$1:I47)+1,0)</f>
        <v>47</v>
      </c>
      <c r="J48" s="115">
        <f>IF(ISNUMBER(SEARCH('Карта учёта'!$B$18,Расходка[[#This Row],[Наименование расходного материала]])),MAX($J$1:J47)+1,0)</f>
        <v>47</v>
      </c>
      <c r="K48" s="115">
        <f>IF(ISNUMBER(SEARCH('Карта учёта'!$B$19,Расходка[[#This Row],[Наименование расходного материала]])),MAX($K$1:K47)+1,0)</f>
        <v>47</v>
      </c>
      <c r="L48" s="115">
        <f>IF(ISNUMBER(SEARCH('Карта учёта'!$B$20,Расходка[[#This Row],[Наименование расходного материала]])),MAX($L$1:L47)+1,0)</f>
        <v>47</v>
      </c>
      <c r="M48" s="115">
        <f>IF(ISNUMBER(SEARCH('Карта учёта'!$B$21,Расходка[[#This Row],[Наименование расходного материала]])),MAX($M$1:M47)+1,0)</f>
        <v>47</v>
      </c>
      <c r="N48" s="115">
        <f>IF(ISNUMBER(SEARCH('Карта учёта'!$B$22,Расходка[[#This Row],[Наименование расходного материала]])),MAX($N$1:N47)+1,0)</f>
        <v>47</v>
      </c>
      <c r="O48" s="115">
        <f>IF(ISNUMBER(SEARCH('Карта учёта'!$B$23,Расходка[[#This Row],[Наименование расходного материала]])),MAX($O$1:O47)+1,0)</f>
        <v>47</v>
      </c>
      <c r="P48" s="115">
        <f>IF(ISNUMBER(SEARCH('Карта учёта'!$B$24,Расходка[[#This Row],[Наименование расходного материала]])),MAX($P$1:P47)+1,0)</f>
        <v>47</v>
      </c>
      <c r="Q48" s="115">
        <f>IF(ISNUMBER(SEARCH('Карта учёта'!$B$25,Расходка[[#This Row],[Наименование расходного материала]])),MAX($Q$1:Q47)+1,0)</f>
        <v>47</v>
      </c>
      <c r="R48" s="114" t="str">
        <f>IFERROR(INDEX(Расходка[Наименование расходного материала],MATCH(Расходка[[#This Row],[№]],Поиск_расходки[Индекс1],0)),"")</f>
        <v/>
      </c>
      <c r="S48" s="114" t="str">
        <f>IFERROR(INDEX(Расходка[Наименование расходного материала],MATCH(Расходка[[#This Row],[№]],Поиск_расходки[Индекс2],0)),"")</f>
        <v/>
      </c>
      <c r="T48" s="114" t="str">
        <f>IFERROR(INDEX(Расходка[Наименование расходного материала],MATCH(Расходка[[#This Row],[№]],Поиск_расходки[Индекс3],0)),"")</f>
        <v>Abbot Whisper LS</v>
      </c>
      <c r="U48" s="114" t="str">
        <f>IFERROR(INDEX(Расходка[Наименование расходного материала],MATCH(Расходка[[#This Row],[№]],Поиск_расходки[Индекс4],0)),"")</f>
        <v>Abbot Whisper LS</v>
      </c>
      <c r="V48" s="114" t="str">
        <f>IFERROR(INDEX(Расходка[Наименование расходного материала],MATCH(Расходка[[#This Row],[№]],Поиск_расходки[Индекс5],0)),"")</f>
        <v>Abbot Whisper LS</v>
      </c>
      <c r="W48" s="114" t="str">
        <f>IFERROR(INDEX(Расходка[Наименование расходного материала],MATCH(Расходка[[#This Row],[№]],Поиск_расходки[Индекс6],0)),"")</f>
        <v>Abbot Whisper LS</v>
      </c>
      <c r="X48" s="114" t="str">
        <f>IFERROR(INDEX(Расходка[Наименование расходного материала],MATCH(Расходка[[#This Row],[№]],Поиск_расходки[Индекс7],0)),"")</f>
        <v>Abbot Whisper LS</v>
      </c>
      <c r="Y48" s="114" t="str">
        <f>IFERROR(INDEX(Расходка[Наименование расходного материала],MATCH(Расходка[[#This Row],[№]],Поиск_расходки[Индекс8],0)),"")</f>
        <v>Abbot Whisper LS</v>
      </c>
      <c r="Z48" s="114" t="str">
        <f>IFERROR(INDEX(Расходка[Наименование расходного материала],MATCH(Расходка[[#This Row],[№]],Поиск_расходки[Индекс9],0)),"")</f>
        <v>Abbot Whisper LS</v>
      </c>
      <c r="AA48" s="114" t="str">
        <f>IFERROR(INDEX(Расходка[Наименование расходного материала],MATCH(Расходка[[#This Row],[№]],Поиск_расходки[Индекс10],0)),"")</f>
        <v>Abbot Whisper LS</v>
      </c>
      <c r="AB48" s="114" t="str">
        <f>IFERROR(INDEX(Расходка[Наименование расходного материала],MATCH(Расходка[[#This Row],[№]],Поиск_расходки[Индекс11],0)),"")</f>
        <v>Abbot Whisper LS</v>
      </c>
      <c r="AC48" s="114" t="str">
        <f>IFERROR(INDEX(Расходка[Наименование расходного материала],MATCH(Расходка[[#This Row],[№]],Поиск_расходки[Индекс12],0)),"")</f>
        <v>Abbot Whisper LS</v>
      </c>
      <c r="AD48" s="114" t="str">
        <f>IFERROR(INDEX(Расходка[Наименование расходного материала],MATCH(Расходка[[#This Row],[№]],Поиск_расходки[Индекс13],0)),"")</f>
        <v>Abbot Whisper LS</v>
      </c>
      <c r="AF48" s="4" t="s">
        <v>6</v>
      </c>
      <c r="AG48" s="4" t="s">
        <v>440</v>
      </c>
    </row>
    <row r="49" spans="1:33">
      <c r="A49">
        <f>ROW(Расходка[[#This Row],[Тип расходного материала ]])-1</f>
        <v>48</v>
      </c>
      <c r="B49" t="s">
        <v>3</v>
      </c>
      <c r="C49" t="s">
        <v>360</v>
      </c>
      <c r="E49" s="115">
        <f>IF(ISNUMBER(SEARCH('Карта учёта'!$B$13,Расходка[[#This Row],[Наименование расходного материала]])),MAX($E$1:E48)+1,0)</f>
        <v>0</v>
      </c>
      <c r="F49" s="115">
        <f>IF(ISNUMBER(SEARCH('Карта учёта'!$B$14,Расходка[[#This Row],[Наименование расходного материала]])),MAX($F$1:F48)+1,0)</f>
        <v>0</v>
      </c>
      <c r="G49" s="115">
        <f>IF(ISNUMBER(SEARCH('Карта учёта'!$B$15,Расходка[[#This Row],[Наименование расходного материала]])),MAX($G$1:G48)+1,0)</f>
        <v>48</v>
      </c>
      <c r="H49" s="115">
        <f>IF(ISNUMBER(SEARCH('Карта учёта'!$B$16,Расходка[[#This Row],[Наименование расходного материала]])),MAX($H$1:H48)+1,0)</f>
        <v>48</v>
      </c>
      <c r="I49" s="115">
        <f>IF(ISNUMBER(SEARCH('Карта учёта'!$B$17,Расходка[[#This Row],[Наименование расходного материала]])),MAX($I$1:I48)+1,0)</f>
        <v>48</v>
      </c>
      <c r="J49" s="115">
        <f>IF(ISNUMBER(SEARCH('Карта учёта'!$B$18,Расходка[[#This Row],[Наименование расходного материала]])),MAX($J$1:J48)+1,0)</f>
        <v>48</v>
      </c>
      <c r="K49" s="115">
        <f>IF(ISNUMBER(SEARCH('Карта учёта'!$B$19,Расходка[[#This Row],[Наименование расходного материала]])),MAX($K$1:K48)+1,0)</f>
        <v>48</v>
      </c>
      <c r="L49" s="115">
        <f>IF(ISNUMBER(SEARCH('Карта учёта'!$B$20,Расходка[[#This Row],[Наименование расходного материала]])),MAX($L$1:L48)+1,0)</f>
        <v>48</v>
      </c>
      <c r="M49" s="115">
        <f>IF(ISNUMBER(SEARCH('Карта учёта'!$B$21,Расходка[[#This Row],[Наименование расходного материала]])),MAX($M$1:M48)+1,0)</f>
        <v>48</v>
      </c>
      <c r="N49" s="115">
        <f>IF(ISNUMBER(SEARCH('Карта учёта'!$B$22,Расходка[[#This Row],[Наименование расходного материала]])),MAX($N$1:N48)+1,0)</f>
        <v>48</v>
      </c>
      <c r="O49" s="115">
        <f>IF(ISNUMBER(SEARCH('Карта учёта'!$B$23,Расходка[[#This Row],[Наименование расходного материала]])),MAX($O$1:O48)+1,0)</f>
        <v>48</v>
      </c>
      <c r="P49" s="115">
        <f>IF(ISNUMBER(SEARCH('Карта учёта'!$B$24,Расходка[[#This Row],[Наименование расходного материала]])),MAX($P$1:P48)+1,0)</f>
        <v>48</v>
      </c>
      <c r="Q49" s="115">
        <f>IF(ISNUMBER(SEARCH('Карта учёта'!$B$25,Расходка[[#This Row],[Наименование расходного материала]])),MAX($Q$1:Q48)+1,0)</f>
        <v>48</v>
      </c>
      <c r="R49" s="114" t="str">
        <f>IFERROR(INDEX(Расходка[Наименование расходного материала],MATCH(Расходка[[#This Row],[№]],Поиск_расходки[Индекс1],0)),"")</f>
        <v/>
      </c>
      <c r="S49" s="114" t="str">
        <f>IFERROR(INDEX(Расходка[Наименование расходного материала],MATCH(Расходка[[#This Row],[№]],Поиск_расходки[Индекс2],0)),"")</f>
        <v/>
      </c>
      <c r="T49" s="114" t="str">
        <f>IFERROR(INDEX(Расходка[Наименование расходного материала],MATCH(Расходка[[#This Row],[№]],Поиск_расходки[Индекс3],0)),"")</f>
        <v>Winn 200T</v>
      </c>
      <c r="U49" s="114" t="str">
        <f>IFERROR(INDEX(Расходка[Наименование расходного материала],MATCH(Расходка[[#This Row],[№]],Поиск_расходки[Индекс4],0)),"")</f>
        <v>Winn 200T</v>
      </c>
      <c r="V49" s="114" t="str">
        <f>IFERROR(INDEX(Расходка[Наименование расходного материала],MATCH(Расходка[[#This Row],[№]],Поиск_расходки[Индекс5],0)),"")</f>
        <v>Winn 200T</v>
      </c>
      <c r="W49" s="114" t="str">
        <f>IFERROR(INDEX(Расходка[Наименование расходного материала],MATCH(Расходка[[#This Row],[№]],Поиск_расходки[Индекс6],0)),"")</f>
        <v>Winn 200T</v>
      </c>
      <c r="X49" s="114" t="str">
        <f>IFERROR(INDEX(Расходка[Наименование расходного материала],MATCH(Расходка[[#This Row],[№]],Поиск_расходки[Индекс7],0)),"")</f>
        <v>Winn 200T</v>
      </c>
      <c r="Y49" s="114" t="str">
        <f>IFERROR(INDEX(Расходка[Наименование расходного материала],MATCH(Расходка[[#This Row],[№]],Поиск_расходки[Индекс8],0)),"")</f>
        <v>Winn 200T</v>
      </c>
      <c r="Z49" s="114" t="str">
        <f>IFERROR(INDEX(Расходка[Наименование расходного материала],MATCH(Расходка[[#This Row],[№]],Поиск_расходки[Индекс9],0)),"")</f>
        <v>Winn 200T</v>
      </c>
      <c r="AA49" s="114" t="str">
        <f>IFERROR(INDEX(Расходка[Наименование расходного материала],MATCH(Расходка[[#This Row],[№]],Поиск_расходки[Индекс10],0)),"")</f>
        <v>Winn 200T</v>
      </c>
      <c r="AB49" s="114" t="str">
        <f>IFERROR(INDEX(Расходка[Наименование расходного материала],MATCH(Расходка[[#This Row],[№]],Поиск_расходки[Индекс11],0)),"")</f>
        <v>Winn 200T</v>
      </c>
      <c r="AC49" s="114" t="str">
        <f>IFERROR(INDEX(Расходка[Наименование расходного материала],MATCH(Расходка[[#This Row],[№]],Поиск_расходки[Индекс12],0)),"")</f>
        <v>Winn 200T</v>
      </c>
      <c r="AD49" s="114" t="str">
        <f>IFERROR(INDEX(Расходка[Наименование расходного материала],MATCH(Расходка[[#This Row],[№]],Поиск_расходки[Индекс13],0)),"")</f>
        <v>Winn 200T</v>
      </c>
      <c r="AF49" s="4" t="s">
        <v>6</v>
      </c>
      <c r="AG49" s="4" t="s">
        <v>441</v>
      </c>
    </row>
    <row r="50" spans="1:33">
      <c r="A50">
        <f>ROW(Расходка[[#This Row],[Тип расходного материала ]])-1</f>
        <v>49</v>
      </c>
      <c r="B50" t="s">
        <v>3</v>
      </c>
      <c r="C50" t="s">
        <v>345</v>
      </c>
      <c r="E50" s="115">
        <f>IF(ISNUMBER(SEARCH('Карта учёта'!$B$13,Расходка[[#This Row],[Наименование расходного материала]])),MAX($E$1:E49)+1,0)</f>
        <v>0</v>
      </c>
      <c r="F50" s="115">
        <f>IF(ISNUMBER(SEARCH('Карта учёта'!$B$14,Расходка[[#This Row],[Наименование расходного материала]])),MAX($F$1:F49)+1,0)</f>
        <v>0</v>
      </c>
      <c r="G50" s="115">
        <f>IF(ISNUMBER(SEARCH('Карта учёта'!$B$15,Расходка[[#This Row],[Наименование расходного материала]])),MAX($G$1:G49)+1,0)</f>
        <v>49</v>
      </c>
      <c r="H50" s="115">
        <f>IF(ISNUMBER(SEARCH('Карта учёта'!$B$16,Расходка[[#This Row],[Наименование расходного материала]])),MAX($H$1:H49)+1,0)</f>
        <v>49</v>
      </c>
      <c r="I50" s="115">
        <f>IF(ISNUMBER(SEARCH('Карта учёта'!$B$17,Расходка[[#This Row],[Наименование расходного материала]])),MAX($I$1:I49)+1,0)</f>
        <v>49</v>
      </c>
      <c r="J50" s="115">
        <f>IF(ISNUMBER(SEARCH('Карта учёта'!$B$18,Расходка[[#This Row],[Наименование расходного материала]])),MAX($J$1:J49)+1,0)</f>
        <v>49</v>
      </c>
      <c r="K50" s="115">
        <f>IF(ISNUMBER(SEARCH('Карта учёта'!$B$19,Расходка[[#This Row],[Наименование расходного материала]])),MAX($K$1:K49)+1,0)</f>
        <v>49</v>
      </c>
      <c r="L50" s="115">
        <f>IF(ISNUMBER(SEARCH('Карта учёта'!$B$20,Расходка[[#This Row],[Наименование расходного материала]])),MAX($L$1:L49)+1,0)</f>
        <v>49</v>
      </c>
      <c r="M50" s="115">
        <f>IF(ISNUMBER(SEARCH('Карта учёта'!$B$21,Расходка[[#This Row],[Наименование расходного материала]])),MAX($M$1:M49)+1,0)</f>
        <v>49</v>
      </c>
      <c r="N50" s="115">
        <f>IF(ISNUMBER(SEARCH('Карта учёта'!$B$22,Расходка[[#This Row],[Наименование расходного материала]])),MAX($N$1:N49)+1,0)</f>
        <v>49</v>
      </c>
      <c r="O50" s="115">
        <f>IF(ISNUMBER(SEARCH('Карта учёта'!$B$23,Расходка[[#This Row],[Наименование расходного материала]])),MAX($O$1:O49)+1,0)</f>
        <v>49</v>
      </c>
      <c r="P50" s="115">
        <f>IF(ISNUMBER(SEARCH('Карта учёта'!$B$24,Расходка[[#This Row],[Наименование расходного материала]])),MAX($P$1:P49)+1,0)</f>
        <v>49</v>
      </c>
      <c r="Q50" s="115">
        <f>IF(ISNUMBER(SEARCH('Карта учёта'!$B$25,Расходка[[#This Row],[Наименование расходного материала]])),MAX($Q$1:Q49)+1,0)</f>
        <v>49</v>
      </c>
      <c r="R50" s="114" t="str">
        <f>IFERROR(INDEX(Расходка[Наименование расходного материала],MATCH(Расходка[[#This Row],[№]],Поиск_расходки[Индекс1],0)),"")</f>
        <v/>
      </c>
      <c r="S50" s="114" t="str">
        <f>IFERROR(INDEX(Расходка[Наименование расходного материала],MATCH(Расходка[[#This Row],[№]],Поиск_расходки[Индекс2],0)),"")</f>
        <v/>
      </c>
      <c r="T50" s="114" t="str">
        <f>IFERROR(INDEX(Расходка[Наименование расходного материала],MATCH(Расходка[[#This Row],[№]],Поиск_расходки[Индекс3],0)),"")</f>
        <v>Проводник коронарный  1g, Angioline</v>
      </c>
      <c r="U50" s="114" t="str">
        <f>IFERROR(INDEX(Расходка[Наименование расходного материала],MATCH(Расходка[[#This Row],[№]],Поиск_расходки[Индекс4],0)),"")</f>
        <v>Проводник коронарный  1g, Angioline</v>
      </c>
      <c r="V50" s="114" t="str">
        <f>IFERROR(INDEX(Расходка[Наименование расходного материала],MATCH(Расходка[[#This Row],[№]],Поиск_расходки[Индекс5],0)),"")</f>
        <v>Проводник коронарный  1g, Angioline</v>
      </c>
      <c r="W50" s="114" t="str">
        <f>IFERROR(INDEX(Расходка[Наименование расходного материала],MATCH(Расходка[[#This Row],[№]],Поиск_расходки[Индекс6],0)),"")</f>
        <v>Проводник коронарный  1g, Angioline</v>
      </c>
      <c r="X50" s="114" t="str">
        <f>IFERROR(INDEX(Расходка[Наименование расходного материала],MATCH(Расходка[[#This Row],[№]],Поиск_расходки[Индекс7],0)),"")</f>
        <v>Проводник коронарный  1g, Angioline</v>
      </c>
      <c r="Y50" s="114" t="str">
        <f>IFERROR(INDEX(Расходка[Наименование расходного материала],MATCH(Расходка[[#This Row],[№]],Поиск_расходки[Индекс8],0)),"")</f>
        <v>Проводник коронарный  1g, Angioline</v>
      </c>
      <c r="Z50" s="114" t="str">
        <f>IFERROR(INDEX(Расходка[Наименование расходного материала],MATCH(Расходка[[#This Row],[№]],Поиск_расходки[Индекс9],0)),"")</f>
        <v>Проводник коронарный  1g, Angioline</v>
      </c>
      <c r="AA50" s="114" t="str">
        <f>IFERROR(INDEX(Расходка[Наименование расходного материала],MATCH(Расходка[[#This Row],[№]],Поиск_расходки[Индекс10],0)),"")</f>
        <v>Проводник коронарный  1g, Angioline</v>
      </c>
      <c r="AB50" s="114" t="str">
        <f>IFERROR(INDEX(Расходка[Наименование расходного материала],MATCH(Расходка[[#This Row],[№]],Поиск_расходки[Индекс11],0)),"")</f>
        <v>Проводник коронарный  1g, Angioline</v>
      </c>
      <c r="AC50" s="114" t="str">
        <f>IFERROR(INDEX(Расходка[Наименование расходного материала],MATCH(Расходка[[#This Row],[№]],Поиск_расходки[Индекс12],0)),"")</f>
        <v>Проводник коронарный  1g, Angioline</v>
      </c>
      <c r="AD50" s="114" t="str">
        <f>IFERROR(INDEX(Расходка[Наименование расходного материала],MATCH(Расходка[[#This Row],[№]],Поиск_расходки[Индекс13],0)),"")</f>
        <v>Проводник коронарный  1g, Angioline</v>
      </c>
      <c r="AF50" s="4" t="s">
        <v>6</v>
      </c>
      <c r="AG50" s="4" t="s">
        <v>442</v>
      </c>
    </row>
    <row r="51" spans="1:33">
      <c r="A51">
        <f>ROW(Расходка[[#This Row],[Тип расходного материала ]])-1</f>
        <v>50</v>
      </c>
      <c r="B51" t="s">
        <v>3</v>
      </c>
      <c r="C51" t="s">
        <v>508</v>
      </c>
      <c r="E51" s="115">
        <f>IF(ISNUMBER(SEARCH('Карта учёта'!$B$13,Расходка[[#This Row],[Наименование расходного материала]])),MAX($E$1:E50)+1,0)</f>
        <v>0</v>
      </c>
      <c r="F51" s="115">
        <f>IF(ISNUMBER(SEARCH('Карта учёта'!$B$14,Расходка[[#This Row],[Наименование расходного материала]])),MAX($F$1:F50)+1,0)</f>
        <v>0</v>
      </c>
      <c r="G51" s="115">
        <f>IF(ISNUMBER(SEARCH('Карта учёта'!$B$15,Расходка[[#This Row],[Наименование расходного материала]])),MAX($G$1:G50)+1,0)</f>
        <v>50</v>
      </c>
      <c r="H51" s="115">
        <f>IF(ISNUMBER(SEARCH('Карта учёта'!$B$16,Расходка[[#This Row],[Наименование расходного материала]])),MAX($H$1:H50)+1,0)</f>
        <v>50</v>
      </c>
      <c r="I51" s="115">
        <f>IF(ISNUMBER(SEARCH('Карта учёта'!$B$17,Расходка[[#This Row],[Наименование расходного материала]])),MAX($I$1:I50)+1,0)</f>
        <v>50</v>
      </c>
      <c r="J51" s="115">
        <f>IF(ISNUMBER(SEARCH('Карта учёта'!$B$18,Расходка[[#This Row],[Наименование расходного материала]])),MAX($J$1:J50)+1,0)</f>
        <v>50</v>
      </c>
      <c r="K51" s="115">
        <f>IF(ISNUMBER(SEARCH('Карта учёта'!$B$19,Расходка[[#This Row],[Наименование расходного материала]])),MAX($K$1:K50)+1,0)</f>
        <v>50</v>
      </c>
      <c r="L51" s="115">
        <f>IF(ISNUMBER(SEARCH('Карта учёта'!$B$20,Расходка[[#This Row],[Наименование расходного материала]])),MAX($L$1:L50)+1,0)</f>
        <v>50</v>
      </c>
      <c r="M51" s="115">
        <f>IF(ISNUMBER(SEARCH('Карта учёта'!$B$21,Расходка[[#This Row],[Наименование расходного материала]])),MAX($M$1:M50)+1,0)</f>
        <v>50</v>
      </c>
      <c r="N51" s="115">
        <f>IF(ISNUMBER(SEARCH('Карта учёта'!$B$22,Расходка[[#This Row],[Наименование расходного материала]])),MAX($N$1:N50)+1,0)</f>
        <v>50</v>
      </c>
      <c r="O51" s="115">
        <f>IF(ISNUMBER(SEARCH('Карта учёта'!$B$23,Расходка[[#This Row],[Наименование расходного материала]])),MAX($O$1:O50)+1,0)</f>
        <v>50</v>
      </c>
      <c r="P51" s="115">
        <f>IF(ISNUMBER(SEARCH('Карта учёта'!$B$24,Расходка[[#This Row],[Наименование расходного материала]])),MAX($P$1:P50)+1,0)</f>
        <v>50</v>
      </c>
      <c r="Q51" s="115">
        <f>IF(ISNUMBER(SEARCH('Карта учёта'!$B$25,Расходка[[#This Row],[Наименование расходного материала]])),MAX($Q$1:Q50)+1,0)</f>
        <v>50</v>
      </c>
      <c r="R51" s="114" t="str">
        <f>IFERROR(INDEX(Расходка[Наименование расходного материала],MATCH(Расходка[[#This Row],[№]],Поиск_расходки[Индекс1],0)),"")</f>
        <v/>
      </c>
      <c r="S51" s="114" t="str">
        <f>IFERROR(INDEX(Расходка[Наименование расходного материала],MATCH(Расходка[[#This Row],[№]],Поиск_расходки[Индекс2],0)),"")</f>
        <v/>
      </c>
      <c r="T51" s="114" t="str">
        <f>IFERROR(INDEX(Расходка[Наименование расходного материала],MATCH(Расходка[[#This Row],[№]],Поиск_расходки[Индекс3],0)),"")</f>
        <v>Проводник коронарный  0,8g, Angioline</v>
      </c>
      <c r="U51" s="114" t="str">
        <f>IFERROR(INDEX(Расходка[Наименование расходного материала],MATCH(Расходка[[#This Row],[№]],Поиск_расходки[Индекс4],0)),"")</f>
        <v>Проводник коронарный  0,8g, Angioline</v>
      </c>
      <c r="V51" s="114" t="str">
        <f>IFERROR(INDEX(Расходка[Наименование расходного материала],MATCH(Расходка[[#This Row],[№]],Поиск_расходки[Индекс5],0)),"")</f>
        <v>Проводник коронарный  0,8g, Angioline</v>
      </c>
      <c r="W51" s="114" t="str">
        <f>IFERROR(INDEX(Расходка[Наименование расходного материала],MATCH(Расходка[[#This Row],[№]],Поиск_расходки[Индекс6],0)),"")</f>
        <v>Проводник коронарный  0,8g, Angioline</v>
      </c>
      <c r="X51" s="114" t="str">
        <f>IFERROR(INDEX(Расходка[Наименование расходного материала],MATCH(Расходка[[#This Row],[№]],Поиск_расходки[Индекс7],0)),"")</f>
        <v>Проводник коронарный  0,8g, Angioline</v>
      </c>
      <c r="Y51" s="114" t="str">
        <f>IFERROR(INDEX(Расходка[Наименование расходного материала],MATCH(Расходка[[#This Row],[№]],Поиск_расходки[Индекс8],0)),"")</f>
        <v>Проводник коронарный  0,8g, Angioline</v>
      </c>
      <c r="Z51" s="114" t="str">
        <f>IFERROR(INDEX(Расходка[Наименование расходного материала],MATCH(Расходка[[#This Row],[№]],Поиск_расходки[Индекс9],0)),"")</f>
        <v>Проводник коронарный  0,8g, Angioline</v>
      </c>
      <c r="AA51" s="114" t="str">
        <f>IFERROR(INDEX(Расходка[Наименование расходного материала],MATCH(Расходка[[#This Row],[№]],Поиск_расходки[Индекс10],0)),"")</f>
        <v>Проводник коронарный  0,8g, Angioline</v>
      </c>
      <c r="AB51" s="114" t="str">
        <f>IFERROR(INDEX(Расходка[Наименование расходного материала],MATCH(Расходка[[#This Row],[№]],Поиск_расходки[Индекс11],0)),"")</f>
        <v>Проводник коронарный  0,8g, Angioline</v>
      </c>
      <c r="AC51" s="114" t="str">
        <f>IFERROR(INDEX(Расходка[Наименование расходного материала],MATCH(Расходка[[#This Row],[№]],Поиск_расходки[Индекс12],0)),"")</f>
        <v>Проводник коронарный  0,8g, Angioline</v>
      </c>
      <c r="AD51" s="114" t="str">
        <f>IFERROR(INDEX(Расходка[Наименование расходного материала],MATCH(Расходка[[#This Row],[№]],Поиск_расходки[Индекс13],0)),"")</f>
        <v>Проводник коронарный  0,8g, Angioline</v>
      </c>
      <c r="AF51" s="4" t="s">
        <v>6</v>
      </c>
      <c r="AG51" s="4" t="s">
        <v>443</v>
      </c>
    </row>
    <row r="52" spans="1:33">
      <c r="A52">
        <f>ROW(Расходка[[#This Row],[Тип расходного материала ]])-1</f>
        <v>51</v>
      </c>
      <c r="B52" t="s">
        <v>3</v>
      </c>
      <c r="C52" t="s">
        <v>96</v>
      </c>
      <c r="E52" s="115">
        <f>IF(ISNUMBER(SEARCH('Карта учёта'!$B$13,Расходка[[#This Row],[Наименование расходного материала]])),MAX($E$1:E51)+1,0)</f>
        <v>0</v>
      </c>
      <c r="F52" s="115">
        <f>IF(ISNUMBER(SEARCH('Карта учёта'!$B$14,Расходка[[#This Row],[Наименование расходного материала]])),MAX($F$1:F51)+1,0)</f>
        <v>0</v>
      </c>
      <c r="G52" s="115">
        <f>IF(ISNUMBER(SEARCH('Карта учёта'!$B$15,Расходка[[#This Row],[Наименование расходного материала]])),MAX($G$1:G51)+1,0)</f>
        <v>51</v>
      </c>
      <c r="H52" s="115">
        <f>IF(ISNUMBER(SEARCH('Карта учёта'!$B$16,Расходка[[#This Row],[Наименование расходного материала]])),MAX($H$1:H51)+1,0)</f>
        <v>51</v>
      </c>
      <c r="I52" s="115">
        <f>IF(ISNUMBER(SEARCH('Карта учёта'!$B$17,Расходка[[#This Row],[Наименование расходного материала]])),MAX($I$1:I51)+1,0)</f>
        <v>51</v>
      </c>
      <c r="J52" s="115">
        <f>IF(ISNUMBER(SEARCH('Карта учёта'!$B$18,Расходка[[#This Row],[Наименование расходного материала]])),MAX($J$1:J51)+1,0)</f>
        <v>51</v>
      </c>
      <c r="K52" s="115">
        <f>IF(ISNUMBER(SEARCH('Карта учёта'!$B$19,Расходка[[#This Row],[Наименование расходного материала]])),MAX($K$1:K51)+1,0)</f>
        <v>51</v>
      </c>
      <c r="L52" s="115">
        <f>IF(ISNUMBER(SEARCH('Карта учёта'!$B$20,Расходка[[#This Row],[Наименование расходного материала]])),MAX($L$1:L51)+1,0)</f>
        <v>51</v>
      </c>
      <c r="M52" s="115">
        <f>IF(ISNUMBER(SEARCH('Карта учёта'!$B$21,Расходка[[#This Row],[Наименование расходного материала]])),MAX($M$1:M51)+1,0)</f>
        <v>51</v>
      </c>
      <c r="N52" s="115">
        <f>IF(ISNUMBER(SEARCH('Карта учёта'!$B$22,Расходка[[#This Row],[Наименование расходного материала]])),MAX($N$1:N51)+1,0)</f>
        <v>51</v>
      </c>
      <c r="O52" s="115">
        <f>IF(ISNUMBER(SEARCH('Карта учёта'!$B$23,Расходка[[#This Row],[Наименование расходного материала]])),MAX($O$1:O51)+1,0)</f>
        <v>51</v>
      </c>
      <c r="P52" s="115">
        <f>IF(ISNUMBER(SEARCH('Карта учёта'!$B$24,Расходка[[#This Row],[Наименование расходного материала]])),MAX($P$1:P51)+1,0)</f>
        <v>51</v>
      </c>
      <c r="Q52" s="115">
        <f>IF(ISNUMBER(SEARCH('Карта учёта'!$B$25,Расходка[[#This Row],[Наименование расходного материала]])),MAX($Q$1:Q51)+1,0)</f>
        <v>51</v>
      </c>
      <c r="R52" s="114" t="str">
        <f>IFERROR(INDEX(Расходка[Наименование расходного материала],MATCH(Расходка[[#This Row],[№]],Поиск_расходки[Индекс1],0)),"")</f>
        <v/>
      </c>
      <c r="S52" s="114" t="str">
        <f>IFERROR(INDEX(Расходка[Наименование расходного материала],MATCH(Расходка[[#This Row],[№]],Поиск_расходки[Индекс2],0)),"")</f>
        <v/>
      </c>
      <c r="T52" s="114" t="str">
        <f>IFERROR(INDEX(Расходка[Наименование расходного материала],MATCH(Расходка[[#This Row],[№]],Поиск_расходки[Индекс3],0)),"")</f>
        <v>Проводник коронарный  3g, Angioline</v>
      </c>
      <c r="U52" s="114" t="str">
        <f>IFERROR(INDEX(Расходка[Наименование расходного материала],MATCH(Расходка[[#This Row],[№]],Поиск_расходки[Индекс4],0)),"")</f>
        <v>Проводник коронарный  3g, Angioline</v>
      </c>
      <c r="V52" s="114" t="str">
        <f>IFERROR(INDEX(Расходка[Наименование расходного материала],MATCH(Расходка[[#This Row],[№]],Поиск_расходки[Индекс5],0)),"")</f>
        <v>Проводник коронарный  3g, Angioline</v>
      </c>
      <c r="W52" s="114" t="str">
        <f>IFERROR(INDEX(Расходка[Наименование расходного материала],MATCH(Расходка[[#This Row],[№]],Поиск_расходки[Индекс6],0)),"")</f>
        <v>Проводник коронарный  3g, Angioline</v>
      </c>
      <c r="X52" s="114" t="str">
        <f>IFERROR(INDEX(Расходка[Наименование расходного материала],MATCH(Расходка[[#This Row],[№]],Поиск_расходки[Индекс7],0)),"")</f>
        <v>Проводник коронарный  3g, Angioline</v>
      </c>
      <c r="Y52" s="114" t="str">
        <f>IFERROR(INDEX(Расходка[Наименование расходного материала],MATCH(Расходка[[#This Row],[№]],Поиск_расходки[Индекс8],0)),"")</f>
        <v>Проводник коронарный  3g, Angioline</v>
      </c>
      <c r="Z52" s="114" t="str">
        <f>IFERROR(INDEX(Расходка[Наименование расходного материала],MATCH(Расходка[[#This Row],[№]],Поиск_расходки[Индекс9],0)),"")</f>
        <v>Проводник коронарный  3g, Angioline</v>
      </c>
      <c r="AA52" s="114" t="str">
        <f>IFERROR(INDEX(Расходка[Наименование расходного материала],MATCH(Расходка[[#This Row],[№]],Поиск_расходки[Индекс10],0)),"")</f>
        <v>Проводник коронарный  3g, Angioline</v>
      </c>
      <c r="AB52" s="114" t="str">
        <f>IFERROR(INDEX(Расходка[Наименование расходного материала],MATCH(Расходка[[#This Row],[№]],Поиск_расходки[Индекс11],0)),"")</f>
        <v>Проводник коронарный  3g, Angioline</v>
      </c>
      <c r="AC52" s="114" t="str">
        <f>IFERROR(INDEX(Расходка[Наименование расходного материала],MATCH(Расходка[[#This Row],[№]],Поиск_расходки[Индекс12],0)),"")</f>
        <v>Проводник коронарный  3g, Angioline</v>
      </c>
      <c r="AD52" s="114" t="str">
        <f>IFERROR(INDEX(Расходка[Наименование расходного материала],MATCH(Расходка[[#This Row],[№]],Поиск_расходки[Индекс13],0)),"")</f>
        <v>Проводник коронарный  3g, Angioline</v>
      </c>
      <c r="AF52" s="4" t="s">
        <v>6</v>
      </c>
      <c r="AG52" s="4" t="s">
        <v>444</v>
      </c>
    </row>
    <row r="53" spans="1:33">
      <c r="A53">
        <f>ROW(Расходка[[#This Row],[Тип расходного материала ]])-1</f>
        <v>52</v>
      </c>
      <c r="B53" t="s">
        <v>3</v>
      </c>
      <c r="C53" t="s">
        <v>506</v>
      </c>
      <c r="E53" s="115">
        <f>IF(ISNUMBER(SEARCH('Карта учёта'!$B$13,Расходка[[#This Row],[Наименование расходного материала]])),MAX($E$1:E52)+1,0)</f>
        <v>0</v>
      </c>
      <c r="F53" s="115">
        <f>IF(ISNUMBER(SEARCH('Карта учёта'!$B$14,Расходка[[#This Row],[Наименование расходного материала]])),MAX($F$1:F52)+1,0)</f>
        <v>0</v>
      </c>
      <c r="G53" s="115">
        <f>IF(ISNUMBER(SEARCH('Карта учёта'!$B$15,Расходка[[#This Row],[Наименование расходного материала]])),MAX($G$1:G52)+1,0)</f>
        <v>52</v>
      </c>
      <c r="H53" s="115">
        <f>IF(ISNUMBER(SEARCH('Карта учёта'!$B$16,Расходка[[#This Row],[Наименование расходного материала]])),MAX($H$1:H52)+1,0)</f>
        <v>52</v>
      </c>
      <c r="I53" s="115">
        <f>IF(ISNUMBER(SEARCH('Карта учёта'!$B$17,Расходка[[#This Row],[Наименование расходного материала]])),MAX($I$1:I52)+1,0)</f>
        <v>52</v>
      </c>
      <c r="J53" s="115">
        <f>IF(ISNUMBER(SEARCH('Карта учёта'!$B$18,Расходка[[#This Row],[Наименование расходного материала]])),MAX($J$1:J52)+1,0)</f>
        <v>52</v>
      </c>
      <c r="K53" s="115">
        <f>IF(ISNUMBER(SEARCH('Карта учёта'!$B$19,Расходка[[#This Row],[Наименование расходного материала]])),MAX($K$1:K52)+1,0)</f>
        <v>52</v>
      </c>
      <c r="L53" s="115">
        <f>IF(ISNUMBER(SEARCH('Карта учёта'!$B$20,Расходка[[#This Row],[Наименование расходного материала]])),MAX($L$1:L52)+1,0)</f>
        <v>52</v>
      </c>
      <c r="M53" s="115">
        <f>IF(ISNUMBER(SEARCH('Карта учёта'!$B$21,Расходка[[#This Row],[Наименование расходного материала]])),MAX($M$1:M52)+1,0)</f>
        <v>52</v>
      </c>
      <c r="N53" s="115">
        <f>IF(ISNUMBER(SEARCH('Карта учёта'!$B$22,Расходка[[#This Row],[Наименование расходного материала]])),MAX($N$1:N52)+1,0)</f>
        <v>52</v>
      </c>
      <c r="O53" s="115">
        <f>IF(ISNUMBER(SEARCH('Карта учёта'!$B$23,Расходка[[#This Row],[Наименование расходного материала]])),MAX($O$1:O52)+1,0)</f>
        <v>52</v>
      </c>
      <c r="P53" s="115">
        <f>IF(ISNUMBER(SEARCH('Карта учёта'!$B$24,Расходка[[#This Row],[Наименование расходного материала]])),MAX($P$1:P52)+1,0)</f>
        <v>52</v>
      </c>
      <c r="Q53" s="115">
        <f>IF(ISNUMBER(SEARCH('Карта учёта'!$B$25,Расходка[[#This Row],[Наименование расходного материала]])),MAX($Q$1:Q52)+1,0)</f>
        <v>52</v>
      </c>
      <c r="R53" s="114" t="str">
        <f>IFERROR(INDEX(Расходка[Наименование расходного материала],MATCH(Расходка[[#This Row],[№]],Поиск_расходки[Индекс1],0)),"")</f>
        <v/>
      </c>
      <c r="S53" s="114" t="str">
        <f>IFERROR(INDEX(Расходка[Наименование расходного материала],MATCH(Расходка[[#This Row],[№]],Поиск_расходки[Индекс2],0)),"")</f>
        <v/>
      </c>
      <c r="T53" s="114" t="str">
        <f>IFERROR(INDEX(Расходка[Наименование расходного материала],MATCH(Расходка[[#This Row],[№]],Поиск_расходки[Индекс3],0)),"")</f>
        <v xml:space="preserve">Balancium </v>
      </c>
      <c r="U53" s="114" t="str">
        <f>IFERROR(INDEX(Расходка[Наименование расходного материала],MATCH(Расходка[[#This Row],[№]],Поиск_расходки[Индекс4],0)),"")</f>
        <v xml:space="preserve">Balancium </v>
      </c>
      <c r="V53" s="114" t="str">
        <f>IFERROR(INDEX(Расходка[Наименование расходного материала],MATCH(Расходка[[#This Row],[№]],Поиск_расходки[Индекс5],0)),"")</f>
        <v xml:space="preserve">Balancium </v>
      </c>
      <c r="W53" s="114" t="str">
        <f>IFERROR(INDEX(Расходка[Наименование расходного материала],MATCH(Расходка[[#This Row],[№]],Поиск_расходки[Индекс6],0)),"")</f>
        <v xml:space="preserve">Balancium </v>
      </c>
      <c r="X53" s="114" t="str">
        <f>IFERROR(INDEX(Расходка[Наименование расходного материала],MATCH(Расходка[[#This Row],[№]],Поиск_расходки[Индекс7],0)),"")</f>
        <v xml:space="preserve">Balancium </v>
      </c>
      <c r="Y53" s="114" t="str">
        <f>IFERROR(INDEX(Расходка[Наименование расходного материала],MATCH(Расходка[[#This Row],[№]],Поиск_расходки[Индекс8],0)),"")</f>
        <v xml:space="preserve">Balancium </v>
      </c>
      <c r="Z53" s="114" t="str">
        <f>IFERROR(INDEX(Расходка[Наименование расходного материала],MATCH(Расходка[[#This Row],[№]],Поиск_расходки[Индекс9],0)),"")</f>
        <v xml:space="preserve">Balancium </v>
      </c>
      <c r="AA53" s="114" t="str">
        <f>IFERROR(INDEX(Расходка[Наименование расходного материала],MATCH(Расходка[[#This Row],[№]],Поиск_расходки[Индекс10],0)),"")</f>
        <v xml:space="preserve">Balancium </v>
      </c>
      <c r="AB53" s="114" t="str">
        <f>IFERROR(INDEX(Расходка[Наименование расходного материала],MATCH(Расходка[[#This Row],[№]],Поиск_расходки[Индекс11],0)),"")</f>
        <v xml:space="preserve">Balancium </v>
      </c>
      <c r="AC53" s="114" t="str">
        <f>IFERROR(INDEX(Расходка[Наименование расходного материала],MATCH(Расходка[[#This Row],[№]],Поиск_расходки[Индекс12],0)),"")</f>
        <v xml:space="preserve">Balancium </v>
      </c>
      <c r="AD53" s="114" t="str">
        <f>IFERROR(INDEX(Расходка[Наименование расходного материала],MATCH(Расходка[[#This Row],[№]],Поиск_расходки[Индекс13],0)),"")</f>
        <v xml:space="preserve">Balancium </v>
      </c>
      <c r="AF53" s="4" t="s">
        <v>6</v>
      </c>
      <c r="AG53" s="4" t="s">
        <v>445</v>
      </c>
    </row>
    <row r="54" spans="1:33">
      <c r="A54">
        <f>ROW(Расходка[[#This Row],[Тип расходного материала ]])-1</f>
        <v>53</v>
      </c>
      <c r="B54" t="s">
        <v>3</v>
      </c>
      <c r="C54" t="s">
        <v>525</v>
      </c>
      <c r="E54" s="115">
        <f>IF(ISNUMBER(SEARCH('Карта учёта'!$B$13,Расходка[[#This Row],[Наименование расходного материала]])),MAX($E$1:E53)+1,0)</f>
        <v>0</v>
      </c>
      <c r="F54" s="115">
        <f>IF(ISNUMBER(SEARCH('Карта учёта'!$B$14,Расходка[[#This Row],[Наименование расходного материала]])),MAX($F$1:F53)+1,0)</f>
        <v>0</v>
      </c>
      <c r="G54" s="115">
        <f>IF(ISNUMBER(SEARCH('Карта учёта'!$B$15,Расходка[[#This Row],[Наименование расходного материала]])),MAX($G$1:G53)+1,0)</f>
        <v>53</v>
      </c>
      <c r="H54" s="115">
        <f>IF(ISNUMBER(SEARCH('Карта учёта'!$B$16,Расходка[[#This Row],[Наименование расходного материала]])),MAX($H$1:H53)+1,0)</f>
        <v>53</v>
      </c>
      <c r="I54" s="115">
        <f>IF(ISNUMBER(SEARCH('Карта учёта'!$B$17,Расходка[[#This Row],[Наименование расходного материала]])),MAX($I$1:I53)+1,0)</f>
        <v>53</v>
      </c>
      <c r="J54" s="115">
        <f>IF(ISNUMBER(SEARCH('Карта учёта'!$B$18,Расходка[[#This Row],[Наименование расходного материала]])),MAX($J$1:J53)+1,0)</f>
        <v>53</v>
      </c>
      <c r="K54" s="115">
        <f>IF(ISNUMBER(SEARCH('Карта учёта'!$B$19,Расходка[[#This Row],[Наименование расходного материала]])),MAX($K$1:K53)+1,0)</f>
        <v>53</v>
      </c>
      <c r="L54" s="115">
        <f>IF(ISNUMBER(SEARCH('Карта учёта'!$B$20,Расходка[[#This Row],[Наименование расходного материала]])),MAX($L$1:L53)+1,0)</f>
        <v>53</v>
      </c>
      <c r="M54" s="115">
        <f>IF(ISNUMBER(SEARCH('Карта учёта'!$B$21,Расходка[[#This Row],[Наименование расходного материала]])),MAX($M$1:M53)+1,0)</f>
        <v>53</v>
      </c>
      <c r="N54" s="115">
        <f>IF(ISNUMBER(SEARCH('Карта учёта'!$B$22,Расходка[[#This Row],[Наименование расходного материала]])),MAX($N$1:N53)+1,0)</f>
        <v>53</v>
      </c>
      <c r="O54" s="115">
        <f>IF(ISNUMBER(SEARCH('Карта учёта'!$B$23,Расходка[[#This Row],[Наименование расходного материала]])),MAX($O$1:O53)+1,0)</f>
        <v>53</v>
      </c>
      <c r="P54" s="115">
        <f>IF(ISNUMBER(SEARCH('Карта учёта'!$B$24,Расходка[[#This Row],[Наименование расходного материала]])),MAX($P$1:P53)+1,0)</f>
        <v>53</v>
      </c>
      <c r="Q54" s="115">
        <f>IF(ISNUMBER(SEARCH('Карта учёта'!$B$25,Расходка[[#This Row],[Наименование расходного материала]])),MAX($Q$1:Q53)+1,0)</f>
        <v>53</v>
      </c>
      <c r="R54" s="114" t="str">
        <f>IFERROR(INDEX(Расходка[Наименование расходного материала],MATCH(Расходка[[#This Row],[№]],Поиск_расходки[Индекс1],0)),"")</f>
        <v/>
      </c>
      <c r="S54" s="114" t="str">
        <f>IFERROR(INDEX(Расходка[Наименование расходного материала],MATCH(Расходка[[#This Row],[№]],Поиск_расходки[Индекс2],0)),"")</f>
        <v/>
      </c>
      <c r="T54" s="114" t="str">
        <f>IFERROR(INDEX(Расходка[Наименование расходного материала],MATCH(Расходка[[#This Row],[№]],Поиск_расходки[Индекс3],0)),"")</f>
        <v>Shunmei 0,6</v>
      </c>
      <c r="U54" s="114" t="str">
        <f>IFERROR(INDEX(Расходка[Наименование расходного материала],MATCH(Расходка[[#This Row],[№]],Поиск_расходки[Индекс4],0)),"")</f>
        <v>Shunmei 0,6</v>
      </c>
      <c r="V54" s="114" t="str">
        <f>IFERROR(INDEX(Расходка[Наименование расходного материала],MATCH(Расходка[[#This Row],[№]],Поиск_расходки[Индекс5],0)),"")</f>
        <v>Shunmei 0,6</v>
      </c>
      <c r="W54" s="114" t="str">
        <f>IFERROR(INDEX(Расходка[Наименование расходного материала],MATCH(Расходка[[#This Row],[№]],Поиск_расходки[Индекс6],0)),"")</f>
        <v>Shunmei 0,6</v>
      </c>
      <c r="X54" s="114" t="str">
        <f>IFERROR(INDEX(Расходка[Наименование расходного материала],MATCH(Расходка[[#This Row],[№]],Поиск_расходки[Индекс7],0)),"")</f>
        <v>Shunmei 0,6</v>
      </c>
      <c r="Y54" s="114" t="str">
        <f>IFERROR(INDEX(Расходка[Наименование расходного материала],MATCH(Расходка[[#This Row],[№]],Поиск_расходки[Индекс8],0)),"")</f>
        <v>Shunmei 0,6</v>
      </c>
      <c r="Z54" s="114" t="str">
        <f>IFERROR(INDEX(Расходка[Наименование расходного материала],MATCH(Расходка[[#This Row],[№]],Поиск_расходки[Индекс9],0)),"")</f>
        <v>Shunmei 0,6</v>
      </c>
      <c r="AA54" s="114" t="str">
        <f>IFERROR(INDEX(Расходка[Наименование расходного материала],MATCH(Расходка[[#This Row],[№]],Поиск_расходки[Индекс10],0)),"")</f>
        <v>Shunmei 0,6</v>
      </c>
      <c r="AB54" s="114" t="str">
        <f>IFERROR(INDEX(Расходка[Наименование расходного материала],MATCH(Расходка[[#This Row],[№]],Поиск_расходки[Индекс11],0)),"")</f>
        <v>Shunmei 0,6</v>
      </c>
      <c r="AC54" s="114" t="str">
        <f>IFERROR(INDEX(Расходка[Наименование расходного материала],MATCH(Расходка[[#This Row],[№]],Поиск_расходки[Индекс12],0)),"")</f>
        <v>Shunmei 0,6</v>
      </c>
      <c r="AD54" s="114" t="str">
        <f>IFERROR(INDEX(Расходка[Наименование расходного материала],MATCH(Расходка[[#This Row],[№]],Поиск_расходки[Индекс13],0)),"")</f>
        <v>Shunmei 0,6</v>
      </c>
      <c r="AF54" s="4" t="s">
        <v>6</v>
      </c>
      <c r="AG54" s="4" t="s">
        <v>446</v>
      </c>
    </row>
    <row r="55" spans="1:33">
      <c r="A55">
        <f>ROW(Расходка[[#This Row],[Тип расходного материала ]])-1</f>
        <v>54</v>
      </c>
      <c r="B55" t="s">
        <v>3</v>
      </c>
      <c r="C55" t="s">
        <v>526</v>
      </c>
      <c r="E55" s="115">
        <f>IF(ISNUMBER(SEARCH('Карта учёта'!$B$13,Расходка[[#This Row],[Наименование расходного материала]])),MAX($E$1:E54)+1,0)</f>
        <v>0</v>
      </c>
      <c r="F55" s="115">
        <f>IF(ISNUMBER(SEARCH('Карта учёта'!$B$14,Расходка[[#This Row],[Наименование расходного материала]])),MAX($F$1:F54)+1,0)</f>
        <v>1</v>
      </c>
      <c r="G55" s="115">
        <f>IF(ISNUMBER(SEARCH('Карта учёта'!$B$15,Расходка[[#This Row],[Наименование расходного материала]])),MAX($G$1:G54)+1,0)</f>
        <v>54</v>
      </c>
      <c r="H55" s="115">
        <f>IF(ISNUMBER(SEARCH('Карта учёта'!$B$16,Расходка[[#This Row],[Наименование расходного материала]])),MAX($H$1:H54)+1,0)</f>
        <v>54</v>
      </c>
      <c r="I55" s="115">
        <f>IF(ISNUMBER(SEARCH('Карта учёта'!$B$17,Расходка[[#This Row],[Наименование расходного материала]])),MAX($I$1:I54)+1,0)</f>
        <v>54</v>
      </c>
      <c r="J55" s="115">
        <f>IF(ISNUMBER(SEARCH('Карта учёта'!$B$18,Расходка[[#This Row],[Наименование расходного материала]])),MAX($J$1:J54)+1,0)</f>
        <v>54</v>
      </c>
      <c r="K55" s="115">
        <f>IF(ISNUMBER(SEARCH('Карта учёта'!$B$19,Расходка[[#This Row],[Наименование расходного материала]])),MAX($K$1:K54)+1,0)</f>
        <v>54</v>
      </c>
      <c r="L55" s="115">
        <f>IF(ISNUMBER(SEARCH('Карта учёта'!$B$20,Расходка[[#This Row],[Наименование расходного материала]])),MAX($L$1:L54)+1,0)</f>
        <v>54</v>
      </c>
      <c r="M55" s="115">
        <f>IF(ISNUMBER(SEARCH('Карта учёта'!$B$21,Расходка[[#This Row],[Наименование расходного материала]])),MAX($M$1:M54)+1,0)</f>
        <v>54</v>
      </c>
      <c r="N55" s="115">
        <f>IF(ISNUMBER(SEARCH('Карта учёта'!$B$22,Расходка[[#This Row],[Наименование расходного материала]])),MAX($N$1:N54)+1,0)</f>
        <v>54</v>
      </c>
      <c r="O55" s="115">
        <f>IF(ISNUMBER(SEARCH('Карта учёта'!$B$23,Расходка[[#This Row],[Наименование расходного материала]])),MAX($O$1:O54)+1,0)</f>
        <v>54</v>
      </c>
      <c r="P55" s="115">
        <f>IF(ISNUMBER(SEARCH('Карта учёта'!$B$24,Расходка[[#This Row],[Наименование расходного материала]])),MAX($P$1:P54)+1,0)</f>
        <v>54</v>
      </c>
      <c r="Q55" s="115">
        <f>IF(ISNUMBER(SEARCH('Карта учёта'!$B$25,Расходка[[#This Row],[Наименование расходного материала]])),MAX($Q$1:Q54)+1,0)</f>
        <v>54</v>
      </c>
      <c r="R55" s="114" t="str">
        <f>IFERROR(INDEX(Расходка[Наименование расходного материала],MATCH(Расходка[[#This Row],[№]],Поиск_расходки[Индекс1],0)),"")</f>
        <v/>
      </c>
      <c r="S55" s="114" t="str">
        <f>IFERROR(INDEX(Расходка[Наименование расходного материала],MATCH(Расходка[[#This Row],[№]],Поиск_расходки[Индекс2],0)),"")</f>
        <v/>
      </c>
      <c r="T55" s="114" t="str">
        <f>IFERROR(INDEX(Расходка[Наименование расходного материала],MATCH(Расходка[[#This Row],[№]],Поиск_расходки[Индекс3],0)),"")</f>
        <v>Shunmei 0,7</v>
      </c>
      <c r="U55" s="114" t="str">
        <f>IFERROR(INDEX(Расходка[Наименование расходного материала],MATCH(Расходка[[#This Row],[№]],Поиск_расходки[Индекс4],0)),"")</f>
        <v>Shunmei 0,7</v>
      </c>
      <c r="V55" s="114" t="str">
        <f>IFERROR(INDEX(Расходка[Наименование расходного материала],MATCH(Расходка[[#This Row],[№]],Поиск_расходки[Индекс5],0)),"")</f>
        <v>Shunmei 0,7</v>
      </c>
      <c r="W55" s="114" t="str">
        <f>IFERROR(INDEX(Расходка[Наименование расходного материала],MATCH(Расходка[[#This Row],[№]],Поиск_расходки[Индекс6],0)),"")</f>
        <v>Shunmei 0,7</v>
      </c>
      <c r="X55" s="114" t="str">
        <f>IFERROR(INDEX(Расходка[Наименование расходного материала],MATCH(Расходка[[#This Row],[№]],Поиск_расходки[Индекс7],0)),"")</f>
        <v>Shunmei 0,7</v>
      </c>
      <c r="Y55" s="114" t="str">
        <f>IFERROR(INDEX(Расходка[Наименование расходного материала],MATCH(Расходка[[#This Row],[№]],Поиск_расходки[Индекс8],0)),"")</f>
        <v>Shunmei 0,7</v>
      </c>
      <c r="Z55" s="114" t="str">
        <f>IFERROR(INDEX(Расходка[Наименование расходного материала],MATCH(Расходка[[#This Row],[№]],Поиск_расходки[Индекс9],0)),"")</f>
        <v>Shunmei 0,7</v>
      </c>
      <c r="AA55" s="114" t="str">
        <f>IFERROR(INDEX(Расходка[Наименование расходного материала],MATCH(Расходка[[#This Row],[№]],Поиск_расходки[Индекс10],0)),"")</f>
        <v>Shunmei 0,7</v>
      </c>
      <c r="AB55" s="114" t="str">
        <f>IFERROR(INDEX(Расходка[Наименование расходного материала],MATCH(Расходка[[#This Row],[№]],Поиск_расходки[Индекс11],0)),"")</f>
        <v>Shunmei 0,7</v>
      </c>
      <c r="AC55" s="114" t="str">
        <f>IFERROR(INDEX(Расходка[Наименование расходного материала],MATCH(Расходка[[#This Row],[№]],Поиск_расходки[Индекс12],0)),"")</f>
        <v>Shunmei 0,7</v>
      </c>
      <c r="AD55" s="114" t="str">
        <f>IFERROR(INDEX(Расходка[Наименование расходного материала],MATCH(Расходка[[#This Row],[№]],Поиск_расходки[Индекс13],0)),"")</f>
        <v>Shunmei 0,7</v>
      </c>
      <c r="AF55" s="4" t="s">
        <v>6</v>
      </c>
      <c r="AG55" s="4" t="s">
        <v>447</v>
      </c>
    </row>
    <row r="56" spans="1:33">
      <c r="A56">
        <f>ROW(Расходка[[#This Row],[Тип расходного материала ]])-1</f>
        <v>55</v>
      </c>
      <c r="B56" t="s">
        <v>3</v>
      </c>
      <c r="C56" t="s">
        <v>519</v>
      </c>
      <c r="E56" s="115">
        <f>IF(ISNUMBER(SEARCH('Карта учёта'!$B$13,Расходка[[#This Row],[Наименование расходного материала]])),MAX($E$1:E55)+1,0)</f>
        <v>0</v>
      </c>
      <c r="F56" s="115">
        <f>IF(ISNUMBER(SEARCH('Карта учёта'!$B$14,Расходка[[#This Row],[Наименование расходного материала]])),MAX($F$1:F55)+1,0)</f>
        <v>0</v>
      </c>
      <c r="G56" s="115">
        <f>IF(ISNUMBER(SEARCH('Карта учёта'!$B$15,Расходка[[#This Row],[Наименование расходного материала]])),MAX($G$1:G55)+1,0)</f>
        <v>55</v>
      </c>
      <c r="H56" s="115">
        <f>IF(ISNUMBER(SEARCH('Карта учёта'!$B$16,Расходка[[#This Row],[Наименование расходного материала]])),MAX($H$1:H55)+1,0)</f>
        <v>55</v>
      </c>
      <c r="I56" s="115">
        <f>IF(ISNUMBER(SEARCH('Карта учёта'!$B$17,Расходка[[#This Row],[Наименование расходного материала]])),MAX($I$1:I55)+1,0)</f>
        <v>55</v>
      </c>
      <c r="J56" s="115">
        <f>IF(ISNUMBER(SEARCH('Карта учёта'!$B$18,Расходка[[#This Row],[Наименование расходного материала]])),MAX($J$1:J55)+1,0)</f>
        <v>55</v>
      </c>
      <c r="K56" s="115">
        <f>IF(ISNUMBER(SEARCH('Карта учёта'!$B$19,Расходка[[#This Row],[Наименование расходного материала]])),MAX($K$1:K55)+1,0)</f>
        <v>55</v>
      </c>
      <c r="L56" s="115">
        <f>IF(ISNUMBER(SEARCH('Карта учёта'!$B$20,Расходка[[#This Row],[Наименование расходного материала]])),MAX($L$1:L55)+1,0)</f>
        <v>55</v>
      </c>
      <c r="M56" s="115">
        <f>IF(ISNUMBER(SEARCH('Карта учёта'!$B$21,Расходка[[#This Row],[Наименование расходного материала]])),MAX($M$1:M55)+1,0)</f>
        <v>55</v>
      </c>
      <c r="N56" s="115">
        <f>IF(ISNUMBER(SEARCH('Карта учёта'!$B$22,Расходка[[#This Row],[Наименование расходного материала]])),MAX($N$1:N55)+1,0)</f>
        <v>55</v>
      </c>
      <c r="O56" s="115">
        <f>IF(ISNUMBER(SEARCH('Карта учёта'!$B$23,Расходка[[#This Row],[Наименование расходного материала]])),MAX($O$1:O55)+1,0)</f>
        <v>55</v>
      </c>
      <c r="P56" s="115">
        <f>IF(ISNUMBER(SEARCH('Карта учёта'!$B$24,Расходка[[#This Row],[Наименование расходного материала]])),MAX($P$1:P55)+1,0)</f>
        <v>55</v>
      </c>
      <c r="Q56" s="115">
        <f>IF(ISNUMBER(SEARCH('Карта учёта'!$B$25,Расходка[[#This Row],[Наименование расходного материала]])),MAX($Q$1:Q55)+1,0)</f>
        <v>55</v>
      </c>
      <c r="R56" s="114" t="str">
        <f>IFERROR(INDEX(Расходка[Наименование расходного материала],MATCH(Расходка[[#This Row],[№]],Поиск_расходки[Индекс1],0)),"")</f>
        <v/>
      </c>
      <c r="S56" s="114" t="str">
        <f>IFERROR(INDEX(Расходка[Наименование расходного материала],MATCH(Расходка[[#This Row],[№]],Поиск_расходки[Индекс2],0)),"")</f>
        <v/>
      </c>
      <c r="T56" s="114" t="str">
        <f>IFERROR(INDEX(Расходка[Наименование расходного материала],MATCH(Расходка[[#This Row],[№]],Поиск_расходки[Индекс3],0)),"")</f>
        <v>Pilot 150, 190 cm</v>
      </c>
      <c r="U56" s="114" t="str">
        <f>IFERROR(INDEX(Расходка[Наименование расходного материала],MATCH(Расходка[[#This Row],[№]],Поиск_расходки[Индекс4],0)),"")</f>
        <v>Pilot 150, 190 cm</v>
      </c>
      <c r="V56" s="114" t="str">
        <f>IFERROR(INDEX(Расходка[Наименование расходного материала],MATCH(Расходка[[#This Row],[№]],Поиск_расходки[Индекс5],0)),"")</f>
        <v>Pilot 150, 190 cm</v>
      </c>
      <c r="W56" s="114" t="str">
        <f>IFERROR(INDEX(Расходка[Наименование расходного материала],MATCH(Расходка[[#This Row],[№]],Поиск_расходки[Индекс6],0)),"")</f>
        <v>Pilot 150, 190 cm</v>
      </c>
      <c r="X56" s="114" t="str">
        <f>IFERROR(INDEX(Расходка[Наименование расходного материала],MATCH(Расходка[[#This Row],[№]],Поиск_расходки[Индекс7],0)),"")</f>
        <v>Pilot 150, 190 cm</v>
      </c>
      <c r="Y56" s="114" t="str">
        <f>IFERROR(INDEX(Расходка[Наименование расходного материала],MATCH(Расходка[[#This Row],[№]],Поиск_расходки[Индекс8],0)),"")</f>
        <v>Pilot 150, 190 cm</v>
      </c>
      <c r="Z56" s="114" t="str">
        <f>IFERROR(INDEX(Расходка[Наименование расходного материала],MATCH(Расходка[[#This Row],[№]],Поиск_расходки[Индекс9],0)),"")</f>
        <v>Pilot 150, 190 cm</v>
      </c>
      <c r="AA56" s="114" t="str">
        <f>IFERROR(INDEX(Расходка[Наименование расходного материала],MATCH(Расходка[[#This Row],[№]],Поиск_расходки[Индекс10],0)),"")</f>
        <v>Pilot 150, 190 cm</v>
      </c>
      <c r="AB56" s="114" t="str">
        <f>IFERROR(INDEX(Расходка[Наименование расходного материала],MATCH(Расходка[[#This Row],[№]],Поиск_расходки[Индекс11],0)),"")</f>
        <v>Pilot 150, 190 cm</v>
      </c>
      <c r="AC56" s="114" t="str">
        <f>IFERROR(INDEX(Расходка[Наименование расходного материала],MATCH(Расходка[[#This Row],[№]],Поиск_расходки[Индекс12],0)),"")</f>
        <v>Pilot 150, 190 cm</v>
      </c>
      <c r="AD56" s="114" t="str">
        <f>IFERROR(INDEX(Расходка[Наименование расходного материала],MATCH(Расходка[[#This Row],[№]],Поиск_расходки[Индекс13],0)),"")</f>
        <v>Pilot 150, 190 cm</v>
      </c>
      <c r="AF56" s="4" t="s">
        <v>6</v>
      </c>
      <c r="AG56" s="4" t="s">
        <v>448</v>
      </c>
    </row>
    <row r="57" spans="1:33">
      <c r="A57">
        <f>ROW(Расходка[[#This Row],[Тип расходного материала ]])-1</f>
        <v>56</v>
      </c>
      <c r="B57" t="s">
        <v>3</v>
      </c>
      <c r="C57" t="s">
        <v>520</v>
      </c>
      <c r="E57" s="115">
        <f>IF(ISNUMBER(SEARCH('Карта учёта'!$B$13,Расходка[[#This Row],[Наименование расходного материала]])),MAX($E$1:E56)+1,0)</f>
        <v>0</v>
      </c>
      <c r="F57" s="115">
        <f>IF(ISNUMBER(SEARCH('Карта учёта'!$B$14,Расходка[[#This Row],[Наименование расходного материала]])),MAX($F$1:F56)+1,0)</f>
        <v>0</v>
      </c>
      <c r="G57" s="115">
        <f>IF(ISNUMBER(SEARCH('Карта учёта'!$B$15,Расходка[[#This Row],[Наименование расходного материала]])),MAX($G$1:G56)+1,0)</f>
        <v>56</v>
      </c>
      <c r="H57" s="115">
        <f>IF(ISNUMBER(SEARCH('Карта учёта'!$B$16,Расходка[[#This Row],[Наименование расходного материала]])),MAX($H$1:H56)+1,0)</f>
        <v>56</v>
      </c>
      <c r="I57" s="115">
        <f>IF(ISNUMBER(SEARCH('Карта учёта'!$B$17,Расходка[[#This Row],[Наименование расходного материала]])),MAX($I$1:I56)+1,0)</f>
        <v>56</v>
      </c>
      <c r="J57" s="115">
        <f>IF(ISNUMBER(SEARCH('Карта учёта'!$B$18,Расходка[[#This Row],[Наименование расходного материала]])),MAX($J$1:J56)+1,0)</f>
        <v>56</v>
      </c>
      <c r="K57" s="115">
        <f>IF(ISNUMBER(SEARCH('Карта учёта'!$B$19,Расходка[[#This Row],[Наименование расходного материала]])),MAX($K$1:K56)+1,0)</f>
        <v>56</v>
      </c>
      <c r="L57" s="115">
        <f>IF(ISNUMBER(SEARCH('Карта учёта'!$B$20,Расходка[[#This Row],[Наименование расходного материала]])),MAX($L$1:L56)+1,0)</f>
        <v>56</v>
      </c>
      <c r="M57" s="115">
        <f>IF(ISNUMBER(SEARCH('Карта учёта'!$B$21,Расходка[[#This Row],[Наименование расходного материала]])),MAX($M$1:M56)+1,0)</f>
        <v>56</v>
      </c>
      <c r="N57" s="115">
        <f>IF(ISNUMBER(SEARCH('Карта учёта'!$B$22,Расходка[[#This Row],[Наименование расходного материала]])),MAX($N$1:N56)+1,0)</f>
        <v>56</v>
      </c>
      <c r="O57" s="115">
        <f>IF(ISNUMBER(SEARCH('Карта учёта'!$B$23,Расходка[[#This Row],[Наименование расходного материала]])),MAX($O$1:O56)+1,0)</f>
        <v>56</v>
      </c>
      <c r="P57" s="115">
        <f>IF(ISNUMBER(SEARCH('Карта учёта'!$B$24,Расходка[[#This Row],[Наименование расходного материала]])),MAX($P$1:P56)+1,0)</f>
        <v>56</v>
      </c>
      <c r="Q57" s="115">
        <f>IF(ISNUMBER(SEARCH('Карта учёта'!$B$25,Расходка[[#This Row],[Наименование расходного материала]])),MAX($Q$1:Q56)+1,0)</f>
        <v>56</v>
      </c>
      <c r="R57" s="114" t="str">
        <f>IFERROR(INDEX(Расходка[Наименование расходного материала],MATCH(Расходка[[#This Row],[№]],Поиск_расходки[Индекс1],0)),"")</f>
        <v/>
      </c>
      <c r="S57" s="114" t="str">
        <f>IFERROR(INDEX(Расходка[Наименование расходного материала],MATCH(Расходка[[#This Row],[№]],Поиск_расходки[Индекс2],0)),"")</f>
        <v/>
      </c>
      <c r="T57" s="114" t="str">
        <f>IFERROR(INDEX(Расходка[Наименование расходного материала],MATCH(Расходка[[#This Row],[№]],Поиск_расходки[Индекс3],0)),"")</f>
        <v>Pilot 150, 300 cm</v>
      </c>
      <c r="U57" s="114" t="str">
        <f>IFERROR(INDEX(Расходка[Наименование расходного материала],MATCH(Расходка[[#This Row],[№]],Поиск_расходки[Индекс4],0)),"")</f>
        <v>Pilot 150, 300 cm</v>
      </c>
      <c r="V57" s="114" t="str">
        <f>IFERROR(INDEX(Расходка[Наименование расходного материала],MATCH(Расходка[[#This Row],[№]],Поиск_расходки[Индекс5],0)),"")</f>
        <v>Pilot 150, 300 cm</v>
      </c>
      <c r="W57" s="114" t="str">
        <f>IFERROR(INDEX(Расходка[Наименование расходного материала],MATCH(Расходка[[#This Row],[№]],Поиск_расходки[Индекс6],0)),"")</f>
        <v>Pilot 150, 300 cm</v>
      </c>
      <c r="X57" s="114" t="str">
        <f>IFERROR(INDEX(Расходка[Наименование расходного материала],MATCH(Расходка[[#This Row],[№]],Поиск_расходки[Индекс7],0)),"")</f>
        <v>Pilot 150, 300 cm</v>
      </c>
      <c r="Y57" s="114" t="str">
        <f>IFERROR(INDEX(Расходка[Наименование расходного материала],MATCH(Расходка[[#This Row],[№]],Поиск_расходки[Индекс8],0)),"")</f>
        <v>Pilot 150, 300 cm</v>
      </c>
      <c r="Z57" s="114" t="str">
        <f>IFERROR(INDEX(Расходка[Наименование расходного материала],MATCH(Расходка[[#This Row],[№]],Поиск_расходки[Индекс9],0)),"")</f>
        <v>Pilot 150, 300 cm</v>
      </c>
      <c r="AA57" s="114" t="str">
        <f>IFERROR(INDEX(Расходка[Наименование расходного материала],MATCH(Расходка[[#This Row],[№]],Поиск_расходки[Индекс10],0)),"")</f>
        <v>Pilot 150, 300 cm</v>
      </c>
      <c r="AB57" s="114" t="str">
        <f>IFERROR(INDEX(Расходка[Наименование расходного материала],MATCH(Расходка[[#This Row],[№]],Поиск_расходки[Индекс11],0)),"")</f>
        <v>Pilot 150, 300 cm</v>
      </c>
      <c r="AC57" s="114" t="str">
        <f>IFERROR(INDEX(Расходка[Наименование расходного материала],MATCH(Расходка[[#This Row],[№]],Поиск_расходки[Индекс12],0)),"")</f>
        <v>Pilot 150, 300 cm</v>
      </c>
      <c r="AD57" s="114" t="str">
        <f>IFERROR(INDEX(Расходка[Наименование расходного материала],MATCH(Расходка[[#This Row],[№]],Поиск_расходки[Индекс13],0)),"")</f>
        <v>Pilot 150, 300 cm</v>
      </c>
      <c r="AF57" s="4" t="s">
        <v>6</v>
      </c>
      <c r="AG57" s="4" t="s">
        <v>449</v>
      </c>
    </row>
    <row r="58" spans="1:33">
      <c r="A58">
        <f>ROW(Расходка[[#This Row],[Тип расходного материала ]])-1</f>
        <v>57</v>
      </c>
      <c r="B58" t="s">
        <v>6</v>
      </c>
      <c r="C58" s="1" t="s">
        <v>278</v>
      </c>
      <c r="E58" s="115">
        <f>IF(ISNUMBER(SEARCH('Карта учёта'!$B$13,Расходка[[#This Row],[Наименование расходного материала]])),MAX($E$1:E57)+1,0)</f>
        <v>0</v>
      </c>
      <c r="F58" s="115">
        <f>IF(ISNUMBER(SEARCH('Карта учёта'!$B$14,Расходка[[#This Row],[Наименование расходного материала]])),MAX($F$1:F57)+1,0)</f>
        <v>0</v>
      </c>
      <c r="G58" s="115">
        <f>IF(ISNUMBER(SEARCH('Карта учёта'!$B$15,Расходка[[#This Row],[Наименование расходного материала]])),MAX($G$1:G57)+1,0)</f>
        <v>57</v>
      </c>
      <c r="H58" s="115">
        <f>IF(ISNUMBER(SEARCH('Карта учёта'!$B$16,Расходка[[#This Row],[Наименование расходного материала]])),MAX($H$1:H57)+1,0)</f>
        <v>57</v>
      </c>
      <c r="I58" s="115">
        <f>IF(ISNUMBER(SEARCH('Карта учёта'!$B$17,Расходка[[#This Row],[Наименование расходного материала]])),MAX($I$1:I57)+1,0)</f>
        <v>57</v>
      </c>
      <c r="J58" s="115">
        <f>IF(ISNUMBER(SEARCH('Карта учёта'!$B$18,Расходка[[#This Row],[Наименование расходного материала]])),MAX($J$1:J57)+1,0)</f>
        <v>57</v>
      </c>
      <c r="K58" s="115">
        <f>IF(ISNUMBER(SEARCH('Карта учёта'!$B$19,Расходка[[#This Row],[Наименование расходного материала]])),MAX($K$1:K57)+1,0)</f>
        <v>57</v>
      </c>
      <c r="L58" s="115">
        <f>IF(ISNUMBER(SEARCH('Карта учёта'!$B$20,Расходка[[#This Row],[Наименование расходного материала]])),MAX($L$1:L57)+1,0)</f>
        <v>57</v>
      </c>
      <c r="M58" s="115">
        <f>IF(ISNUMBER(SEARCH('Карта учёта'!$B$21,Расходка[[#This Row],[Наименование расходного материала]])),MAX($M$1:M57)+1,0)</f>
        <v>57</v>
      </c>
      <c r="N58" s="115">
        <f>IF(ISNUMBER(SEARCH('Карта учёта'!$B$22,Расходка[[#This Row],[Наименование расходного материала]])),MAX($N$1:N57)+1,0)</f>
        <v>57</v>
      </c>
      <c r="O58" s="115">
        <f>IF(ISNUMBER(SEARCH('Карта учёта'!$B$23,Расходка[[#This Row],[Наименование расходного материала]])),MAX($O$1:O57)+1,0)</f>
        <v>57</v>
      </c>
      <c r="P58" s="115">
        <f>IF(ISNUMBER(SEARCH('Карта учёта'!$B$24,Расходка[[#This Row],[Наименование расходного материала]])),MAX($P$1:P57)+1,0)</f>
        <v>57</v>
      </c>
      <c r="Q58" s="115">
        <f>IF(ISNUMBER(SEARCH('Карта учёта'!$B$25,Расходка[[#This Row],[Наименование расходного материала]])),MAX($Q$1:Q57)+1,0)</f>
        <v>57</v>
      </c>
      <c r="R58" s="114" t="str">
        <f>IFERROR(INDEX(Расходка[Наименование расходного материала],MATCH(Расходка[[#This Row],[№]],Поиск_расходки[Индекс1],0)),"")</f>
        <v/>
      </c>
      <c r="S58" s="114" t="str">
        <f>IFERROR(INDEX(Расходка[Наименование расходного материала],MATCH(Расходка[[#This Row],[№]],Поиск_расходки[Индекс2],0)),"")</f>
        <v/>
      </c>
      <c r="T58" s="114" t="str">
        <f>IFERROR(INDEX(Расходка[Наименование расходного материала],MATCH(Расходка[[#This Row],[№]],Поиск_расходки[Индекс3],0)),"")</f>
        <v>BMS, Integtity</v>
      </c>
      <c r="U58" s="114" t="str">
        <f>IFERROR(INDEX(Расходка[Наименование расходного материала],MATCH(Расходка[[#This Row],[№]],Поиск_расходки[Индекс4],0)),"")</f>
        <v>BMS, Integtity</v>
      </c>
      <c r="V58" s="114" t="str">
        <f>IFERROR(INDEX(Расходка[Наименование расходного материала],MATCH(Расходка[[#This Row],[№]],Поиск_расходки[Индекс5],0)),"")</f>
        <v>BMS, Integtity</v>
      </c>
      <c r="W58" s="114" t="str">
        <f>IFERROR(INDEX(Расходка[Наименование расходного материала],MATCH(Расходка[[#This Row],[№]],Поиск_расходки[Индекс6],0)),"")</f>
        <v>BMS, Integtity</v>
      </c>
      <c r="X58" s="114" t="str">
        <f>IFERROR(INDEX(Расходка[Наименование расходного материала],MATCH(Расходка[[#This Row],[№]],Поиск_расходки[Индекс7],0)),"")</f>
        <v>BMS, Integtity</v>
      </c>
      <c r="Y58" s="114" t="str">
        <f>IFERROR(INDEX(Расходка[Наименование расходного материала],MATCH(Расходка[[#This Row],[№]],Поиск_расходки[Индекс8],0)),"")</f>
        <v>BMS, Integtity</v>
      </c>
      <c r="Z58" s="114" t="str">
        <f>IFERROR(INDEX(Расходка[Наименование расходного материала],MATCH(Расходка[[#This Row],[№]],Поиск_расходки[Индекс9],0)),"")</f>
        <v>BMS, Integtity</v>
      </c>
      <c r="AA58" s="114" t="str">
        <f>IFERROR(INDEX(Расходка[Наименование расходного материала],MATCH(Расходка[[#This Row],[№]],Поиск_расходки[Индекс10],0)),"")</f>
        <v>BMS, Integtity</v>
      </c>
      <c r="AB58" s="114" t="str">
        <f>IFERROR(INDEX(Расходка[Наименование расходного материала],MATCH(Расходка[[#This Row],[№]],Поиск_расходки[Индекс11],0)),"")</f>
        <v>BMS, Integtity</v>
      </c>
      <c r="AC58" s="114" t="str">
        <f>IFERROR(INDEX(Расходка[Наименование расходного материала],MATCH(Расходка[[#This Row],[№]],Поиск_расходки[Индекс12],0)),"")</f>
        <v>BMS, Integtity</v>
      </c>
      <c r="AD58" s="114" t="str">
        <f>IFERROR(INDEX(Расходка[Наименование расходного материала],MATCH(Расходка[[#This Row],[№]],Поиск_расходки[Индекс13],0)),"")</f>
        <v>BMS, Integtity</v>
      </c>
      <c r="AF58" s="4" t="s">
        <v>6</v>
      </c>
      <c r="AG58" s="4" t="s">
        <v>450</v>
      </c>
    </row>
    <row r="59" spans="1:33">
      <c r="A59">
        <f>ROW(Расходка[[#This Row],[Тип расходного материала ]])-1</f>
        <v>58</v>
      </c>
      <c r="B59" t="s">
        <v>6</v>
      </c>
      <c r="C59" s="156" t="s">
        <v>344</v>
      </c>
      <c r="E59" s="115">
        <f>IF(ISNUMBER(SEARCH('Карта учёта'!$B$13,Расходка[[#This Row],[Наименование расходного материала]])),MAX($E$1:E58)+1,0)</f>
        <v>0</v>
      </c>
      <c r="F59" s="115">
        <f>IF(ISNUMBER(SEARCH('Карта учёта'!$B$14,Расходка[[#This Row],[Наименование расходного материала]])),MAX($F$1:F58)+1,0)</f>
        <v>0</v>
      </c>
      <c r="G59" s="115">
        <f>IF(ISNUMBER(SEARCH('Карта учёта'!$B$15,Расходка[[#This Row],[Наименование расходного материала]])),MAX($G$1:G58)+1,0)</f>
        <v>58</v>
      </c>
      <c r="H59" s="115">
        <f>IF(ISNUMBER(SEARCH('Карта учёта'!$B$16,Расходка[[#This Row],[Наименование расходного материала]])),MAX($H$1:H58)+1,0)</f>
        <v>58</v>
      </c>
      <c r="I59" s="115">
        <f>IF(ISNUMBER(SEARCH('Карта учёта'!$B$17,Расходка[[#This Row],[Наименование расходного материала]])),MAX($I$1:I58)+1,0)</f>
        <v>58</v>
      </c>
      <c r="J59" s="115">
        <f>IF(ISNUMBER(SEARCH('Карта учёта'!$B$18,Расходка[[#This Row],[Наименование расходного материала]])),MAX($J$1:J58)+1,0)</f>
        <v>58</v>
      </c>
      <c r="K59" s="115">
        <f>IF(ISNUMBER(SEARCH('Карта учёта'!$B$19,Расходка[[#This Row],[Наименование расходного материала]])),MAX($K$1:K58)+1,0)</f>
        <v>58</v>
      </c>
      <c r="L59" s="115">
        <f>IF(ISNUMBER(SEARCH('Карта учёта'!$B$20,Расходка[[#This Row],[Наименование расходного материала]])),MAX($L$1:L58)+1,0)</f>
        <v>58</v>
      </c>
      <c r="M59" s="115">
        <f>IF(ISNUMBER(SEARCH('Карта учёта'!$B$21,Расходка[[#This Row],[Наименование расходного материала]])),MAX($M$1:M58)+1,0)</f>
        <v>58</v>
      </c>
      <c r="N59" s="115">
        <f>IF(ISNUMBER(SEARCH('Карта учёта'!$B$22,Расходка[[#This Row],[Наименование расходного материала]])),MAX($N$1:N58)+1,0)</f>
        <v>58</v>
      </c>
      <c r="O59" s="115">
        <f>IF(ISNUMBER(SEARCH('Карта учёта'!$B$23,Расходка[[#This Row],[Наименование расходного материала]])),MAX($O$1:O58)+1,0)</f>
        <v>58</v>
      </c>
      <c r="P59" s="115">
        <f>IF(ISNUMBER(SEARCH('Карта учёта'!$B$24,Расходка[[#This Row],[Наименование расходного материала]])),MAX($P$1:P58)+1,0)</f>
        <v>58</v>
      </c>
      <c r="Q59" s="115">
        <f>IF(ISNUMBER(SEARCH('Карта учёта'!$B$25,Расходка[[#This Row],[Наименование расходного материала]])),MAX($Q$1:Q58)+1,0)</f>
        <v>58</v>
      </c>
      <c r="R59" s="114" t="str">
        <f>IFERROR(INDEX(Расходка[Наименование расходного материала],MATCH(Расходка[[#This Row],[№]],Поиск_расходки[Индекс1],0)),"")</f>
        <v/>
      </c>
      <c r="S59" s="114" t="str">
        <f>IFERROR(INDEX(Расходка[Наименование расходного материала],MATCH(Расходка[[#This Row],[№]],Поиск_расходки[Индекс2],0)),"")</f>
        <v/>
      </c>
      <c r="T59" s="114" t="str">
        <f>IFERROR(INDEX(Расходка[Наименование расходного материала],MATCH(Расходка[[#This Row],[№]],Поиск_расходки[Индекс3],0)),"")</f>
        <v>DES, Calipso</v>
      </c>
      <c r="U59" s="114" t="str">
        <f>IFERROR(INDEX(Расходка[Наименование расходного материала],MATCH(Расходка[[#This Row],[№]],Поиск_расходки[Индекс4],0)),"")</f>
        <v>DES, Calipso</v>
      </c>
      <c r="V59" s="114" t="str">
        <f>IFERROR(INDEX(Расходка[Наименование расходного материала],MATCH(Расходка[[#This Row],[№]],Поиск_расходки[Индекс5],0)),"")</f>
        <v>DES, Calipso</v>
      </c>
      <c r="W59" s="114" t="str">
        <f>IFERROR(INDEX(Расходка[Наименование расходного материала],MATCH(Расходка[[#This Row],[№]],Поиск_расходки[Индекс6],0)),"")</f>
        <v>DES, Calipso</v>
      </c>
      <c r="X59" s="114" t="str">
        <f>IFERROR(INDEX(Расходка[Наименование расходного материала],MATCH(Расходка[[#This Row],[№]],Поиск_расходки[Индекс7],0)),"")</f>
        <v>DES, Calipso</v>
      </c>
      <c r="Y59" s="114" t="str">
        <f>IFERROR(INDEX(Расходка[Наименование расходного материала],MATCH(Расходка[[#This Row],[№]],Поиск_расходки[Индекс8],0)),"")</f>
        <v>DES, Calipso</v>
      </c>
      <c r="Z59" s="114" t="str">
        <f>IFERROR(INDEX(Расходка[Наименование расходного материала],MATCH(Расходка[[#This Row],[№]],Поиск_расходки[Индекс9],0)),"")</f>
        <v>DES, Calipso</v>
      </c>
      <c r="AA59" s="114" t="str">
        <f>IFERROR(INDEX(Расходка[Наименование расходного материала],MATCH(Расходка[[#This Row],[№]],Поиск_расходки[Индекс10],0)),"")</f>
        <v>DES, Calipso</v>
      </c>
      <c r="AB59" s="114" t="str">
        <f>IFERROR(INDEX(Расходка[Наименование расходного материала],MATCH(Расходка[[#This Row],[№]],Поиск_расходки[Индекс11],0)),"")</f>
        <v>DES, Calipso</v>
      </c>
      <c r="AC59" s="114" t="str">
        <f>IFERROR(INDEX(Расходка[Наименование расходного материала],MATCH(Расходка[[#This Row],[№]],Поиск_расходки[Индекс12],0)),"")</f>
        <v>DES, Calipso</v>
      </c>
      <c r="AD59" s="114" t="str">
        <f>IFERROR(INDEX(Расходка[Наименование расходного материала],MATCH(Расходка[[#This Row],[№]],Поиск_расходки[Индекс13],0)),"")</f>
        <v>DES, Calipso</v>
      </c>
      <c r="AF59" s="4" t="s">
        <v>6</v>
      </c>
      <c r="AG59" s="4" t="s">
        <v>451</v>
      </c>
    </row>
    <row r="60" spans="1:33">
      <c r="A60">
        <f>ROW(Расходка[[#This Row],[Тип расходного материала ]])-1</f>
        <v>59</v>
      </c>
      <c r="B60" t="s">
        <v>6</v>
      </c>
      <c r="C60" s="214" t="s">
        <v>524</v>
      </c>
      <c r="E60" s="115">
        <f>IF(ISNUMBER(SEARCH('Карта учёта'!$B$13,Расходка[[#This Row],[Наименование расходного материала]])),MAX($E$1:E59)+1,0)</f>
        <v>0</v>
      </c>
      <c r="F60" s="115">
        <f>IF(ISNUMBER(SEARCH('Карта учёта'!$B$14,Расходка[[#This Row],[Наименование расходного материала]])),MAX($F$1:F59)+1,0)</f>
        <v>0</v>
      </c>
      <c r="G60" s="115">
        <f>IF(ISNUMBER(SEARCH('Карта учёта'!$B$15,Расходка[[#This Row],[Наименование расходного материала]])),MAX($G$1:G59)+1,0)</f>
        <v>59</v>
      </c>
      <c r="H60" s="115">
        <f>IF(ISNUMBER(SEARCH('Карта учёта'!$B$16,Расходка[[#This Row],[Наименование расходного материала]])),MAX($H$1:H59)+1,0)</f>
        <v>59</v>
      </c>
      <c r="I60" s="115">
        <f>IF(ISNUMBER(SEARCH('Карта учёта'!$B$17,Расходка[[#This Row],[Наименование расходного материала]])),MAX($I$1:I59)+1,0)</f>
        <v>59</v>
      </c>
      <c r="J60" s="115">
        <f>IF(ISNUMBER(SEARCH('Карта учёта'!$B$18,Расходка[[#This Row],[Наименование расходного материала]])),MAX($J$1:J59)+1,0)</f>
        <v>59</v>
      </c>
      <c r="K60" s="115">
        <f>IF(ISNUMBER(SEARCH('Карта учёта'!$B$19,Расходка[[#This Row],[Наименование расходного материала]])),MAX($K$1:K59)+1,0)</f>
        <v>59</v>
      </c>
      <c r="L60" s="115">
        <f>IF(ISNUMBER(SEARCH('Карта учёта'!$B$20,Расходка[[#This Row],[Наименование расходного материала]])),MAX($L$1:L59)+1,0)</f>
        <v>59</v>
      </c>
      <c r="M60" s="115">
        <f>IF(ISNUMBER(SEARCH('Карта учёта'!$B$21,Расходка[[#This Row],[Наименование расходного материала]])),MAX($M$1:M59)+1,0)</f>
        <v>59</v>
      </c>
      <c r="N60" s="115">
        <f>IF(ISNUMBER(SEARCH('Карта учёта'!$B$22,Расходка[[#This Row],[Наименование расходного материала]])),MAX($N$1:N59)+1,0)</f>
        <v>59</v>
      </c>
      <c r="O60" s="115">
        <f>IF(ISNUMBER(SEARCH('Карта учёта'!$B$23,Расходка[[#This Row],[Наименование расходного материала]])),MAX($O$1:O59)+1,0)</f>
        <v>59</v>
      </c>
      <c r="P60" s="115">
        <f>IF(ISNUMBER(SEARCH('Карта учёта'!$B$24,Расходка[[#This Row],[Наименование расходного материала]])),MAX($P$1:P59)+1,0)</f>
        <v>59</v>
      </c>
      <c r="Q60" s="115">
        <f>IF(ISNUMBER(SEARCH('Карта учёта'!$B$25,Расходка[[#This Row],[Наименование расходного материала]])),MAX($Q$1:Q59)+1,0)</f>
        <v>59</v>
      </c>
      <c r="R60" s="114" t="str">
        <f>IFERROR(INDEX(Расходка[Наименование расходного материала],MATCH(Расходка[[#This Row],[№]],Поиск_расходки[Индекс1],0)),"")</f>
        <v/>
      </c>
      <c r="S60" s="114" t="str">
        <f>IFERROR(INDEX(Расходка[Наименование расходного материала],MATCH(Расходка[[#This Row],[№]],Поиск_расходки[Индекс2],0)),"")</f>
        <v/>
      </c>
      <c r="T60" s="114" t="str">
        <f>IFERROR(INDEX(Расходка[Наименование расходного материала],MATCH(Расходка[[#This Row],[№]],Поиск_расходки[Индекс3],0)),"")</f>
        <v>DES, Metafor</v>
      </c>
      <c r="U60" s="114" t="str">
        <f>IFERROR(INDEX(Расходка[Наименование расходного материала],MATCH(Расходка[[#This Row],[№]],Поиск_расходки[Индекс4],0)),"")</f>
        <v>DES, Metafor</v>
      </c>
      <c r="V60" s="114" t="str">
        <f>IFERROR(INDEX(Расходка[Наименование расходного материала],MATCH(Расходка[[#This Row],[№]],Поиск_расходки[Индекс5],0)),"")</f>
        <v>DES, Metafor</v>
      </c>
      <c r="W60" s="114" t="str">
        <f>IFERROR(INDEX(Расходка[Наименование расходного материала],MATCH(Расходка[[#This Row],[№]],Поиск_расходки[Индекс6],0)),"")</f>
        <v>DES, Metafor</v>
      </c>
      <c r="X60" s="114" t="str">
        <f>IFERROR(INDEX(Расходка[Наименование расходного материала],MATCH(Расходка[[#This Row],[№]],Поиск_расходки[Индекс7],0)),"")</f>
        <v>DES, Metafor</v>
      </c>
      <c r="Y60" s="114" t="str">
        <f>IFERROR(INDEX(Расходка[Наименование расходного материала],MATCH(Расходка[[#This Row],[№]],Поиск_расходки[Индекс8],0)),"")</f>
        <v>DES, Metafor</v>
      </c>
      <c r="Z60" s="114" t="str">
        <f>IFERROR(INDEX(Расходка[Наименование расходного материала],MATCH(Расходка[[#This Row],[№]],Поиск_расходки[Индекс9],0)),"")</f>
        <v>DES, Metafor</v>
      </c>
      <c r="AA60" s="114" t="str">
        <f>IFERROR(INDEX(Расходка[Наименование расходного материала],MATCH(Расходка[[#This Row],[№]],Поиск_расходки[Индекс10],0)),"")</f>
        <v>DES, Metafor</v>
      </c>
      <c r="AB60" s="114" t="str">
        <f>IFERROR(INDEX(Расходка[Наименование расходного материала],MATCH(Расходка[[#This Row],[№]],Поиск_расходки[Индекс11],0)),"")</f>
        <v>DES, Metafor</v>
      </c>
      <c r="AC60" s="114" t="str">
        <f>IFERROR(INDEX(Расходка[Наименование расходного материала],MATCH(Расходка[[#This Row],[№]],Поиск_расходки[Индекс12],0)),"")</f>
        <v>DES, Metafor</v>
      </c>
      <c r="AD60" s="114" t="str">
        <f>IFERROR(INDEX(Расходка[Наименование расходного материала],MATCH(Расходка[[#This Row],[№]],Поиск_расходки[Индекс13],0)),"")</f>
        <v>DES, Metafor</v>
      </c>
      <c r="AF60" s="4" t="s">
        <v>6</v>
      </c>
      <c r="AG60" s="4" t="s">
        <v>452</v>
      </c>
    </row>
    <row r="61" spans="1:33">
      <c r="A61">
        <f>ROW(Расходка[[#This Row],[Тип расходного материала ]])-1</f>
        <v>60</v>
      </c>
      <c r="B61" t="s">
        <v>6</v>
      </c>
      <c r="C61" s="156" t="s">
        <v>343</v>
      </c>
      <c r="E61" s="115">
        <f>IF(ISNUMBER(SEARCH('Карта учёта'!$B$13,Расходка[[#This Row],[Наименование расходного материала]])),MAX($E$1:E60)+1,0)</f>
        <v>0</v>
      </c>
      <c r="F61" s="115">
        <f>IF(ISNUMBER(SEARCH('Карта учёта'!$B$14,Расходка[[#This Row],[Наименование расходного материала]])),MAX($F$1:F60)+1,0)</f>
        <v>0</v>
      </c>
      <c r="G61" s="115">
        <f>IF(ISNUMBER(SEARCH('Карта учёта'!$B$15,Расходка[[#This Row],[Наименование расходного материала]])),MAX($G$1:G60)+1,0)</f>
        <v>60</v>
      </c>
      <c r="H61" s="115">
        <f>IF(ISNUMBER(SEARCH('Карта учёта'!$B$16,Расходка[[#This Row],[Наименование расходного материала]])),MAX($H$1:H60)+1,0)</f>
        <v>60</v>
      </c>
      <c r="I61" s="115">
        <f>IF(ISNUMBER(SEARCH('Карта учёта'!$B$17,Расходка[[#This Row],[Наименование расходного материала]])),MAX($I$1:I60)+1,0)</f>
        <v>60</v>
      </c>
      <c r="J61" s="115">
        <f>IF(ISNUMBER(SEARCH('Карта учёта'!$B$18,Расходка[[#This Row],[Наименование расходного материала]])),MAX($J$1:J60)+1,0)</f>
        <v>60</v>
      </c>
      <c r="K61" s="115">
        <f>IF(ISNUMBER(SEARCH('Карта учёта'!$B$19,Расходка[[#This Row],[Наименование расходного материала]])),MAX($K$1:K60)+1,0)</f>
        <v>60</v>
      </c>
      <c r="L61" s="115">
        <f>IF(ISNUMBER(SEARCH('Карта учёта'!$B$20,Расходка[[#This Row],[Наименование расходного материала]])),MAX($L$1:L60)+1,0)</f>
        <v>60</v>
      </c>
      <c r="M61" s="115">
        <f>IF(ISNUMBER(SEARCH('Карта учёта'!$B$21,Расходка[[#This Row],[Наименование расходного материала]])),MAX($M$1:M60)+1,0)</f>
        <v>60</v>
      </c>
      <c r="N61" s="115">
        <f>IF(ISNUMBER(SEARCH('Карта учёта'!$B$22,Расходка[[#This Row],[Наименование расходного материала]])),MAX($N$1:N60)+1,0)</f>
        <v>60</v>
      </c>
      <c r="O61" s="115">
        <f>IF(ISNUMBER(SEARCH('Карта учёта'!$B$23,Расходка[[#This Row],[Наименование расходного материала]])),MAX($O$1:O60)+1,0)</f>
        <v>60</v>
      </c>
      <c r="P61" s="115">
        <f>IF(ISNUMBER(SEARCH('Карта учёта'!$B$24,Расходка[[#This Row],[Наименование расходного материала]])),MAX($P$1:P60)+1,0)</f>
        <v>60</v>
      </c>
      <c r="Q61" s="115">
        <f>IF(ISNUMBER(SEARCH('Карта учёта'!$B$25,Расходка[[#This Row],[Наименование расходного материала]])),MAX($Q$1:Q60)+1,0)</f>
        <v>60</v>
      </c>
      <c r="R61" s="114" t="str">
        <f>IFERROR(INDEX(Расходка[Наименование расходного материала],MATCH(Расходка[[#This Row],[№]],Поиск_расходки[Индекс1],0)),"")</f>
        <v/>
      </c>
      <c r="S61" s="114" t="str">
        <f>IFERROR(INDEX(Расходка[Наименование расходного материала],MATCH(Расходка[[#This Row],[№]],Поиск_расходки[Индекс2],0)),"")</f>
        <v/>
      </c>
      <c r="T61" s="114" t="str">
        <f>IFERROR(INDEX(Расходка[Наименование расходного материала],MATCH(Расходка[[#This Row],[№]],Поиск_расходки[Индекс3],0)),"")</f>
        <v>DES, NanoMed</v>
      </c>
      <c r="U61" s="114" t="str">
        <f>IFERROR(INDEX(Расходка[Наименование расходного материала],MATCH(Расходка[[#This Row],[№]],Поиск_расходки[Индекс4],0)),"")</f>
        <v>DES, NanoMed</v>
      </c>
      <c r="V61" s="114" t="str">
        <f>IFERROR(INDEX(Расходка[Наименование расходного материала],MATCH(Расходка[[#This Row],[№]],Поиск_расходки[Индекс5],0)),"")</f>
        <v>DES, NanoMed</v>
      </c>
      <c r="W61" s="114" t="str">
        <f>IFERROR(INDEX(Расходка[Наименование расходного материала],MATCH(Расходка[[#This Row],[№]],Поиск_расходки[Индекс6],0)),"")</f>
        <v>DES, NanoMed</v>
      </c>
      <c r="X61" s="114" t="str">
        <f>IFERROR(INDEX(Расходка[Наименование расходного материала],MATCH(Расходка[[#This Row],[№]],Поиск_расходки[Индекс7],0)),"")</f>
        <v>DES, NanoMed</v>
      </c>
      <c r="Y61" s="114" t="str">
        <f>IFERROR(INDEX(Расходка[Наименование расходного материала],MATCH(Расходка[[#This Row],[№]],Поиск_расходки[Индекс8],0)),"")</f>
        <v>DES, NanoMed</v>
      </c>
      <c r="Z61" s="114" t="str">
        <f>IFERROR(INDEX(Расходка[Наименование расходного материала],MATCH(Расходка[[#This Row],[№]],Поиск_расходки[Индекс9],0)),"")</f>
        <v>DES, NanoMed</v>
      </c>
      <c r="AA61" s="114" t="str">
        <f>IFERROR(INDEX(Расходка[Наименование расходного материала],MATCH(Расходка[[#This Row],[№]],Поиск_расходки[Индекс10],0)),"")</f>
        <v>DES, NanoMed</v>
      </c>
      <c r="AB61" s="114" t="str">
        <f>IFERROR(INDEX(Расходка[Наименование расходного материала],MATCH(Расходка[[#This Row],[№]],Поиск_расходки[Индекс11],0)),"")</f>
        <v>DES, NanoMed</v>
      </c>
      <c r="AC61" s="114" t="str">
        <f>IFERROR(INDEX(Расходка[Наименование расходного материала],MATCH(Расходка[[#This Row],[№]],Поиск_расходки[Индекс12],0)),"")</f>
        <v>DES, NanoMed</v>
      </c>
      <c r="AD61" s="114" t="str">
        <f>IFERROR(INDEX(Расходка[Наименование расходного материала],MATCH(Расходка[[#This Row],[№]],Поиск_расходки[Индекс13],0)),"")</f>
        <v>DES, NanoMed</v>
      </c>
      <c r="AF61" s="4" t="s">
        <v>6</v>
      </c>
      <c r="AG61" s="4" t="s">
        <v>413</v>
      </c>
    </row>
    <row r="62" spans="1:33">
      <c r="A62">
        <f>ROW(Расходка[[#This Row],[Тип расходного материала ]])-1</f>
        <v>61</v>
      </c>
      <c r="B62" t="s">
        <v>6</v>
      </c>
      <c r="C62" s="129" t="s">
        <v>322</v>
      </c>
      <c r="E62" s="115">
        <f>IF(ISNUMBER(SEARCH('Карта учёта'!$B$13,Расходка[[#This Row],[Наименование расходного материала]])),MAX($E$1:E61)+1,0)</f>
        <v>0</v>
      </c>
      <c r="F62" s="115">
        <f>IF(ISNUMBER(SEARCH('Карта учёта'!$B$14,Расходка[[#This Row],[Наименование расходного материала]])),MAX($F$1:F61)+1,0)</f>
        <v>0</v>
      </c>
      <c r="G62" s="115">
        <f>IF(ISNUMBER(SEARCH('Карта учёта'!$B$15,Расходка[[#This Row],[Наименование расходного материала]])),MAX($G$1:G61)+1,0)</f>
        <v>61</v>
      </c>
      <c r="H62" s="115">
        <f>IF(ISNUMBER(SEARCH('Карта учёта'!$B$16,Расходка[[#This Row],[Наименование расходного материала]])),MAX($H$1:H61)+1,0)</f>
        <v>61</v>
      </c>
      <c r="I62" s="115">
        <f>IF(ISNUMBER(SEARCH('Карта учёта'!$B$17,Расходка[[#This Row],[Наименование расходного материала]])),MAX($I$1:I61)+1,0)</f>
        <v>61</v>
      </c>
      <c r="J62" s="115">
        <f>IF(ISNUMBER(SEARCH('Карта учёта'!$B$18,Расходка[[#This Row],[Наименование расходного материала]])),MAX($J$1:J61)+1,0)</f>
        <v>61</v>
      </c>
      <c r="K62" s="115">
        <f>IF(ISNUMBER(SEARCH('Карта учёта'!$B$19,Расходка[[#This Row],[Наименование расходного материала]])),MAX($K$1:K61)+1,0)</f>
        <v>61</v>
      </c>
      <c r="L62" s="115">
        <f>IF(ISNUMBER(SEARCH('Карта учёта'!$B$20,Расходка[[#This Row],[Наименование расходного материала]])),MAX($L$1:L61)+1,0)</f>
        <v>61</v>
      </c>
      <c r="M62" s="115">
        <f>IF(ISNUMBER(SEARCH('Карта учёта'!$B$21,Расходка[[#This Row],[Наименование расходного материала]])),MAX($M$1:M61)+1,0)</f>
        <v>61</v>
      </c>
      <c r="N62" s="115">
        <f>IF(ISNUMBER(SEARCH('Карта учёта'!$B$22,Расходка[[#This Row],[Наименование расходного материала]])),MAX($N$1:N61)+1,0)</f>
        <v>61</v>
      </c>
      <c r="O62" s="115">
        <f>IF(ISNUMBER(SEARCH('Карта учёта'!$B$23,Расходка[[#This Row],[Наименование расходного материала]])),MAX($O$1:O61)+1,0)</f>
        <v>61</v>
      </c>
      <c r="P62" s="115">
        <f>IF(ISNUMBER(SEARCH('Карта учёта'!$B$24,Расходка[[#This Row],[Наименование расходного материала]])),MAX($P$1:P61)+1,0)</f>
        <v>61</v>
      </c>
      <c r="Q62" s="115">
        <f>IF(ISNUMBER(SEARCH('Карта учёта'!$B$25,Расходка[[#This Row],[Наименование расходного материала]])),MAX($Q$1:Q61)+1,0)</f>
        <v>61</v>
      </c>
      <c r="R62" s="114" t="str">
        <f>IFERROR(INDEX(Расходка[Наименование расходного материала],MATCH(Расходка[[#This Row],[№]],Поиск_расходки[Индекс1],0)),"")</f>
        <v/>
      </c>
      <c r="S62" s="114" t="str">
        <f>IFERROR(INDEX(Расходка[Наименование расходного материала],MATCH(Расходка[[#This Row],[№]],Поиск_расходки[Индекс2],0)),"")</f>
        <v/>
      </c>
      <c r="T62" s="114" t="str">
        <f>IFERROR(INDEX(Расходка[Наименование расходного материала],MATCH(Расходка[[#This Row],[№]],Поиск_расходки[Индекс3],0)),"")</f>
        <v>DES, Resolute Integtity</v>
      </c>
      <c r="U62" s="114" t="str">
        <f>IFERROR(INDEX(Расходка[Наименование расходного материала],MATCH(Расходка[[#This Row],[№]],Поиск_расходки[Индекс4],0)),"")</f>
        <v>DES, Resolute Integtity</v>
      </c>
      <c r="V62" s="114" t="str">
        <f>IFERROR(INDEX(Расходка[Наименование расходного материала],MATCH(Расходка[[#This Row],[№]],Поиск_расходки[Индекс5],0)),"")</f>
        <v>DES, Resolute Integtity</v>
      </c>
      <c r="W62" s="114" t="str">
        <f>IFERROR(INDEX(Расходка[Наименование расходного материала],MATCH(Расходка[[#This Row],[№]],Поиск_расходки[Индекс6],0)),"")</f>
        <v>DES, Resolute Integtity</v>
      </c>
      <c r="X62" s="114" t="str">
        <f>IFERROR(INDEX(Расходка[Наименование расходного материала],MATCH(Расходка[[#This Row],[№]],Поиск_расходки[Индекс7],0)),"")</f>
        <v>DES, Resolute Integtity</v>
      </c>
      <c r="Y62" s="114" t="str">
        <f>IFERROR(INDEX(Расходка[Наименование расходного материала],MATCH(Расходка[[#This Row],[№]],Поиск_расходки[Индекс8],0)),"")</f>
        <v>DES, Resolute Integtity</v>
      </c>
      <c r="Z62" s="114" t="str">
        <f>IFERROR(INDEX(Расходка[Наименование расходного материала],MATCH(Расходка[[#This Row],[№]],Поиск_расходки[Индекс9],0)),"")</f>
        <v>DES, Resolute Integtity</v>
      </c>
      <c r="AA62" s="114" t="str">
        <f>IFERROR(INDEX(Расходка[Наименование расходного материала],MATCH(Расходка[[#This Row],[№]],Поиск_расходки[Индекс10],0)),"")</f>
        <v>DES, Resolute Integtity</v>
      </c>
      <c r="AB62" s="114" t="str">
        <f>IFERROR(INDEX(Расходка[Наименование расходного материала],MATCH(Расходка[[#This Row],[№]],Поиск_расходки[Индекс11],0)),"")</f>
        <v>DES, Resolute Integtity</v>
      </c>
      <c r="AC62" s="114" t="str">
        <f>IFERROR(INDEX(Расходка[Наименование расходного материала],MATCH(Расходка[[#This Row],[№]],Поиск_расходки[Индекс12],0)),"")</f>
        <v>DES, Resolute Integtity</v>
      </c>
      <c r="AD62" s="114" t="str">
        <f>IFERROR(INDEX(Расходка[Наименование расходного материала],MATCH(Расходка[[#This Row],[№]],Поиск_расходки[Индекс13],0)),"")</f>
        <v>DES, Resolute Integtity</v>
      </c>
      <c r="AF62" s="4" t="s">
        <v>6</v>
      </c>
      <c r="AG62" s="4" t="s">
        <v>453</v>
      </c>
    </row>
    <row r="63" spans="1:33">
      <c r="A63">
        <f>ROW(Расходка[[#This Row],[Тип расходного материала ]])-1</f>
        <v>62</v>
      </c>
      <c r="B63" t="s">
        <v>6</v>
      </c>
      <c r="C63" t="s">
        <v>356</v>
      </c>
      <c r="E63" s="115">
        <f>IF(ISNUMBER(SEARCH('Карта учёта'!$B$13,Расходка[[#This Row],[Наименование расходного материала]])),MAX($E$1:E62)+1,0)</f>
        <v>0</v>
      </c>
      <c r="F63" s="115">
        <f>IF(ISNUMBER(SEARCH('Карта учёта'!$B$14,Расходка[[#This Row],[Наименование расходного материала]])),MAX($F$1:F62)+1,0)</f>
        <v>0</v>
      </c>
      <c r="G63" s="115">
        <f>IF(ISNUMBER(SEARCH('Карта учёта'!$B$15,Расходка[[#This Row],[Наименование расходного материала]])),MAX($G$1:G62)+1,0)</f>
        <v>62</v>
      </c>
      <c r="H63" s="115">
        <f>IF(ISNUMBER(SEARCH('Карта учёта'!$B$16,Расходка[[#This Row],[Наименование расходного материала]])),MAX($H$1:H62)+1,0)</f>
        <v>62</v>
      </c>
      <c r="I63" s="115">
        <f>IF(ISNUMBER(SEARCH('Карта учёта'!$B$17,Расходка[[#This Row],[Наименование расходного материала]])),MAX($I$1:I62)+1,0)</f>
        <v>62</v>
      </c>
      <c r="J63" s="115">
        <f>IF(ISNUMBER(SEARCH('Карта учёта'!$B$18,Расходка[[#This Row],[Наименование расходного материала]])),MAX($J$1:J62)+1,0)</f>
        <v>62</v>
      </c>
      <c r="K63" s="115">
        <f>IF(ISNUMBER(SEARCH('Карта учёта'!$B$19,Расходка[[#This Row],[Наименование расходного материала]])),MAX($K$1:K62)+1,0)</f>
        <v>62</v>
      </c>
      <c r="L63" s="115">
        <f>IF(ISNUMBER(SEARCH('Карта учёта'!$B$20,Расходка[[#This Row],[Наименование расходного материала]])),MAX($L$1:L62)+1,0)</f>
        <v>62</v>
      </c>
      <c r="M63" s="115">
        <f>IF(ISNUMBER(SEARCH('Карта учёта'!$B$21,Расходка[[#This Row],[Наименование расходного материала]])),MAX($M$1:M62)+1,0)</f>
        <v>62</v>
      </c>
      <c r="N63" s="115">
        <f>IF(ISNUMBER(SEARCH('Карта учёта'!$B$22,Расходка[[#This Row],[Наименование расходного материала]])),MAX($N$1:N62)+1,0)</f>
        <v>62</v>
      </c>
      <c r="O63" s="115">
        <f>IF(ISNUMBER(SEARCH('Карта учёта'!$B$23,Расходка[[#This Row],[Наименование расходного материала]])),MAX($O$1:O62)+1,0)</f>
        <v>62</v>
      </c>
      <c r="P63" s="115">
        <f>IF(ISNUMBER(SEARCH('Карта учёта'!$B$24,Расходка[[#This Row],[Наименование расходного материала]])),MAX($P$1:P62)+1,0)</f>
        <v>62</v>
      </c>
      <c r="Q63" s="115">
        <f>IF(ISNUMBER(SEARCH('Карта учёта'!$B$25,Расходка[[#This Row],[Наименование расходного материала]])),MAX($Q$1:Q62)+1,0)</f>
        <v>62</v>
      </c>
      <c r="R63" s="114" t="str">
        <f>IFERROR(INDEX(Расходка[Наименование расходного материала],MATCH(Расходка[[#This Row],[№]],Поиск_расходки[Индекс1],0)),"")</f>
        <v/>
      </c>
      <c r="S63" s="114" t="str">
        <f>IFERROR(INDEX(Расходка[Наименование расходного материала],MATCH(Расходка[[#This Row],[№]],Поиск_расходки[Индекс2],0)),"")</f>
        <v/>
      </c>
      <c r="T63" s="114" t="str">
        <f>IFERROR(INDEX(Расходка[Наименование расходного материала],MATCH(Расходка[[#This Row],[№]],Поиск_расходки[Индекс3],0)),"")</f>
        <v>DES, Yukon Chrome PC</v>
      </c>
      <c r="U63" s="114" t="str">
        <f>IFERROR(INDEX(Расходка[Наименование расходного материала],MATCH(Расходка[[#This Row],[№]],Поиск_расходки[Индекс4],0)),"")</f>
        <v>DES, Yukon Chrome PC</v>
      </c>
      <c r="V63" s="114" t="str">
        <f>IFERROR(INDEX(Расходка[Наименование расходного материала],MATCH(Расходка[[#This Row],[№]],Поиск_расходки[Индекс5],0)),"")</f>
        <v>DES, Yukon Chrome PC</v>
      </c>
      <c r="W63" s="114" t="str">
        <f>IFERROR(INDEX(Расходка[Наименование расходного материала],MATCH(Расходка[[#This Row],[№]],Поиск_расходки[Индекс6],0)),"")</f>
        <v>DES, Yukon Chrome PC</v>
      </c>
      <c r="X63" s="114" t="str">
        <f>IFERROR(INDEX(Расходка[Наименование расходного материала],MATCH(Расходка[[#This Row],[№]],Поиск_расходки[Индекс7],0)),"")</f>
        <v>DES, Yukon Chrome PC</v>
      </c>
      <c r="Y63" s="114" t="str">
        <f>IFERROR(INDEX(Расходка[Наименование расходного материала],MATCH(Расходка[[#This Row],[№]],Поиск_расходки[Индекс8],0)),"")</f>
        <v>DES, Yukon Chrome PC</v>
      </c>
      <c r="Z63" s="114" t="str">
        <f>IFERROR(INDEX(Расходка[Наименование расходного материала],MATCH(Расходка[[#This Row],[№]],Поиск_расходки[Индекс9],0)),"")</f>
        <v>DES, Yukon Chrome PC</v>
      </c>
      <c r="AA63" s="114" t="str">
        <f>IFERROR(INDEX(Расходка[Наименование расходного материала],MATCH(Расходка[[#This Row],[№]],Поиск_расходки[Индекс10],0)),"")</f>
        <v>DES, Yukon Chrome PC</v>
      </c>
      <c r="AB63" s="114" t="str">
        <f>IFERROR(INDEX(Расходка[Наименование расходного материала],MATCH(Расходка[[#This Row],[№]],Поиск_расходки[Индекс11],0)),"")</f>
        <v>DES, Yukon Chrome PC</v>
      </c>
      <c r="AC63" s="114" t="str">
        <f>IFERROR(INDEX(Расходка[Наименование расходного материала],MATCH(Расходка[[#This Row],[№]],Поиск_расходки[Индекс12],0)),"")</f>
        <v>DES, Yukon Chrome PC</v>
      </c>
      <c r="AD63" s="114" t="str">
        <f>IFERROR(INDEX(Расходка[Наименование расходного материала],MATCH(Расходка[[#This Row],[№]],Поиск_расходки[Индекс13],0)),"")</f>
        <v>DES, Yukon Chrome PC</v>
      </c>
      <c r="AF63" s="4" t="s">
        <v>6</v>
      </c>
      <c r="AG63" s="4" t="s">
        <v>454</v>
      </c>
    </row>
    <row r="64" spans="1:33">
      <c r="A64">
        <f>ROW(Расходка[[#This Row],[Тип расходного материала ]])-1</f>
        <v>63</v>
      </c>
      <c r="B64" t="s">
        <v>6</v>
      </c>
      <c r="C64" s="160" t="s">
        <v>384</v>
      </c>
      <c r="E64" s="115">
        <f>IF(ISNUMBER(SEARCH('Карта учёта'!$B$13,Расходка[[#This Row],[Наименование расходного материала]])),MAX($E$1:E63)+1,0)</f>
        <v>0</v>
      </c>
      <c r="F64" s="115">
        <f>IF(ISNUMBER(SEARCH('Карта учёта'!$B$14,Расходка[[#This Row],[Наименование расходного материала]])),MAX($F$1:F63)+1,0)</f>
        <v>0</v>
      </c>
      <c r="G64" s="115">
        <f>IF(ISNUMBER(SEARCH('Карта учёта'!$B$15,Расходка[[#This Row],[Наименование расходного материала]])),MAX($G$1:G63)+1,0)</f>
        <v>63</v>
      </c>
      <c r="H64" s="115">
        <f>IF(ISNUMBER(SEARCH('Карта учёта'!$B$16,Расходка[[#This Row],[Наименование расходного материала]])),MAX($H$1:H63)+1,0)</f>
        <v>63</v>
      </c>
      <c r="I64" s="115">
        <f>IF(ISNUMBER(SEARCH('Карта учёта'!$B$17,Расходка[[#This Row],[Наименование расходного материала]])),MAX($I$1:I63)+1,0)</f>
        <v>63</v>
      </c>
      <c r="J64" s="115">
        <f>IF(ISNUMBER(SEARCH('Карта учёта'!$B$18,Расходка[[#This Row],[Наименование расходного материала]])),MAX($J$1:J63)+1,0)</f>
        <v>63</v>
      </c>
      <c r="K64" s="115">
        <f>IF(ISNUMBER(SEARCH('Карта учёта'!$B$19,Расходка[[#This Row],[Наименование расходного материала]])),MAX($K$1:K63)+1,0)</f>
        <v>63</v>
      </c>
      <c r="L64" s="115">
        <f>IF(ISNUMBER(SEARCH('Карта учёта'!$B$20,Расходка[[#This Row],[Наименование расходного материала]])),MAX($L$1:L63)+1,0)</f>
        <v>63</v>
      </c>
      <c r="M64" s="115">
        <f>IF(ISNUMBER(SEARCH('Карта учёта'!$B$21,Расходка[[#This Row],[Наименование расходного материала]])),MAX($M$1:M63)+1,0)</f>
        <v>63</v>
      </c>
      <c r="N64" s="115">
        <f>IF(ISNUMBER(SEARCH('Карта учёта'!$B$22,Расходка[[#This Row],[Наименование расходного материала]])),MAX($N$1:N63)+1,0)</f>
        <v>63</v>
      </c>
      <c r="O64" s="115">
        <f>IF(ISNUMBER(SEARCH('Карта учёта'!$B$23,Расходка[[#This Row],[Наименование расходного материала]])),MAX($O$1:O63)+1,0)</f>
        <v>63</v>
      </c>
      <c r="P64" s="115">
        <f>IF(ISNUMBER(SEARCH('Карта учёта'!$B$24,Расходка[[#This Row],[Наименование расходного материала]])),MAX($P$1:P63)+1,0)</f>
        <v>63</v>
      </c>
      <c r="Q64" s="115">
        <f>IF(ISNUMBER(SEARCH('Карта учёта'!$B$25,Расходка[[#This Row],[Наименование расходного материала]])),MAX($Q$1:Q63)+1,0)</f>
        <v>63</v>
      </c>
      <c r="R64" s="114" t="str">
        <f>IFERROR(INDEX(Расходка[Наименование расходного материала],MATCH(Расходка[[#This Row],[№]],Поиск_расходки[Индекс1],0)),"")</f>
        <v/>
      </c>
      <c r="S64" s="114" t="str">
        <f>IFERROR(INDEX(Расходка[Наименование расходного материала],MATCH(Расходка[[#This Row],[№]],Поиск_расходки[Индекс2],0)),"")</f>
        <v/>
      </c>
      <c r="T64" s="114" t="str">
        <f>IFERROR(INDEX(Расходка[Наименование расходного материала],MATCH(Расходка[[#This Row],[№]],Поиск_расходки[Индекс3],0)),"")</f>
        <v>DES, Firehawk</v>
      </c>
      <c r="U64" s="114" t="str">
        <f>IFERROR(INDEX(Расходка[Наименование расходного материала],MATCH(Расходка[[#This Row],[№]],Поиск_расходки[Индекс4],0)),"")</f>
        <v>DES, Firehawk</v>
      </c>
      <c r="V64" s="114" t="str">
        <f>IFERROR(INDEX(Расходка[Наименование расходного материала],MATCH(Расходка[[#This Row],[№]],Поиск_расходки[Индекс5],0)),"")</f>
        <v>DES, Firehawk</v>
      </c>
      <c r="W64" s="114" t="str">
        <f>IFERROR(INDEX(Расходка[Наименование расходного материала],MATCH(Расходка[[#This Row],[№]],Поиск_расходки[Индекс6],0)),"")</f>
        <v>DES, Firehawk</v>
      </c>
      <c r="X64" s="114" t="str">
        <f>IFERROR(INDEX(Расходка[Наименование расходного материала],MATCH(Расходка[[#This Row],[№]],Поиск_расходки[Индекс7],0)),"")</f>
        <v>DES, Firehawk</v>
      </c>
      <c r="Y64" s="114" t="str">
        <f>IFERROR(INDEX(Расходка[Наименование расходного материала],MATCH(Расходка[[#This Row],[№]],Поиск_расходки[Индекс8],0)),"")</f>
        <v>DES, Firehawk</v>
      </c>
      <c r="Z64" s="114" t="str">
        <f>IFERROR(INDEX(Расходка[Наименование расходного материала],MATCH(Расходка[[#This Row],[№]],Поиск_расходки[Индекс9],0)),"")</f>
        <v>DES, Firehawk</v>
      </c>
      <c r="AA64" s="114" t="str">
        <f>IFERROR(INDEX(Расходка[Наименование расходного материала],MATCH(Расходка[[#This Row],[№]],Поиск_расходки[Индекс10],0)),"")</f>
        <v>DES, Firehawk</v>
      </c>
      <c r="AB64" s="114" t="str">
        <f>IFERROR(INDEX(Расходка[Наименование расходного материала],MATCH(Расходка[[#This Row],[№]],Поиск_расходки[Индекс11],0)),"")</f>
        <v>DES, Firehawk</v>
      </c>
      <c r="AC64" s="114" t="str">
        <f>IFERROR(INDEX(Расходка[Наименование расходного материала],MATCH(Расходка[[#This Row],[№]],Поиск_расходки[Индекс12],0)),"")</f>
        <v>DES, Firehawk</v>
      </c>
      <c r="AD64" s="114" t="str">
        <f>IFERROR(INDEX(Расходка[Наименование расходного материала],MATCH(Расходка[[#This Row],[№]],Поиск_расходки[Индекс13],0)),"")</f>
        <v>DES, Firehawk</v>
      </c>
      <c r="AF64" s="4" t="s">
        <v>6</v>
      </c>
      <c r="AG64" s="4" t="s">
        <v>455</v>
      </c>
    </row>
    <row r="65" spans="1:33">
      <c r="A65">
        <f>ROW(Расходка[[#This Row],[Тип расходного материала ]])-1</f>
        <v>64</v>
      </c>
      <c r="B65" t="s">
        <v>6</v>
      </c>
      <c r="C65" t="s">
        <v>383</v>
      </c>
      <c r="E65" s="115">
        <f>IF(ISNUMBER(SEARCH('Карта учёта'!$B$13,Расходка[[#This Row],[Наименование расходного материала]])),MAX($E$1:E64)+1,0)</f>
        <v>0</v>
      </c>
      <c r="F65" s="115">
        <f>IF(ISNUMBER(SEARCH('Карта учёта'!$B$14,Расходка[[#This Row],[Наименование расходного материала]])),MAX($F$1:F64)+1,0)</f>
        <v>0</v>
      </c>
      <c r="G65" s="115">
        <f>IF(ISNUMBER(SEARCH('Карта учёта'!$B$15,Расходка[[#This Row],[Наименование расходного материала]])),MAX($G$1:G64)+1,0)</f>
        <v>64</v>
      </c>
      <c r="H65" s="115">
        <f>IF(ISNUMBER(SEARCH('Карта учёта'!$B$16,Расходка[[#This Row],[Наименование расходного материала]])),MAX($H$1:H64)+1,0)</f>
        <v>64</v>
      </c>
      <c r="I65" s="115">
        <f>IF(ISNUMBER(SEARCH('Карта учёта'!$B$17,Расходка[[#This Row],[Наименование расходного материала]])),MAX($I$1:I64)+1,0)</f>
        <v>64</v>
      </c>
      <c r="J65" s="115">
        <f>IF(ISNUMBER(SEARCH('Карта учёта'!$B$18,Расходка[[#This Row],[Наименование расходного материала]])),MAX($J$1:J64)+1,0)</f>
        <v>64</v>
      </c>
      <c r="K65" s="115">
        <f>IF(ISNUMBER(SEARCH('Карта учёта'!$B$19,Расходка[[#This Row],[Наименование расходного материала]])),MAX($K$1:K64)+1,0)</f>
        <v>64</v>
      </c>
      <c r="L65" s="115">
        <f>IF(ISNUMBER(SEARCH('Карта учёта'!$B$20,Расходка[[#This Row],[Наименование расходного материала]])),MAX($L$1:L64)+1,0)</f>
        <v>64</v>
      </c>
      <c r="M65" s="115">
        <f>IF(ISNUMBER(SEARCH('Карта учёта'!$B$21,Расходка[[#This Row],[Наименование расходного материала]])),MAX($M$1:M64)+1,0)</f>
        <v>64</v>
      </c>
      <c r="N65" s="115">
        <f>IF(ISNUMBER(SEARCH('Карта учёта'!$B$22,Расходка[[#This Row],[Наименование расходного материала]])),MAX($N$1:N64)+1,0)</f>
        <v>64</v>
      </c>
      <c r="O65" s="115">
        <f>IF(ISNUMBER(SEARCH('Карта учёта'!$B$23,Расходка[[#This Row],[Наименование расходного материала]])),MAX($O$1:O64)+1,0)</f>
        <v>64</v>
      </c>
      <c r="P65" s="115">
        <f>IF(ISNUMBER(SEARCH('Карта учёта'!$B$24,Расходка[[#This Row],[Наименование расходного материала]])),MAX($P$1:P64)+1,0)</f>
        <v>64</v>
      </c>
      <c r="Q65" s="115">
        <f>IF(ISNUMBER(SEARCH('Карта учёта'!$B$25,Расходка[[#This Row],[Наименование расходного материала]])),MAX($Q$1:Q64)+1,0)</f>
        <v>64</v>
      </c>
      <c r="R65" s="114" t="str">
        <f>IFERROR(INDEX(Расходка[Наименование расходного материала],MATCH(Расходка[[#This Row],[№]],Поиск_расходки[Индекс1],0)),"")</f>
        <v/>
      </c>
      <c r="S65" s="114" t="str">
        <f>IFERROR(INDEX(Расходка[Наименование расходного материала],MATCH(Расходка[[#This Row],[№]],Поиск_расходки[Индекс2],0)),"")</f>
        <v/>
      </c>
      <c r="T65" s="114" t="str">
        <f>IFERROR(INDEX(Расходка[Наименование расходного материала],MATCH(Расходка[[#This Row],[№]],Поиск_расходки[Индекс3],0)),"")</f>
        <v>DES, Resolute Onyx</v>
      </c>
      <c r="U65" s="114" t="str">
        <f>IFERROR(INDEX(Расходка[Наименование расходного материала],MATCH(Расходка[[#This Row],[№]],Поиск_расходки[Индекс4],0)),"")</f>
        <v>DES, Resolute Onyx</v>
      </c>
      <c r="V65" s="114" t="str">
        <f>IFERROR(INDEX(Расходка[Наименование расходного материала],MATCH(Расходка[[#This Row],[№]],Поиск_расходки[Индекс5],0)),"")</f>
        <v>DES, Resolute Onyx</v>
      </c>
      <c r="W65" s="114" t="str">
        <f>IFERROR(INDEX(Расходка[Наименование расходного материала],MATCH(Расходка[[#This Row],[№]],Поиск_расходки[Индекс6],0)),"")</f>
        <v>DES, Resolute Onyx</v>
      </c>
      <c r="X65" s="114" t="str">
        <f>IFERROR(INDEX(Расходка[Наименование расходного материала],MATCH(Расходка[[#This Row],[№]],Поиск_расходки[Индекс7],0)),"")</f>
        <v>DES, Resolute Onyx</v>
      </c>
      <c r="Y65" s="114" t="str">
        <f>IFERROR(INDEX(Расходка[Наименование расходного материала],MATCH(Расходка[[#This Row],[№]],Поиск_расходки[Индекс8],0)),"")</f>
        <v>DES, Resolute Onyx</v>
      </c>
      <c r="Z65" s="114" t="str">
        <f>IFERROR(INDEX(Расходка[Наименование расходного материала],MATCH(Расходка[[#This Row],[№]],Поиск_расходки[Индекс9],0)),"")</f>
        <v>DES, Resolute Onyx</v>
      </c>
      <c r="AA65" s="114" t="str">
        <f>IFERROR(INDEX(Расходка[Наименование расходного материала],MATCH(Расходка[[#This Row],[№]],Поиск_расходки[Индекс10],0)),"")</f>
        <v>DES, Resolute Onyx</v>
      </c>
      <c r="AB65" s="114" t="str">
        <f>IFERROR(INDEX(Расходка[Наименование расходного материала],MATCH(Расходка[[#This Row],[№]],Поиск_расходки[Индекс11],0)),"")</f>
        <v>DES, Resolute Onyx</v>
      </c>
      <c r="AC65" s="114" t="str">
        <f>IFERROR(INDEX(Расходка[Наименование расходного материала],MATCH(Расходка[[#This Row],[№]],Поиск_расходки[Индекс12],0)),"")</f>
        <v>DES, Resolute Onyx</v>
      </c>
      <c r="AD65" s="114" t="str">
        <f>IFERROR(INDEX(Расходка[Наименование расходного материала],MATCH(Расходка[[#This Row],[№]],Поиск_расходки[Индекс13],0)),"")</f>
        <v>DES, Resolute Onyx</v>
      </c>
      <c r="AF65" s="4" t="s">
        <v>6</v>
      </c>
      <c r="AG65" s="4" t="s">
        <v>456</v>
      </c>
    </row>
    <row r="66" spans="1:33">
      <c r="A66">
        <f>ROW(Расходка[[#This Row],[Тип расходного материала ]])-1</f>
        <v>65</v>
      </c>
      <c r="B66" t="s">
        <v>6</v>
      </c>
      <c r="C66" t="s">
        <v>515</v>
      </c>
      <c r="E66" s="115">
        <f>IF(ISNUMBER(SEARCH('Карта учёта'!$B$13,Расходка[[#This Row],[Наименование расходного материала]])),MAX($E$1:E65)+1,0)</f>
        <v>0</v>
      </c>
      <c r="F66" s="115">
        <f>IF(ISNUMBER(SEARCH('Карта учёта'!$B$14,Расходка[[#This Row],[Наименование расходного материала]])),MAX($F$1:F65)+1,0)</f>
        <v>0</v>
      </c>
      <c r="G66" s="115">
        <f>IF(ISNUMBER(SEARCH('Карта учёта'!$B$15,Расходка[[#This Row],[Наименование расходного материала]])),MAX($G$1:G65)+1,0)</f>
        <v>65</v>
      </c>
      <c r="H66" s="115">
        <f>IF(ISNUMBER(SEARCH('Карта учёта'!$B$16,Расходка[[#This Row],[Наименование расходного материала]])),MAX($H$1:H65)+1,0)</f>
        <v>65</v>
      </c>
      <c r="I66" s="115">
        <f>IF(ISNUMBER(SEARCH('Карта учёта'!$B$17,Расходка[[#This Row],[Наименование расходного материала]])),MAX($I$1:I65)+1,0)</f>
        <v>65</v>
      </c>
      <c r="J66" s="115">
        <f>IF(ISNUMBER(SEARCH('Карта учёта'!$B$18,Расходка[[#This Row],[Наименование расходного материала]])),MAX($J$1:J65)+1,0)</f>
        <v>65</v>
      </c>
      <c r="K66" s="115">
        <f>IF(ISNUMBER(SEARCH('Карта учёта'!$B$19,Расходка[[#This Row],[Наименование расходного материала]])),MAX($K$1:K65)+1,0)</f>
        <v>65</v>
      </c>
      <c r="L66" s="115">
        <f>IF(ISNUMBER(SEARCH('Карта учёта'!$B$20,Расходка[[#This Row],[Наименование расходного материала]])),MAX($L$1:L65)+1,0)</f>
        <v>65</v>
      </c>
      <c r="M66" s="115">
        <f>IF(ISNUMBER(SEARCH('Карта учёта'!$B$21,Расходка[[#This Row],[Наименование расходного материала]])),MAX($M$1:M65)+1,0)</f>
        <v>65</v>
      </c>
      <c r="N66" s="115">
        <f>IF(ISNUMBER(SEARCH('Карта учёта'!$B$22,Расходка[[#This Row],[Наименование расходного материала]])),MAX($N$1:N65)+1,0)</f>
        <v>65</v>
      </c>
      <c r="O66" s="115">
        <f>IF(ISNUMBER(SEARCH('Карта учёта'!$B$23,Расходка[[#This Row],[Наименование расходного материала]])),MAX($O$1:O65)+1,0)</f>
        <v>65</v>
      </c>
      <c r="P66" s="115">
        <f>IF(ISNUMBER(SEARCH('Карта учёта'!$B$24,Расходка[[#This Row],[Наименование расходного материала]])),MAX($P$1:P65)+1,0)</f>
        <v>65</v>
      </c>
      <c r="Q66" s="115">
        <f>IF(ISNUMBER(SEARCH('Карта учёта'!$B$25,Расходка[[#This Row],[Наименование расходного материала]])),MAX($Q$1:Q65)+1,0)</f>
        <v>65</v>
      </c>
      <c r="R66" s="114" t="str">
        <f>IFERROR(INDEX(Расходка[Наименование расходного материала],MATCH(Расходка[[#This Row],[№]],Поиск_расходки[Индекс1],0)),"")</f>
        <v/>
      </c>
      <c r="S66" s="114" t="str">
        <f>IFERROR(INDEX(Расходка[Наименование расходного материала],MATCH(Расходка[[#This Row],[№]],Поиск_расходки[Индекс2],0)),"")</f>
        <v/>
      </c>
      <c r="T66" s="114" t="str">
        <f>IFERROR(INDEX(Расходка[Наименование расходного материала],MATCH(Расходка[[#This Row],[№]],Поиск_расходки[Индекс3],0)),"")</f>
        <v>DES, Калипсо</v>
      </c>
      <c r="U66" s="114" t="str">
        <f>IFERROR(INDEX(Расходка[Наименование расходного материала],MATCH(Расходка[[#This Row],[№]],Поиск_расходки[Индекс4],0)),"")</f>
        <v>DES, Калипсо</v>
      </c>
      <c r="V66" s="114" t="str">
        <f>IFERROR(INDEX(Расходка[Наименование расходного материала],MATCH(Расходка[[#This Row],[№]],Поиск_расходки[Индекс5],0)),"")</f>
        <v>DES, Калипсо</v>
      </c>
      <c r="W66" s="114" t="str">
        <f>IFERROR(INDEX(Расходка[Наименование расходного материала],MATCH(Расходка[[#This Row],[№]],Поиск_расходки[Индекс6],0)),"")</f>
        <v>DES, Калипсо</v>
      </c>
      <c r="X66" s="114" t="str">
        <f>IFERROR(INDEX(Расходка[Наименование расходного материала],MATCH(Расходка[[#This Row],[№]],Поиск_расходки[Индекс7],0)),"")</f>
        <v>DES, Калипсо</v>
      </c>
      <c r="Y66" s="114" t="str">
        <f>IFERROR(INDEX(Расходка[Наименование расходного материала],MATCH(Расходка[[#This Row],[№]],Поиск_расходки[Индекс8],0)),"")</f>
        <v>DES, Калипсо</v>
      </c>
      <c r="Z66" s="114" t="str">
        <f>IFERROR(INDEX(Расходка[Наименование расходного материала],MATCH(Расходка[[#This Row],[№]],Поиск_расходки[Индекс9],0)),"")</f>
        <v>DES, Калипсо</v>
      </c>
      <c r="AA66" s="114" t="str">
        <f>IFERROR(INDEX(Расходка[Наименование расходного материала],MATCH(Расходка[[#This Row],[№]],Поиск_расходки[Индекс10],0)),"")</f>
        <v>DES, Калипсо</v>
      </c>
      <c r="AB66" s="114" t="str">
        <f>IFERROR(INDEX(Расходка[Наименование расходного материала],MATCH(Расходка[[#This Row],[№]],Поиск_расходки[Индекс11],0)),"")</f>
        <v>DES, Калипсо</v>
      </c>
      <c r="AC66" s="114" t="str">
        <f>IFERROR(INDEX(Расходка[Наименование расходного материала],MATCH(Расходка[[#This Row],[№]],Поиск_расходки[Индекс12],0)),"")</f>
        <v>DES, Калипсо</v>
      </c>
      <c r="AD66" s="114" t="str">
        <f>IFERROR(INDEX(Расходка[Наименование расходного материала],MATCH(Расходка[[#This Row],[№]],Поиск_расходки[Индекс13],0)),"")</f>
        <v>DES, Калипсо</v>
      </c>
      <c r="AF66" s="4" t="s">
        <v>6</v>
      </c>
      <c r="AG66" s="4" t="s">
        <v>457</v>
      </c>
    </row>
    <row r="67" spans="1:33">
      <c r="A67">
        <f>ROW(Расходка[[#This Row],[Тип расходного материала ]])-1</f>
        <v>66</v>
      </c>
      <c r="B67" t="s">
        <v>6</v>
      </c>
      <c r="C67" t="s">
        <v>516</v>
      </c>
      <c r="E67" s="196">
        <f>IF(ISNUMBER(SEARCH('Карта учёта'!$B$13,Расходка[[#This Row],[Наименование расходного материала]])),MAX($E$1:E66)+1,0)</f>
        <v>0</v>
      </c>
      <c r="F67" s="196">
        <f>IF(ISNUMBER(SEARCH('Карта учёта'!$B$14,Расходка[[#This Row],[Наименование расходного материала]])),MAX($F$1:F66)+1,0)</f>
        <v>0</v>
      </c>
      <c r="G67" s="196">
        <f>IF(ISNUMBER(SEARCH('Карта учёта'!$B$15,Расходка[[#This Row],[Наименование расходного материала]])),MAX($G$1:G66)+1,0)</f>
        <v>66</v>
      </c>
      <c r="H67" s="196">
        <f>IF(ISNUMBER(SEARCH('Карта учёта'!$B$16,Расходка[[#This Row],[Наименование расходного материала]])),MAX($H$1:H66)+1,0)</f>
        <v>66</v>
      </c>
      <c r="I67" s="196">
        <f>IF(ISNUMBER(SEARCH('Карта учёта'!$B$17,Расходка[[#This Row],[Наименование расходного материала]])),MAX($I$1:I66)+1,0)</f>
        <v>66</v>
      </c>
      <c r="J67" s="196">
        <f>IF(ISNUMBER(SEARCH('Карта учёта'!$B$18,Расходка[[#This Row],[Наименование расходного материала]])),MAX($J$1:J66)+1,0)</f>
        <v>66</v>
      </c>
      <c r="K67" s="196">
        <f>IF(ISNUMBER(SEARCH('Карта учёта'!$B$19,Расходка[[#This Row],[Наименование расходного материала]])),MAX($K$1:K66)+1,0)</f>
        <v>66</v>
      </c>
      <c r="L67" s="196">
        <f>IF(ISNUMBER(SEARCH('Карта учёта'!$B$20,Расходка[[#This Row],[Наименование расходного материала]])),MAX($L$1:L66)+1,0)</f>
        <v>66</v>
      </c>
      <c r="M67" s="196">
        <f>IF(ISNUMBER(SEARCH('Карта учёта'!$B$21,Расходка[[#This Row],[Наименование расходного материала]])),MAX($M$1:M66)+1,0)</f>
        <v>66</v>
      </c>
      <c r="N67" s="196">
        <f>IF(ISNUMBER(SEARCH('Карта учёта'!$B$22,Расходка[[#This Row],[Наименование расходного материала]])),MAX($N$1:N66)+1,0)</f>
        <v>66</v>
      </c>
      <c r="O67" s="196">
        <f>IF(ISNUMBER(SEARCH('Карта учёта'!$B$23,Расходка[[#This Row],[Наименование расходного материала]])),MAX($O$1:O66)+1,0)</f>
        <v>66</v>
      </c>
      <c r="P67" s="196">
        <f>IF(ISNUMBER(SEARCH('Карта учёта'!$B$24,Расходка[[#This Row],[Наименование расходного материала]])),MAX($P$1:P66)+1,0)</f>
        <v>66</v>
      </c>
      <c r="Q67" s="196">
        <f>IF(ISNUMBER(SEARCH('Карта учёта'!$B$25,Расходка[[#This Row],[Наименование расходного материала]])),MAX($Q$1:Q66)+1,0)</f>
        <v>66</v>
      </c>
      <c r="R67" s="197" t="str">
        <f>IFERROR(INDEX(Расходка[Наименование расходного материала],MATCH(Расходка[[#This Row],[№]],Поиск_расходки[Индекс1],0)),"")</f>
        <v/>
      </c>
      <c r="S67" s="197" t="str">
        <f>IFERROR(INDEX(Расходка[Наименование расходного материала],MATCH(Расходка[[#This Row],[№]],Поиск_расходки[Индекс2],0)),"")</f>
        <v/>
      </c>
      <c r="T67" s="197" t="str">
        <f>IFERROR(INDEX(Расходка[Наименование расходного материала],MATCH(Расходка[[#This Row],[№]],Поиск_расходки[Индекс3],0)),"")</f>
        <v>Meril Evermine50™</v>
      </c>
      <c r="U67" s="197" t="str">
        <f>IFERROR(INDEX(Расходка[Наименование расходного материала],MATCH(Расходка[[#This Row],[№]],Поиск_расходки[Индекс4],0)),"")</f>
        <v>Meril Evermine50™</v>
      </c>
      <c r="V67" s="197" t="str">
        <f>IFERROR(INDEX(Расходка[Наименование расходного материала],MATCH(Расходка[[#This Row],[№]],Поиск_расходки[Индекс5],0)),"")</f>
        <v>Meril Evermine50™</v>
      </c>
      <c r="W67" s="197" t="str">
        <f>IFERROR(INDEX(Расходка[Наименование расходного материала],MATCH(Расходка[[#This Row],[№]],Поиск_расходки[Индекс6],0)),"")</f>
        <v>Meril Evermine50™</v>
      </c>
      <c r="X67" s="197" t="str">
        <f>IFERROR(INDEX(Расходка[Наименование расходного материала],MATCH(Расходка[[#This Row],[№]],Поиск_расходки[Индекс7],0)),"")</f>
        <v>Meril Evermine50™</v>
      </c>
      <c r="Y67" s="197" t="str">
        <f>IFERROR(INDEX(Расходка[Наименование расходного материала],MATCH(Расходка[[#This Row],[№]],Поиск_расходки[Индекс8],0)),"")</f>
        <v>Meril Evermine50™</v>
      </c>
      <c r="Z67" s="197" t="str">
        <f>IFERROR(INDEX(Расходка[Наименование расходного материала],MATCH(Расходка[[#This Row],[№]],Поиск_расходки[Индекс9],0)),"")</f>
        <v>Meril Evermine50™</v>
      </c>
      <c r="AA67" s="197" t="str">
        <f>IFERROR(INDEX(Расходка[Наименование расходного материала],MATCH(Расходка[[#This Row],[№]],Поиск_расходки[Индекс10],0)),"")</f>
        <v>Meril Evermine50™</v>
      </c>
      <c r="AB67" s="197" t="str">
        <f>IFERROR(INDEX(Расходка[Наименование расходного материала],MATCH(Расходка[[#This Row],[№]],Поиск_расходки[Индекс11],0)),"")</f>
        <v>Meril Evermine50™</v>
      </c>
      <c r="AC67" s="197" t="str">
        <f>IFERROR(INDEX(Расходка[Наименование расходного материала],MATCH(Расходка[[#This Row],[№]],Поиск_расходки[Индекс12],0)),"")</f>
        <v>Meril Evermine50™</v>
      </c>
      <c r="AD67" s="197" t="str">
        <f>IFERROR(INDEX(Расходка[Наименование расходного материала],MATCH(Расходка[[#This Row],[№]],Поиск_расходки[Индекс13],0)),"")</f>
        <v>Meril Evermine50™</v>
      </c>
      <c r="AF67" s="4" t="s">
        <v>6</v>
      </c>
      <c r="AG67" s="4" t="s">
        <v>458</v>
      </c>
    </row>
    <row r="68" spans="1:33">
      <c r="A68">
        <f>ROW(Расходка[[#This Row],[Тип расходного материала ]])-1</f>
        <v>67</v>
      </c>
      <c r="B68" t="s">
        <v>95</v>
      </c>
      <c r="C68" s="1" t="s">
        <v>323</v>
      </c>
      <c r="E68" s="196">
        <f>IF(ISNUMBER(SEARCH('Карта учёта'!$B$13,Расходка[[#This Row],[Наименование расходного материала]])),MAX($E$1:E67)+1,0)</f>
        <v>0</v>
      </c>
      <c r="F68" s="196">
        <f>IF(ISNUMBER(SEARCH('Карта учёта'!$B$14,Расходка[[#This Row],[Наименование расходного материала]])),MAX($F$1:F67)+1,0)</f>
        <v>0</v>
      </c>
      <c r="G68" s="196">
        <f>IF(ISNUMBER(SEARCH('Карта учёта'!$B$15,Расходка[[#This Row],[Наименование расходного материала]])),MAX($G$1:G67)+1,0)</f>
        <v>67</v>
      </c>
      <c r="H68" s="196">
        <f>IF(ISNUMBER(SEARCH('Карта учёта'!$B$16,Расходка[[#This Row],[Наименование расходного материала]])),MAX($H$1:H67)+1,0)</f>
        <v>67</v>
      </c>
      <c r="I68" s="196">
        <f>IF(ISNUMBER(SEARCH('Карта учёта'!$B$17,Расходка[[#This Row],[Наименование расходного материала]])),MAX($I$1:I67)+1,0)</f>
        <v>67</v>
      </c>
      <c r="J68" s="196">
        <f>IF(ISNUMBER(SEARCH('Карта учёта'!$B$18,Расходка[[#This Row],[Наименование расходного материала]])),MAX($J$1:J67)+1,0)</f>
        <v>67</v>
      </c>
      <c r="K68" s="196">
        <f>IF(ISNUMBER(SEARCH('Карта учёта'!$B$19,Расходка[[#This Row],[Наименование расходного материала]])),MAX($K$1:K67)+1,0)</f>
        <v>67</v>
      </c>
      <c r="L68" s="196">
        <f>IF(ISNUMBER(SEARCH('Карта учёта'!$B$20,Расходка[[#This Row],[Наименование расходного материала]])),MAX($L$1:L67)+1,0)</f>
        <v>67</v>
      </c>
      <c r="M68" s="196">
        <f>IF(ISNUMBER(SEARCH('Карта учёта'!$B$21,Расходка[[#This Row],[Наименование расходного материала]])),MAX($M$1:M67)+1,0)</f>
        <v>67</v>
      </c>
      <c r="N68" s="196">
        <f>IF(ISNUMBER(SEARCH('Карта учёта'!$B$22,Расходка[[#This Row],[Наименование расходного материала]])),MAX($N$1:N67)+1,0)</f>
        <v>67</v>
      </c>
      <c r="O68" s="196">
        <f>IF(ISNUMBER(SEARCH('Карта учёта'!$B$23,Расходка[[#This Row],[Наименование расходного материала]])),MAX($O$1:O67)+1,0)</f>
        <v>67</v>
      </c>
      <c r="P68" s="196">
        <f>IF(ISNUMBER(SEARCH('Карта учёта'!$B$24,Расходка[[#This Row],[Наименование расходного материала]])),MAX($P$1:P67)+1,0)</f>
        <v>67</v>
      </c>
      <c r="Q68" s="196">
        <f>IF(ISNUMBER(SEARCH('Карта учёта'!$B$25,Расходка[[#This Row],[Наименование расходного материала]])),MAX($Q$1:Q67)+1,0)</f>
        <v>67</v>
      </c>
      <c r="R68" s="197" t="str">
        <f>IFERROR(INDEX(Расходка[Наименование расходного материала],MATCH(Расходка[[#This Row],[№]],Поиск_расходки[Индекс1],0)),"")</f>
        <v/>
      </c>
      <c r="S68" s="197" t="str">
        <f>IFERROR(INDEX(Расходка[Наименование расходного материала],MATCH(Расходка[[#This Row],[№]],Поиск_расходки[Индекс2],0)),"")</f>
        <v/>
      </c>
      <c r="T68" s="197" t="str">
        <f>IFERROR(INDEX(Расходка[Наименование расходного материала],MATCH(Расходка[[#This Row],[№]],Поиск_расходки[Индекс3],0)),"")</f>
        <v>Guidezilla™ II 6F</v>
      </c>
      <c r="U68" s="197" t="str">
        <f>IFERROR(INDEX(Расходка[Наименование расходного материала],MATCH(Расходка[[#This Row],[№]],Поиск_расходки[Индекс4],0)),"")</f>
        <v>Guidezilla™ II 6F</v>
      </c>
      <c r="V68" s="197" t="str">
        <f>IFERROR(INDEX(Расходка[Наименование расходного материала],MATCH(Расходка[[#This Row],[№]],Поиск_расходки[Индекс5],0)),"")</f>
        <v>Guidezilla™ II 6F</v>
      </c>
      <c r="W68" s="197" t="str">
        <f>IFERROR(INDEX(Расходка[Наименование расходного материала],MATCH(Расходка[[#This Row],[№]],Поиск_расходки[Индекс6],0)),"")</f>
        <v>Guidezilla™ II 6F</v>
      </c>
      <c r="X68" s="197" t="str">
        <f>IFERROR(INDEX(Расходка[Наименование расходного материала],MATCH(Расходка[[#This Row],[№]],Поиск_расходки[Индекс7],0)),"")</f>
        <v>Guidezilla™ II 6F</v>
      </c>
      <c r="Y68" s="197" t="str">
        <f>IFERROR(INDEX(Расходка[Наименование расходного материала],MATCH(Расходка[[#This Row],[№]],Поиск_расходки[Индекс8],0)),"")</f>
        <v>Guidezilla™ II 6F</v>
      </c>
      <c r="Z68" s="197" t="str">
        <f>IFERROR(INDEX(Расходка[Наименование расходного материала],MATCH(Расходка[[#This Row],[№]],Поиск_расходки[Индекс9],0)),"")</f>
        <v>Guidezilla™ II 6F</v>
      </c>
      <c r="AA68" s="197" t="str">
        <f>IFERROR(INDEX(Расходка[Наименование расходного материала],MATCH(Расходка[[#This Row],[№]],Поиск_расходки[Индекс10],0)),"")</f>
        <v>Guidezilla™ II 6F</v>
      </c>
      <c r="AB68" s="197" t="str">
        <f>IFERROR(INDEX(Расходка[Наименование расходного материала],MATCH(Расходка[[#This Row],[№]],Поиск_расходки[Индекс11],0)),"")</f>
        <v>Guidezilla™ II 6F</v>
      </c>
      <c r="AC68" s="197" t="str">
        <f>IFERROR(INDEX(Расходка[Наименование расходного материала],MATCH(Расходка[[#This Row],[№]],Поиск_расходки[Индекс12],0)),"")</f>
        <v>Guidezilla™ II 6F</v>
      </c>
      <c r="AD68" s="197" t="str">
        <f>IFERROR(INDEX(Расходка[Наименование расходного материала],MATCH(Расходка[[#This Row],[№]],Поиск_расходки[Индекс13],0)),"")</f>
        <v>Guidezilla™ II 6F</v>
      </c>
      <c r="AF68" s="4" t="s">
        <v>6</v>
      </c>
      <c r="AG68" s="4" t="s">
        <v>459</v>
      </c>
    </row>
    <row r="69" spans="1:33">
      <c r="A69">
        <f>ROW(Расходка[[#This Row],[Тип расходного материала ]])-1</f>
        <v>68</v>
      </c>
      <c r="B69" t="s">
        <v>95</v>
      </c>
      <c r="C69" s="1" t="s">
        <v>342</v>
      </c>
      <c r="E69" s="196">
        <f>IF(ISNUMBER(SEARCH('Карта учёта'!$B$13,Расходка[[#This Row],[Наименование расходного материала]])),MAX($E$1:E68)+1,0)</f>
        <v>0</v>
      </c>
      <c r="F69" s="196">
        <f>IF(ISNUMBER(SEARCH('Карта учёта'!$B$14,Расходка[[#This Row],[Наименование расходного материала]])),MAX($F$1:F68)+1,0)</f>
        <v>0</v>
      </c>
      <c r="G69" s="196">
        <f>IF(ISNUMBER(SEARCH('Карта учёта'!$B$15,Расходка[[#This Row],[Наименование расходного материала]])),MAX($G$1:G68)+1,0)</f>
        <v>68</v>
      </c>
      <c r="H69" s="196">
        <f>IF(ISNUMBER(SEARCH('Карта учёта'!$B$16,Расходка[[#This Row],[Наименование расходного материала]])),MAX($H$1:H68)+1,0)</f>
        <v>68</v>
      </c>
      <c r="I69" s="196">
        <f>IF(ISNUMBER(SEARCH('Карта учёта'!$B$17,Расходка[[#This Row],[Наименование расходного материала]])),MAX($I$1:I68)+1,0)</f>
        <v>68</v>
      </c>
      <c r="J69" s="196">
        <f>IF(ISNUMBER(SEARCH('Карта учёта'!$B$18,Расходка[[#This Row],[Наименование расходного материала]])),MAX($J$1:J68)+1,0)</f>
        <v>68</v>
      </c>
      <c r="K69" s="196">
        <f>IF(ISNUMBER(SEARCH('Карта учёта'!$B$19,Расходка[[#This Row],[Наименование расходного материала]])),MAX($K$1:K68)+1,0)</f>
        <v>68</v>
      </c>
      <c r="L69" s="196">
        <f>IF(ISNUMBER(SEARCH('Карта учёта'!$B$20,Расходка[[#This Row],[Наименование расходного материала]])),MAX($L$1:L68)+1,0)</f>
        <v>68</v>
      </c>
      <c r="M69" s="196">
        <f>IF(ISNUMBER(SEARCH('Карта учёта'!$B$21,Расходка[[#This Row],[Наименование расходного материала]])),MAX($M$1:M68)+1,0)</f>
        <v>68</v>
      </c>
      <c r="N69" s="196">
        <f>IF(ISNUMBER(SEARCH('Карта учёта'!$B$22,Расходка[[#This Row],[Наименование расходного материала]])),MAX($N$1:N68)+1,0)</f>
        <v>68</v>
      </c>
      <c r="O69" s="196">
        <f>IF(ISNUMBER(SEARCH('Карта учёта'!$B$23,Расходка[[#This Row],[Наименование расходного материала]])),MAX($O$1:O68)+1,0)</f>
        <v>68</v>
      </c>
      <c r="P69" s="196">
        <f>IF(ISNUMBER(SEARCH('Карта учёта'!$B$24,Расходка[[#This Row],[Наименование расходного материала]])),MAX($P$1:P68)+1,0)</f>
        <v>68</v>
      </c>
      <c r="Q69" s="196">
        <f>IF(ISNUMBER(SEARCH('Карта учёта'!$B$25,Расходка[[#This Row],[Наименование расходного материала]])),MAX($Q$1:Q68)+1,0)</f>
        <v>68</v>
      </c>
      <c r="R69" s="197" t="str">
        <f>IFERROR(INDEX(Расходка[Наименование расходного материала],MATCH(Расходка[[#This Row],[№]],Поиск_расходки[Индекс1],0)),"")</f>
        <v/>
      </c>
      <c r="S69" s="197" t="str">
        <f>IFERROR(INDEX(Расходка[Наименование расходного материала],MATCH(Расходка[[#This Row],[№]],Поиск_расходки[Индекс2],0)),"")</f>
        <v/>
      </c>
      <c r="T69" s="197" t="str">
        <f>IFERROR(INDEX(Расходка[Наименование расходного материала],MATCH(Расходка[[#This Row],[№]],Поиск_расходки[Индекс3],0)),"")</f>
        <v>Telescope ™ II 6F</v>
      </c>
      <c r="U69" s="197" t="str">
        <f>IFERROR(INDEX(Расходка[Наименование расходного материала],MATCH(Расходка[[#This Row],[№]],Поиск_расходки[Индекс4],0)),"")</f>
        <v>Telescope ™ II 6F</v>
      </c>
      <c r="V69" s="197" t="str">
        <f>IFERROR(INDEX(Расходка[Наименование расходного материала],MATCH(Расходка[[#This Row],[№]],Поиск_расходки[Индекс5],0)),"")</f>
        <v>Telescope ™ II 6F</v>
      </c>
      <c r="W69" s="197" t="str">
        <f>IFERROR(INDEX(Расходка[Наименование расходного материала],MATCH(Расходка[[#This Row],[№]],Поиск_расходки[Индекс6],0)),"")</f>
        <v>Telescope ™ II 6F</v>
      </c>
      <c r="X69" s="197" t="str">
        <f>IFERROR(INDEX(Расходка[Наименование расходного материала],MATCH(Расходка[[#This Row],[№]],Поиск_расходки[Индекс7],0)),"")</f>
        <v>Telescope ™ II 6F</v>
      </c>
      <c r="Y69" s="197" t="str">
        <f>IFERROR(INDEX(Расходка[Наименование расходного материала],MATCH(Расходка[[#This Row],[№]],Поиск_расходки[Индекс8],0)),"")</f>
        <v>Telescope ™ II 6F</v>
      </c>
      <c r="Z69" s="197" t="str">
        <f>IFERROR(INDEX(Расходка[Наименование расходного материала],MATCH(Расходка[[#This Row],[№]],Поиск_расходки[Индекс9],0)),"")</f>
        <v>Telescope ™ II 6F</v>
      </c>
      <c r="AA69" s="197" t="str">
        <f>IFERROR(INDEX(Расходка[Наименование расходного материала],MATCH(Расходка[[#This Row],[№]],Поиск_расходки[Индекс10],0)),"")</f>
        <v>Telescope ™ II 6F</v>
      </c>
      <c r="AB69" s="197" t="str">
        <f>IFERROR(INDEX(Расходка[Наименование расходного материала],MATCH(Расходка[[#This Row],[№]],Поиск_расходки[Индекс11],0)),"")</f>
        <v>Telescope ™ II 6F</v>
      </c>
      <c r="AC69" s="197" t="str">
        <f>IFERROR(INDEX(Расходка[Наименование расходного материала],MATCH(Расходка[[#This Row],[№]],Поиск_расходки[Индекс12],0)),"")</f>
        <v>Telescope ™ II 6F</v>
      </c>
      <c r="AD69" s="197" t="str">
        <f>IFERROR(INDEX(Расходка[Наименование расходного материала],MATCH(Расходка[[#This Row],[№]],Поиск_расходки[Индекс13],0)),"")</f>
        <v>Telescope ™ II 6F</v>
      </c>
      <c r="AF69" s="4" t="s">
        <v>6</v>
      </c>
      <c r="AG69" s="4" t="s">
        <v>460</v>
      </c>
    </row>
    <row r="70" spans="1:33">
      <c r="A70">
        <f>ROW(Расходка[[#This Row],[Тип расходного материала ]])-1</f>
        <v>69</v>
      </c>
      <c r="B70" t="s">
        <v>4</v>
      </c>
      <c r="C70" t="s">
        <v>349</v>
      </c>
      <c r="E70" s="196">
        <f>IF(ISNUMBER(SEARCH('Карта учёта'!$B$13,Расходка[[#This Row],[Наименование расходного материала]])),MAX($E$1:E69)+1,0)</f>
        <v>0</v>
      </c>
      <c r="F70" s="196">
        <f>IF(ISNUMBER(SEARCH('Карта учёта'!$B$14,Расходка[[#This Row],[Наименование расходного материала]])),MAX($F$1:F69)+1,0)</f>
        <v>0</v>
      </c>
      <c r="G70" s="196">
        <f>IF(ISNUMBER(SEARCH('Карта учёта'!$B$15,Расходка[[#This Row],[Наименование расходного материала]])),MAX($G$1:G69)+1,0)</f>
        <v>69</v>
      </c>
      <c r="H70" s="196">
        <f>IF(ISNUMBER(SEARCH('Карта учёта'!$B$16,Расходка[[#This Row],[Наименование расходного материала]])),MAX($H$1:H69)+1,0)</f>
        <v>69</v>
      </c>
      <c r="I70" s="196">
        <f>IF(ISNUMBER(SEARCH('Карта учёта'!$B$17,Расходка[[#This Row],[Наименование расходного материала]])),MAX($I$1:I69)+1,0)</f>
        <v>69</v>
      </c>
      <c r="J70" s="196">
        <f>IF(ISNUMBER(SEARCH('Карта учёта'!$B$18,Расходка[[#This Row],[Наименование расходного материала]])),MAX($J$1:J69)+1,0)</f>
        <v>69</v>
      </c>
      <c r="K70" s="196">
        <f>IF(ISNUMBER(SEARCH('Карта учёта'!$B$19,Расходка[[#This Row],[Наименование расходного материала]])),MAX($K$1:K69)+1,0)</f>
        <v>69</v>
      </c>
      <c r="L70" s="196">
        <f>IF(ISNUMBER(SEARCH('Карта учёта'!$B$20,Расходка[[#This Row],[Наименование расходного материала]])),MAX($L$1:L69)+1,0)</f>
        <v>69</v>
      </c>
      <c r="M70" s="196">
        <f>IF(ISNUMBER(SEARCH('Карта учёта'!$B$21,Расходка[[#This Row],[Наименование расходного материала]])),MAX($M$1:M69)+1,0)</f>
        <v>69</v>
      </c>
      <c r="N70" s="196">
        <f>IF(ISNUMBER(SEARCH('Карта учёта'!$B$22,Расходка[[#This Row],[Наименование расходного материала]])),MAX($N$1:N69)+1,0)</f>
        <v>69</v>
      </c>
      <c r="O70" s="196">
        <f>IF(ISNUMBER(SEARCH('Карта учёта'!$B$23,Расходка[[#This Row],[Наименование расходного материала]])),MAX($O$1:O69)+1,0)</f>
        <v>69</v>
      </c>
      <c r="P70" s="196">
        <f>IF(ISNUMBER(SEARCH('Карта учёта'!$B$24,Расходка[[#This Row],[Наименование расходного материала]])),MAX($P$1:P69)+1,0)</f>
        <v>69</v>
      </c>
      <c r="Q70" s="196">
        <f>IF(ISNUMBER(SEARCH('Карта учёта'!$B$25,Расходка[[#This Row],[Наименование расходного материала]])),MAX($Q$1:Q69)+1,0)</f>
        <v>69</v>
      </c>
      <c r="R70" s="197" t="str">
        <f>IFERROR(INDEX(Расходка[Наименование расходного материала],MATCH(Расходка[[#This Row],[№]],Поиск_расходки[Индекс1],0)),"")</f>
        <v/>
      </c>
      <c r="S70" s="197" t="str">
        <f>IFERROR(INDEX(Расходка[Наименование расходного материала],MATCH(Расходка[[#This Row],[№]],Поиск_расходки[Индекс2],0)),"")</f>
        <v/>
      </c>
      <c r="T70" s="197" t="str">
        <f>IFERROR(INDEX(Расходка[Наименование расходного материала],MATCH(Расходка[[#This Row],[№]],Поиск_расходки[Индекс3],0)),"")</f>
        <v>Launcher 6F AL 1</v>
      </c>
      <c r="U70" s="197" t="str">
        <f>IFERROR(INDEX(Расходка[Наименование расходного материала],MATCH(Расходка[[#This Row],[№]],Поиск_расходки[Индекс4],0)),"")</f>
        <v>Launcher 6F AL 1</v>
      </c>
      <c r="V70" s="197" t="str">
        <f>IFERROR(INDEX(Расходка[Наименование расходного материала],MATCH(Расходка[[#This Row],[№]],Поиск_расходки[Индекс5],0)),"")</f>
        <v>Launcher 6F AL 1</v>
      </c>
      <c r="W70" s="197" t="str">
        <f>IFERROR(INDEX(Расходка[Наименование расходного материала],MATCH(Расходка[[#This Row],[№]],Поиск_расходки[Индекс6],0)),"")</f>
        <v>Launcher 6F AL 1</v>
      </c>
      <c r="X70" s="197" t="str">
        <f>IFERROR(INDEX(Расходка[Наименование расходного материала],MATCH(Расходка[[#This Row],[№]],Поиск_расходки[Индекс7],0)),"")</f>
        <v>Launcher 6F AL 1</v>
      </c>
      <c r="Y70" s="197" t="str">
        <f>IFERROR(INDEX(Расходка[Наименование расходного материала],MATCH(Расходка[[#This Row],[№]],Поиск_расходки[Индекс8],0)),"")</f>
        <v>Launcher 6F AL 1</v>
      </c>
      <c r="Z70" s="197" t="str">
        <f>IFERROR(INDEX(Расходка[Наименование расходного материала],MATCH(Расходка[[#This Row],[№]],Поиск_расходки[Индекс9],0)),"")</f>
        <v>Launcher 6F AL 1</v>
      </c>
      <c r="AA70" s="197" t="str">
        <f>IFERROR(INDEX(Расходка[Наименование расходного материала],MATCH(Расходка[[#This Row],[№]],Поиск_расходки[Индекс10],0)),"")</f>
        <v>Launcher 6F AL 1</v>
      </c>
      <c r="AB70" s="197" t="str">
        <f>IFERROR(INDEX(Расходка[Наименование расходного материала],MATCH(Расходка[[#This Row],[№]],Поиск_расходки[Индекс11],0)),"")</f>
        <v>Launcher 6F AL 1</v>
      </c>
      <c r="AC70" s="197" t="str">
        <f>IFERROR(INDEX(Расходка[Наименование расходного материала],MATCH(Расходка[[#This Row],[№]],Поиск_расходки[Индекс12],0)),"")</f>
        <v>Launcher 6F AL 1</v>
      </c>
      <c r="AD70" s="197" t="str">
        <f>IFERROR(INDEX(Расходка[Наименование расходного материала],MATCH(Расходка[[#This Row],[№]],Поиск_расходки[Индекс13],0)),"")</f>
        <v>Launcher 6F AL 1</v>
      </c>
      <c r="AF70" s="4" t="s">
        <v>6</v>
      </c>
      <c r="AG70" s="4" t="s">
        <v>461</v>
      </c>
    </row>
    <row r="71" spans="1:33">
      <c r="A71">
        <f>ROW(Расходка[[#This Row],[Тип расходного материала ]])-1</f>
        <v>70</v>
      </c>
      <c r="B71" t="s">
        <v>4</v>
      </c>
      <c r="C71" t="s">
        <v>350</v>
      </c>
      <c r="E71" s="196">
        <f>IF(ISNUMBER(SEARCH('Карта учёта'!$B$13,Расходка[[#This Row],[Наименование расходного материала]])),MAX($E$1:E70)+1,0)</f>
        <v>0</v>
      </c>
      <c r="F71" s="196">
        <f>IF(ISNUMBER(SEARCH('Карта учёта'!$B$14,Расходка[[#This Row],[Наименование расходного материала]])),MAX($F$1:F70)+1,0)</f>
        <v>0</v>
      </c>
      <c r="G71" s="196">
        <f>IF(ISNUMBER(SEARCH('Карта учёта'!$B$15,Расходка[[#This Row],[Наименование расходного материала]])),MAX($G$1:G70)+1,0)</f>
        <v>70</v>
      </c>
      <c r="H71" s="196">
        <f>IF(ISNUMBER(SEARCH('Карта учёта'!$B$16,Расходка[[#This Row],[Наименование расходного материала]])),MAX($H$1:H70)+1,0)</f>
        <v>70</v>
      </c>
      <c r="I71" s="196">
        <f>IF(ISNUMBER(SEARCH('Карта учёта'!$B$17,Расходка[[#This Row],[Наименование расходного материала]])),MAX($I$1:I70)+1,0)</f>
        <v>70</v>
      </c>
      <c r="J71" s="196">
        <f>IF(ISNUMBER(SEARCH('Карта учёта'!$B$18,Расходка[[#This Row],[Наименование расходного материала]])),MAX($J$1:J70)+1,0)</f>
        <v>70</v>
      </c>
      <c r="K71" s="196">
        <f>IF(ISNUMBER(SEARCH('Карта учёта'!$B$19,Расходка[[#This Row],[Наименование расходного материала]])),MAX($K$1:K70)+1,0)</f>
        <v>70</v>
      </c>
      <c r="L71" s="196">
        <f>IF(ISNUMBER(SEARCH('Карта учёта'!$B$20,Расходка[[#This Row],[Наименование расходного материала]])),MAX($L$1:L70)+1,0)</f>
        <v>70</v>
      </c>
      <c r="M71" s="196">
        <f>IF(ISNUMBER(SEARCH('Карта учёта'!$B$21,Расходка[[#This Row],[Наименование расходного материала]])),MAX($M$1:M70)+1,0)</f>
        <v>70</v>
      </c>
      <c r="N71" s="196">
        <f>IF(ISNUMBER(SEARCH('Карта учёта'!$B$22,Расходка[[#This Row],[Наименование расходного материала]])),MAX($N$1:N70)+1,0)</f>
        <v>70</v>
      </c>
      <c r="O71" s="196">
        <f>IF(ISNUMBER(SEARCH('Карта учёта'!$B$23,Расходка[[#This Row],[Наименование расходного материала]])),MAX($O$1:O70)+1,0)</f>
        <v>70</v>
      </c>
      <c r="P71" s="196">
        <f>IF(ISNUMBER(SEARCH('Карта учёта'!$B$24,Расходка[[#This Row],[Наименование расходного материала]])),MAX($P$1:P70)+1,0)</f>
        <v>70</v>
      </c>
      <c r="Q71" s="196">
        <f>IF(ISNUMBER(SEARCH('Карта учёта'!$B$25,Расходка[[#This Row],[Наименование расходного материала]])),MAX($Q$1:Q70)+1,0)</f>
        <v>70</v>
      </c>
      <c r="R71" s="197" t="str">
        <f>IFERROR(INDEX(Расходка[Наименование расходного материала],MATCH(Расходка[[#This Row],[№]],Поиск_расходки[Индекс1],0)),"")</f>
        <v/>
      </c>
      <c r="S71" s="197" t="str">
        <f>IFERROR(INDEX(Расходка[Наименование расходного материала],MATCH(Расходка[[#This Row],[№]],Поиск_расходки[Индекс2],0)),"")</f>
        <v/>
      </c>
      <c r="T71" s="197" t="str">
        <f>IFERROR(INDEX(Расходка[Наименование расходного материала],MATCH(Расходка[[#This Row],[№]],Поиск_расходки[Индекс3],0)),"")</f>
        <v>Launcher 6F AL 2</v>
      </c>
      <c r="U71" s="197" t="str">
        <f>IFERROR(INDEX(Расходка[Наименование расходного материала],MATCH(Расходка[[#This Row],[№]],Поиск_расходки[Индекс4],0)),"")</f>
        <v>Launcher 6F AL 2</v>
      </c>
      <c r="V71" s="197" t="str">
        <f>IFERROR(INDEX(Расходка[Наименование расходного материала],MATCH(Расходка[[#This Row],[№]],Поиск_расходки[Индекс5],0)),"")</f>
        <v>Launcher 6F AL 2</v>
      </c>
      <c r="W71" s="197" t="str">
        <f>IFERROR(INDEX(Расходка[Наименование расходного материала],MATCH(Расходка[[#This Row],[№]],Поиск_расходки[Индекс6],0)),"")</f>
        <v>Launcher 6F AL 2</v>
      </c>
      <c r="X71" s="197" t="str">
        <f>IFERROR(INDEX(Расходка[Наименование расходного материала],MATCH(Расходка[[#This Row],[№]],Поиск_расходки[Индекс7],0)),"")</f>
        <v>Launcher 6F AL 2</v>
      </c>
      <c r="Y71" s="197" t="str">
        <f>IFERROR(INDEX(Расходка[Наименование расходного материала],MATCH(Расходка[[#This Row],[№]],Поиск_расходки[Индекс8],0)),"")</f>
        <v>Launcher 6F AL 2</v>
      </c>
      <c r="Z71" s="197" t="str">
        <f>IFERROR(INDEX(Расходка[Наименование расходного материала],MATCH(Расходка[[#This Row],[№]],Поиск_расходки[Индекс9],0)),"")</f>
        <v>Launcher 6F AL 2</v>
      </c>
      <c r="AA71" s="197" t="str">
        <f>IFERROR(INDEX(Расходка[Наименование расходного материала],MATCH(Расходка[[#This Row],[№]],Поиск_расходки[Индекс10],0)),"")</f>
        <v>Launcher 6F AL 2</v>
      </c>
      <c r="AB71" s="197" t="str">
        <f>IFERROR(INDEX(Расходка[Наименование расходного материала],MATCH(Расходка[[#This Row],[№]],Поиск_расходки[Индекс11],0)),"")</f>
        <v>Launcher 6F AL 2</v>
      </c>
      <c r="AC71" s="197" t="str">
        <f>IFERROR(INDEX(Расходка[Наименование расходного материала],MATCH(Расходка[[#This Row],[№]],Поиск_расходки[Индекс12],0)),"")</f>
        <v>Launcher 6F AL 2</v>
      </c>
      <c r="AD71" s="197" t="str">
        <f>IFERROR(INDEX(Расходка[Наименование расходного материала],MATCH(Расходка[[#This Row],[№]],Поиск_расходки[Индекс13],0)),"")</f>
        <v>Launcher 6F AL 2</v>
      </c>
      <c r="AF71" s="4" t="s">
        <v>6</v>
      </c>
      <c r="AG71" s="4" t="s">
        <v>416</v>
      </c>
    </row>
    <row r="72" spans="1:33">
      <c r="A72">
        <f>ROW(Расходка[[#This Row],[Тип расходного материала ]])-1</f>
        <v>71</v>
      </c>
      <c r="B72" t="s">
        <v>4</v>
      </c>
      <c r="C72" t="s">
        <v>324</v>
      </c>
      <c r="E72" s="196">
        <f>IF(ISNUMBER(SEARCH('Карта учёта'!$B$13,Расходка[[#This Row],[Наименование расходного материала]])),MAX($E$1:E71)+1,0)</f>
        <v>0</v>
      </c>
      <c r="F72" s="196">
        <f>IF(ISNUMBER(SEARCH('Карта учёта'!$B$14,Расходка[[#This Row],[Наименование расходного материала]])),MAX($F$1:F71)+1,0)</f>
        <v>0</v>
      </c>
      <c r="G72" s="196">
        <f>IF(ISNUMBER(SEARCH('Карта учёта'!$B$15,Расходка[[#This Row],[Наименование расходного материала]])),MAX($G$1:G71)+1,0)</f>
        <v>71</v>
      </c>
      <c r="H72" s="196">
        <f>IF(ISNUMBER(SEARCH('Карта учёта'!$B$16,Расходка[[#This Row],[Наименование расходного материала]])),MAX($H$1:H71)+1,0)</f>
        <v>71</v>
      </c>
      <c r="I72" s="196">
        <f>IF(ISNUMBER(SEARCH('Карта учёта'!$B$17,Расходка[[#This Row],[Наименование расходного материала]])),MAX($I$1:I71)+1,0)</f>
        <v>71</v>
      </c>
      <c r="J72" s="196">
        <f>IF(ISNUMBER(SEARCH('Карта учёта'!$B$18,Расходка[[#This Row],[Наименование расходного материала]])),MAX($J$1:J71)+1,0)</f>
        <v>71</v>
      </c>
      <c r="K72" s="196">
        <f>IF(ISNUMBER(SEARCH('Карта учёта'!$B$19,Расходка[[#This Row],[Наименование расходного материала]])),MAX($K$1:K71)+1,0)</f>
        <v>71</v>
      </c>
      <c r="L72" s="196">
        <f>IF(ISNUMBER(SEARCH('Карта учёта'!$B$20,Расходка[[#This Row],[Наименование расходного материала]])),MAX($L$1:L71)+1,0)</f>
        <v>71</v>
      </c>
      <c r="M72" s="196">
        <f>IF(ISNUMBER(SEARCH('Карта учёта'!$B$21,Расходка[[#This Row],[Наименование расходного материала]])),MAX($M$1:M71)+1,0)</f>
        <v>71</v>
      </c>
      <c r="N72" s="196">
        <f>IF(ISNUMBER(SEARCH('Карта учёта'!$B$22,Расходка[[#This Row],[Наименование расходного материала]])),MAX($N$1:N71)+1,0)</f>
        <v>71</v>
      </c>
      <c r="O72" s="196">
        <f>IF(ISNUMBER(SEARCH('Карта учёта'!$B$23,Расходка[[#This Row],[Наименование расходного материала]])),MAX($O$1:O71)+1,0)</f>
        <v>71</v>
      </c>
      <c r="P72" s="196">
        <f>IF(ISNUMBER(SEARCH('Карта учёта'!$B$24,Расходка[[#This Row],[Наименование расходного материала]])),MAX($P$1:P71)+1,0)</f>
        <v>71</v>
      </c>
      <c r="Q72" s="196">
        <f>IF(ISNUMBER(SEARCH('Карта учёта'!$B$25,Расходка[[#This Row],[Наименование расходного материала]])),MAX($Q$1:Q71)+1,0)</f>
        <v>71</v>
      </c>
      <c r="R72" s="197" t="str">
        <f>IFERROR(INDEX(Расходка[Наименование расходного материала],MATCH(Расходка[[#This Row],[№]],Поиск_расходки[Индекс1],0)),"")</f>
        <v/>
      </c>
      <c r="S72" s="197" t="str">
        <f>IFERROR(INDEX(Расходка[Наименование расходного материала],MATCH(Расходка[[#This Row],[№]],Поиск_расходки[Индекс2],0)),"")</f>
        <v/>
      </c>
      <c r="T72" s="197" t="str">
        <f>IFERROR(INDEX(Расходка[Наименование расходного материала],MATCH(Расходка[[#This Row],[№]],Поиск_расходки[Индекс3],0)),"")</f>
        <v>Launcher 6F EBU 3.5</v>
      </c>
      <c r="U72" s="197" t="str">
        <f>IFERROR(INDEX(Расходка[Наименование расходного материала],MATCH(Расходка[[#This Row],[№]],Поиск_расходки[Индекс4],0)),"")</f>
        <v>Launcher 6F EBU 3.5</v>
      </c>
      <c r="V72" s="197" t="str">
        <f>IFERROR(INDEX(Расходка[Наименование расходного материала],MATCH(Расходка[[#This Row],[№]],Поиск_расходки[Индекс5],0)),"")</f>
        <v>Launcher 6F EBU 3.5</v>
      </c>
      <c r="W72" s="197" t="str">
        <f>IFERROR(INDEX(Расходка[Наименование расходного материала],MATCH(Расходка[[#This Row],[№]],Поиск_расходки[Индекс6],0)),"")</f>
        <v>Launcher 6F EBU 3.5</v>
      </c>
      <c r="X72" s="197" t="str">
        <f>IFERROR(INDEX(Расходка[Наименование расходного материала],MATCH(Расходка[[#This Row],[№]],Поиск_расходки[Индекс7],0)),"")</f>
        <v>Launcher 6F EBU 3.5</v>
      </c>
      <c r="Y72" s="197" t="str">
        <f>IFERROR(INDEX(Расходка[Наименование расходного материала],MATCH(Расходка[[#This Row],[№]],Поиск_расходки[Индекс8],0)),"")</f>
        <v>Launcher 6F EBU 3.5</v>
      </c>
      <c r="Z72" s="197" t="str">
        <f>IFERROR(INDEX(Расходка[Наименование расходного материала],MATCH(Расходка[[#This Row],[№]],Поиск_расходки[Индекс9],0)),"")</f>
        <v>Launcher 6F EBU 3.5</v>
      </c>
      <c r="AA72" s="197" t="str">
        <f>IFERROR(INDEX(Расходка[Наименование расходного материала],MATCH(Расходка[[#This Row],[№]],Поиск_расходки[Индекс10],0)),"")</f>
        <v>Launcher 6F EBU 3.5</v>
      </c>
      <c r="AB72" s="197" t="str">
        <f>IFERROR(INDEX(Расходка[Наименование расходного материала],MATCH(Расходка[[#This Row],[№]],Поиск_расходки[Индекс11],0)),"")</f>
        <v>Launcher 6F EBU 3.5</v>
      </c>
      <c r="AC72" s="197" t="str">
        <f>IFERROR(INDEX(Расходка[Наименование расходного материала],MATCH(Расходка[[#This Row],[№]],Поиск_расходки[Индекс12],0)),"")</f>
        <v>Launcher 6F EBU 3.5</v>
      </c>
      <c r="AD72" s="197" t="str">
        <f>IFERROR(INDEX(Расходка[Наименование расходного материала],MATCH(Расходка[[#This Row],[№]],Поиск_расходки[Индекс13],0)),"")</f>
        <v>Launcher 6F EBU 3.5</v>
      </c>
      <c r="AF72" s="4" t="s">
        <v>6</v>
      </c>
      <c r="AG72" s="4" t="s">
        <v>462</v>
      </c>
    </row>
    <row r="73" spans="1:33">
      <c r="A73">
        <f>ROW(Расходка[[#This Row],[Тип расходного материала ]])-1</f>
        <v>72</v>
      </c>
      <c r="B73" t="s">
        <v>4</v>
      </c>
      <c r="C73" t="s">
        <v>325</v>
      </c>
      <c r="E73" s="196">
        <f>IF(ISNUMBER(SEARCH('Карта учёта'!$B$13,Расходка[[#This Row],[Наименование расходного материала]])),MAX($E$1:E72)+1,0)</f>
        <v>1</v>
      </c>
      <c r="F73" s="196">
        <f>IF(ISNUMBER(SEARCH('Карта учёта'!$B$14,Расходка[[#This Row],[Наименование расходного материала]])),MAX($F$1:F72)+1,0)</f>
        <v>0</v>
      </c>
      <c r="G73" s="196">
        <f>IF(ISNUMBER(SEARCH('Карта учёта'!$B$15,Расходка[[#This Row],[Наименование расходного материала]])),MAX($G$1:G72)+1,0)</f>
        <v>72</v>
      </c>
      <c r="H73" s="196">
        <f>IF(ISNUMBER(SEARCH('Карта учёта'!$B$16,Расходка[[#This Row],[Наименование расходного материала]])),MAX($H$1:H72)+1,0)</f>
        <v>72</v>
      </c>
      <c r="I73" s="196">
        <f>IF(ISNUMBER(SEARCH('Карта учёта'!$B$17,Расходка[[#This Row],[Наименование расходного материала]])),MAX($I$1:I72)+1,0)</f>
        <v>72</v>
      </c>
      <c r="J73" s="196">
        <f>IF(ISNUMBER(SEARCH('Карта учёта'!$B$18,Расходка[[#This Row],[Наименование расходного материала]])),MAX($J$1:J72)+1,0)</f>
        <v>72</v>
      </c>
      <c r="K73" s="196">
        <f>IF(ISNUMBER(SEARCH('Карта учёта'!$B$19,Расходка[[#This Row],[Наименование расходного материала]])),MAX($K$1:K72)+1,0)</f>
        <v>72</v>
      </c>
      <c r="L73" s="196">
        <f>IF(ISNUMBER(SEARCH('Карта учёта'!$B$20,Расходка[[#This Row],[Наименование расходного материала]])),MAX($L$1:L72)+1,0)</f>
        <v>72</v>
      </c>
      <c r="M73" s="196">
        <f>IF(ISNUMBER(SEARCH('Карта учёта'!$B$21,Расходка[[#This Row],[Наименование расходного материала]])),MAX($M$1:M72)+1,0)</f>
        <v>72</v>
      </c>
      <c r="N73" s="196">
        <f>IF(ISNUMBER(SEARCH('Карта учёта'!$B$22,Расходка[[#This Row],[Наименование расходного материала]])),MAX($N$1:N72)+1,0)</f>
        <v>72</v>
      </c>
      <c r="O73" s="196">
        <f>IF(ISNUMBER(SEARCH('Карта учёта'!$B$23,Расходка[[#This Row],[Наименование расходного материала]])),MAX($O$1:O72)+1,0)</f>
        <v>72</v>
      </c>
      <c r="P73" s="196">
        <f>IF(ISNUMBER(SEARCH('Карта учёта'!$B$24,Расходка[[#This Row],[Наименование расходного материала]])),MAX($P$1:P72)+1,0)</f>
        <v>72</v>
      </c>
      <c r="Q73" s="196">
        <f>IF(ISNUMBER(SEARCH('Карта учёта'!$B$25,Расходка[[#This Row],[Наименование расходного материала]])),MAX($Q$1:Q72)+1,0)</f>
        <v>72</v>
      </c>
      <c r="R73" s="197" t="str">
        <f>IFERROR(INDEX(Расходка[Наименование расходного материала],MATCH(Расходка[[#This Row],[№]],Поиск_расходки[Индекс1],0)),"")</f>
        <v/>
      </c>
      <c r="S73" s="197" t="str">
        <f>IFERROR(INDEX(Расходка[Наименование расходного материала],MATCH(Расходка[[#This Row],[№]],Поиск_расходки[Индекс2],0)),"")</f>
        <v/>
      </c>
      <c r="T73" s="197" t="str">
        <f>IFERROR(INDEX(Расходка[Наименование расходного материала],MATCH(Расходка[[#This Row],[№]],Поиск_расходки[Индекс3],0)),"")</f>
        <v>Launcher 6F EBU 4.0</v>
      </c>
      <c r="U73" s="197" t="str">
        <f>IFERROR(INDEX(Расходка[Наименование расходного материала],MATCH(Расходка[[#This Row],[№]],Поиск_расходки[Индекс4],0)),"")</f>
        <v>Launcher 6F EBU 4.0</v>
      </c>
      <c r="V73" s="197" t="str">
        <f>IFERROR(INDEX(Расходка[Наименование расходного материала],MATCH(Расходка[[#This Row],[№]],Поиск_расходки[Индекс5],0)),"")</f>
        <v>Launcher 6F EBU 4.0</v>
      </c>
      <c r="W73" s="197" t="str">
        <f>IFERROR(INDEX(Расходка[Наименование расходного материала],MATCH(Расходка[[#This Row],[№]],Поиск_расходки[Индекс6],0)),"")</f>
        <v>Launcher 6F EBU 4.0</v>
      </c>
      <c r="X73" s="197" t="str">
        <f>IFERROR(INDEX(Расходка[Наименование расходного материала],MATCH(Расходка[[#This Row],[№]],Поиск_расходки[Индекс7],0)),"")</f>
        <v>Launcher 6F EBU 4.0</v>
      </c>
      <c r="Y73" s="197" t="str">
        <f>IFERROR(INDEX(Расходка[Наименование расходного материала],MATCH(Расходка[[#This Row],[№]],Поиск_расходки[Индекс8],0)),"")</f>
        <v>Launcher 6F EBU 4.0</v>
      </c>
      <c r="Z73" s="197" t="str">
        <f>IFERROR(INDEX(Расходка[Наименование расходного материала],MATCH(Расходка[[#This Row],[№]],Поиск_расходки[Индекс9],0)),"")</f>
        <v>Launcher 6F EBU 4.0</v>
      </c>
      <c r="AA73" s="197" t="str">
        <f>IFERROR(INDEX(Расходка[Наименование расходного материала],MATCH(Расходка[[#This Row],[№]],Поиск_расходки[Индекс10],0)),"")</f>
        <v>Launcher 6F EBU 4.0</v>
      </c>
      <c r="AB73" s="197" t="str">
        <f>IFERROR(INDEX(Расходка[Наименование расходного материала],MATCH(Расходка[[#This Row],[№]],Поиск_расходки[Индекс11],0)),"")</f>
        <v>Launcher 6F EBU 4.0</v>
      </c>
      <c r="AC73" s="197" t="str">
        <f>IFERROR(INDEX(Расходка[Наименование расходного материала],MATCH(Расходка[[#This Row],[№]],Поиск_расходки[Индекс12],0)),"")</f>
        <v>Launcher 6F EBU 4.0</v>
      </c>
      <c r="AD73" s="197" t="str">
        <f>IFERROR(INDEX(Расходка[Наименование расходного материала],MATCH(Расходка[[#This Row],[№]],Поиск_расходки[Индекс13],0)),"")</f>
        <v>Launcher 6F EBU 4.0</v>
      </c>
      <c r="AF73" s="4" t="s">
        <v>6</v>
      </c>
      <c r="AG73" s="4" t="s">
        <v>417</v>
      </c>
    </row>
    <row r="74" spans="1:33">
      <c r="A74">
        <f>ROW(Расходка[[#This Row],[Тип расходного материала ]])-1</f>
        <v>73</v>
      </c>
      <c r="B74" t="s">
        <v>4</v>
      </c>
      <c r="C74" t="s">
        <v>326</v>
      </c>
      <c r="E74" s="196">
        <f>IF(ISNUMBER(SEARCH('Карта учёта'!$B$13,Расходка[[#This Row],[Наименование расходного материала]])),MAX($E$1:E73)+1,0)</f>
        <v>0</v>
      </c>
      <c r="F74" s="196">
        <f>IF(ISNUMBER(SEARCH('Карта учёта'!$B$14,Расходка[[#This Row],[Наименование расходного материала]])),MAX($F$1:F73)+1,0)</f>
        <v>0</v>
      </c>
      <c r="G74" s="196">
        <f>IF(ISNUMBER(SEARCH('Карта учёта'!$B$15,Расходка[[#This Row],[Наименование расходного материала]])),MAX($G$1:G73)+1,0)</f>
        <v>73</v>
      </c>
      <c r="H74" s="196">
        <f>IF(ISNUMBER(SEARCH('Карта учёта'!$B$16,Расходка[[#This Row],[Наименование расходного материала]])),MAX($H$1:H73)+1,0)</f>
        <v>73</v>
      </c>
      <c r="I74" s="196">
        <f>IF(ISNUMBER(SEARCH('Карта учёта'!$B$17,Расходка[[#This Row],[Наименование расходного материала]])),MAX($I$1:I73)+1,0)</f>
        <v>73</v>
      </c>
      <c r="J74" s="196">
        <f>IF(ISNUMBER(SEARCH('Карта учёта'!$B$18,Расходка[[#This Row],[Наименование расходного материала]])),MAX($J$1:J73)+1,0)</f>
        <v>73</v>
      </c>
      <c r="K74" s="196">
        <f>IF(ISNUMBER(SEARCH('Карта учёта'!$B$19,Расходка[[#This Row],[Наименование расходного материала]])),MAX($K$1:K73)+1,0)</f>
        <v>73</v>
      </c>
      <c r="L74" s="196">
        <f>IF(ISNUMBER(SEARCH('Карта учёта'!$B$20,Расходка[[#This Row],[Наименование расходного материала]])),MAX($L$1:L73)+1,0)</f>
        <v>73</v>
      </c>
      <c r="M74" s="196">
        <f>IF(ISNUMBER(SEARCH('Карта учёта'!$B$21,Расходка[[#This Row],[Наименование расходного материала]])),MAX($M$1:M73)+1,0)</f>
        <v>73</v>
      </c>
      <c r="N74" s="196">
        <f>IF(ISNUMBER(SEARCH('Карта учёта'!$B$22,Расходка[[#This Row],[Наименование расходного материала]])),MAX($N$1:N73)+1,0)</f>
        <v>73</v>
      </c>
      <c r="O74" s="196">
        <f>IF(ISNUMBER(SEARCH('Карта учёта'!$B$23,Расходка[[#This Row],[Наименование расходного материала]])),MAX($O$1:O73)+1,0)</f>
        <v>73</v>
      </c>
      <c r="P74" s="196">
        <f>IF(ISNUMBER(SEARCH('Карта учёта'!$B$24,Расходка[[#This Row],[Наименование расходного материала]])),MAX($P$1:P73)+1,0)</f>
        <v>73</v>
      </c>
      <c r="Q74" s="196">
        <f>IF(ISNUMBER(SEARCH('Карта учёта'!$B$25,Расходка[[#This Row],[Наименование расходного материала]])),MAX($Q$1:Q73)+1,0)</f>
        <v>73</v>
      </c>
      <c r="R74" s="197" t="str">
        <f>IFERROR(INDEX(Расходка[Наименование расходного материала],MATCH(Расходка[[#This Row],[№]],Поиск_расходки[Индекс1],0)),"")</f>
        <v/>
      </c>
      <c r="S74" s="197" t="str">
        <f>IFERROR(INDEX(Расходка[Наименование расходного материала],MATCH(Расходка[[#This Row],[№]],Поиск_расходки[Индекс2],0)),"")</f>
        <v/>
      </c>
      <c r="T74" s="197" t="str">
        <f>IFERROR(INDEX(Расходка[Наименование расходного материала],MATCH(Расходка[[#This Row],[№]],Поиск_расходки[Индекс3],0)),"")</f>
        <v>Launcher 6F JL 3.5</v>
      </c>
      <c r="U74" s="197" t="str">
        <f>IFERROR(INDEX(Расходка[Наименование расходного материала],MATCH(Расходка[[#This Row],[№]],Поиск_расходки[Индекс4],0)),"")</f>
        <v>Launcher 6F JL 3.5</v>
      </c>
      <c r="V74" s="197" t="str">
        <f>IFERROR(INDEX(Расходка[Наименование расходного материала],MATCH(Расходка[[#This Row],[№]],Поиск_расходки[Индекс5],0)),"")</f>
        <v>Launcher 6F JL 3.5</v>
      </c>
      <c r="W74" s="197" t="str">
        <f>IFERROR(INDEX(Расходка[Наименование расходного материала],MATCH(Расходка[[#This Row],[№]],Поиск_расходки[Индекс6],0)),"")</f>
        <v>Launcher 6F JL 3.5</v>
      </c>
      <c r="X74" s="197" t="str">
        <f>IFERROR(INDEX(Расходка[Наименование расходного материала],MATCH(Расходка[[#This Row],[№]],Поиск_расходки[Индекс7],0)),"")</f>
        <v>Launcher 6F JL 3.5</v>
      </c>
      <c r="Y74" s="197" t="str">
        <f>IFERROR(INDEX(Расходка[Наименование расходного материала],MATCH(Расходка[[#This Row],[№]],Поиск_расходки[Индекс8],0)),"")</f>
        <v>Launcher 6F JL 3.5</v>
      </c>
      <c r="Z74" s="197" t="str">
        <f>IFERROR(INDEX(Расходка[Наименование расходного материала],MATCH(Расходка[[#This Row],[№]],Поиск_расходки[Индекс9],0)),"")</f>
        <v>Launcher 6F JL 3.5</v>
      </c>
      <c r="AA74" s="197" t="str">
        <f>IFERROR(INDEX(Расходка[Наименование расходного материала],MATCH(Расходка[[#This Row],[№]],Поиск_расходки[Индекс10],0)),"")</f>
        <v>Launcher 6F JL 3.5</v>
      </c>
      <c r="AB74" s="197" t="str">
        <f>IFERROR(INDEX(Расходка[Наименование расходного материала],MATCH(Расходка[[#This Row],[№]],Поиск_расходки[Индекс11],0)),"")</f>
        <v>Launcher 6F JL 3.5</v>
      </c>
      <c r="AC74" s="197" t="str">
        <f>IFERROR(INDEX(Расходка[Наименование расходного материала],MATCH(Расходка[[#This Row],[№]],Поиск_расходки[Индекс12],0)),"")</f>
        <v>Launcher 6F JL 3.5</v>
      </c>
      <c r="AD74" s="197" t="str">
        <f>IFERROR(INDEX(Расходка[Наименование расходного материала],MATCH(Расходка[[#This Row],[№]],Поиск_расходки[Индекс13],0)),"")</f>
        <v>Launcher 6F JL 3.5</v>
      </c>
      <c r="AF74" s="4" t="s">
        <v>6</v>
      </c>
      <c r="AG74" s="4" t="s">
        <v>463</v>
      </c>
    </row>
    <row r="75" spans="1:33">
      <c r="A75">
        <f>ROW(Расходка[[#This Row],[Тип расходного материала ]])-1</f>
        <v>74</v>
      </c>
      <c r="B75" t="s">
        <v>4</v>
      </c>
      <c r="C75" t="s">
        <v>327</v>
      </c>
      <c r="E75" s="196">
        <f>IF(ISNUMBER(SEARCH('Карта учёта'!$B$13,Расходка[[#This Row],[Наименование расходного материала]])),MAX($E$1:E74)+1,0)</f>
        <v>0</v>
      </c>
      <c r="F75" s="196">
        <f>IF(ISNUMBER(SEARCH('Карта учёта'!$B$14,Расходка[[#This Row],[Наименование расходного материала]])),MAX($F$1:F74)+1,0)</f>
        <v>0</v>
      </c>
      <c r="G75" s="196">
        <f>IF(ISNUMBER(SEARCH('Карта учёта'!$B$15,Расходка[[#This Row],[Наименование расходного материала]])),MAX($G$1:G74)+1,0)</f>
        <v>74</v>
      </c>
      <c r="H75" s="196">
        <f>IF(ISNUMBER(SEARCH('Карта учёта'!$B$16,Расходка[[#This Row],[Наименование расходного материала]])),MAX($H$1:H74)+1,0)</f>
        <v>74</v>
      </c>
      <c r="I75" s="196">
        <f>IF(ISNUMBER(SEARCH('Карта учёта'!$B$17,Расходка[[#This Row],[Наименование расходного материала]])),MAX($I$1:I74)+1,0)</f>
        <v>74</v>
      </c>
      <c r="J75" s="196">
        <f>IF(ISNUMBER(SEARCH('Карта учёта'!$B$18,Расходка[[#This Row],[Наименование расходного материала]])),MAX($J$1:J74)+1,0)</f>
        <v>74</v>
      </c>
      <c r="K75" s="196">
        <f>IF(ISNUMBER(SEARCH('Карта учёта'!$B$19,Расходка[[#This Row],[Наименование расходного материала]])),MAX($K$1:K74)+1,0)</f>
        <v>74</v>
      </c>
      <c r="L75" s="196">
        <f>IF(ISNUMBER(SEARCH('Карта учёта'!$B$20,Расходка[[#This Row],[Наименование расходного материала]])),MAX($L$1:L74)+1,0)</f>
        <v>74</v>
      </c>
      <c r="M75" s="196">
        <f>IF(ISNUMBER(SEARCH('Карта учёта'!$B$21,Расходка[[#This Row],[Наименование расходного материала]])),MAX($M$1:M74)+1,0)</f>
        <v>74</v>
      </c>
      <c r="N75" s="196">
        <f>IF(ISNUMBER(SEARCH('Карта учёта'!$B$22,Расходка[[#This Row],[Наименование расходного материала]])),MAX($N$1:N74)+1,0)</f>
        <v>74</v>
      </c>
      <c r="O75" s="196">
        <f>IF(ISNUMBER(SEARCH('Карта учёта'!$B$23,Расходка[[#This Row],[Наименование расходного материала]])),MAX($O$1:O74)+1,0)</f>
        <v>74</v>
      </c>
      <c r="P75" s="196">
        <f>IF(ISNUMBER(SEARCH('Карта учёта'!$B$24,Расходка[[#This Row],[Наименование расходного материала]])),MAX($P$1:P74)+1,0)</f>
        <v>74</v>
      </c>
      <c r="Q75" s="196">
        <f>IF(ISNUMBER(SEARCH('Карта учёта'!$B$25,Расходка[[#This Row],[Наименование расходного материала]])),MAX($Q$1:Q74)+1,0)</f>
        <v>74</v>
      </c>
      <c r="R75" s="197" t="str">
        <f>IFERROR(INDEX(Расходка[Наименование расходного материала],MATCH(Расходка[[#This Row],[№]],Поиск_расходки[Индекс1],0)),"")</f>
        <v/>
      </c>
      <c r="S75" s="197" t="str">
        <f>IFERROR(INDEX(Расходка[Наименование расходного материала],MATCH(Расходка[[#This Row],[№]],Поиск_расходки[Индекс2],0)),"")</f>
        <v/>
      </c>
      <c r="T75" s="197" t="str">
        <f>IFERROR(INDEX(Расходка[Наименование расходного материала],MATCH(Расходка[[#This Row],[№]],Поиск_расходки[Индекс3],0)),"")</f>
        <v>Launcher 6F JL 4.0</v>
      </c>
      <c r="U75" s="197" t="str">
        <f>IFERROR(INDEX(Расходка[Наименование расходного материала],MATCH(Расходка[[#This Row],[№]],Поиск_расходки[Индекс4],0)),"")</f>
        <v>Launcher 6F JL 4.0</v>
      </c>
      <c r="V75" s="197" t="str">
        <f>IFERROR(INDEX(Расходка[Наименование расходного материала],MATCH(Расходка[[#This Row],[№]],Поиск_расходки[Индекс5],0)),"")</f>
        <v>Launcher 6F JL 4.0</v>
      </c>
      <c r="W75" s="197" t="str">
        <f>IFERROR(INDEX(Расходка[Наименование расходного материала],MATCH(Расходка[[#This Row],[№]],Поиск_расходки[Индекс6],0)),"")</f>
        <v>Launcher 6F JL 4.0</v>
      </c>
      <c r="X75" s="197" t="str">
        <f>IFERROR(INDEX(Расходка[Наименование расходного материала],MATCH(Расходка[[#This Row],[№]],Поиск_расходки[Индекс7],0)),"")</f>
        <v>Launcher 6F JL 4.0</v>
      </c>
      <c r="Y75" s="197" t="str">
        <f>IFERROR(INDEX(Расходка[Наименование расходного материала],MATCH(Расходка[[#This Row],[№]],Поиск_расходки[Индекс8],0)),"")</f>
        <v>Launcher 6F JL 4.0</v>
      </c>
      <c r="Z75" s="197" t="str">
        <f>IFERROR(INDEX(Расходка[Наименование расходного материала],MATCH(Расходка[[#This Row],[№]],Поиск_расходки[Индекс9],0)),"")</f>
        <v>Launcher 6F JL 4.0</v>
      </c>
      <c r="AA75" s="197" t="str">
        <f>IFERROR(INDEX(Расходка[Наименование расходного материала],MATCH(Расходка[[#This Row],[№]],Поиск_расходки[Индекс10],0)),"")</f>
        <v>Launcher 6F JL 4.0</v>
      </c>
      <c r="AB75" s="197" t="str">
        <f>IFERROR(INDEX(Расходка[Наименование расходного материала],MATCH(Расходка[[#This Row],[№]],Поиск_расходки[Индекс11],0)),"")</f>
        <v>Launcher 6F JL 4.0</v>
      </c>
      <c r="AC75" s="197" t="str">
        <f>IFERROR(INDEX(Расходка[Наименование расходного материала],MATCH(Расходка[[#This Row],[№]],Поиск_расходки[Индекс12],0)),"")</f>
        <v>Launcher 6F JL 4.0</v>
      </c>
      <c r="AD75" s="197" t="str">
        <f>IFERROR(INDEX(Расходка[Наименование расходного материала],MATCH(Расходка[[#This Row],[№]],Поиск_расходки[Индекс13],0)),"")</f>
        <v>Launcher 6F JL 4.0</v>
      </c>
      <c r="AF75" s="4" t="s">
        <v>6</v>
      </c>
      <c r="AG75" s="4" t="s">
        <v>464</v>
      </c>
    </row>
    <row r="76" spans="1:33">
      <c r="A76">
        <f>ROW(Расходка[[#This Row],[Тип расходного материала ]])-1</f>
        <v>75</v>
      </c>
      <c r="B76" t="s">
        <v>4</v>
      </c>
      <c r="C76" t="s">
        <v>333</v>
      </c>
      <c r="E76" s="196">
        <f>IF(ISNUMBER(SEARCH('Карта учёта'!$B$13,Расходка[[#This Row],[Наименование расходного материала]])),MAX($E$1:E75)+1,0)</f>
        <v>0</v>
      </c>
      <c r="F76" s="196">
        <f>IF(ISNUMBER(SEARCH('Карта учёта'!$B$14,Расходка[[#This Row],[Наименование расходного материала]])),MAX($F$1:F75)+1,0)</f>
        <v>0</v>
      </c>
      <c r="G76" s="196">
        <f>IF(ISNUMBER(SEARCH('Карта учёта'!$B$15,Расходка[[#This Row],[Наименование расходного материала]])),MAX($G$1:G75)+1,0)</f>
        <v>75</v>
      </c>
      <c r="H76" s="196">
        <f>IF(ISNUMBER(SEARCH('Карта учёта'!$B$16,Расходка[[#This Row],[Наименование расходного материала]])),MAX($H$1:H75)+1,0)</f>
        <v>75</v>
      </c>
      <c r="I76" s="196">
        <f>IF(ISNUMBER(SEARCH('Карта учёта'!$B$17,Расходка[[#This Row],[Наименование расходного материала]])),MAX($I$1:I75)+1,0)</f>
        <v>75</v>
      </c>
      <c r="J76" s="196">
        <f>IF(ISNUMBER(SEARCH('Карта учёта'!$B$18,Расходка[[#This Row],[Наименование расходного материала]])),MAX($J$1:J75)+1,0)</f>
        <v>75</v>
      </c>
      <c r="K76" s="196">
        <f>IF(ISNUMBER(SEARCH('Карта учёта'!$B$19,Расходка[[#This Row],[Наименование расходного материала]])),MAX($K$1:K75)+1,0)</f>
        <v>75</v>
      </c>
      <c r="L76" s="196">
        <f>IF(ISNUMBER(SEARCH('Карта учёта'!$B$20,Расходка[[#This Row],[Наименование расходного материала]])),MAX($L$1:L75)+1,0)</f>
        <v>75</v>
      </c>
      <c r="M76" s="196">
        <f>IF(ISNUMBER(SEARCH('Карта учёта'!$B$21,Расходка[[#This Row],[Наименование расходного материала]])),MAX($M$1:M75)+1,0)</f>
        <v>75</v>
      </c>
      <c r="N76" s="196">
        <f>IF(ISNUMBER(SEARCH('Карта учёта'!$B$22,Расходка[[#This Row],[Наименование расходного материала]])),MAX($N$1:N75)+1,0)</f>
        <v>75</v>
      </c>
      <c r="O76" s="196">
        <f>IF(ISNUMBER(SEARCH('Карта учёта'!$B$23,Расходка[[#This Row],[Наименование расходного материала]])),MAX($O$1:O75)+1,0)</f>
        <v>75</v>
      </c>
      <c r="P76" s="196">
        <f>IF(ISNUMBER(SEARCH('Карта учёта'!$B$24,Расходка[[#This Row],[Наименование расходного материала]])),MAX($P$1:P75)+1,0)</f>
        <v>75</v>
      </c>
      <c r="Q76" s="196">
        <f>IF(ISNUMBER(SEARCH('Карта учёта'!$B$25,Расходка[[#This Row],[Наименование расходного материала]])),MAX($Q$1:Q75)+1,0)</f>
        <v>75</v>
      </c>
      <c r="R76" s="197" t="str">
        <f>IFERROR(INDEX(Расходка[Наименование расходного материала],MATCH(Расходка[[#This Row],[№]],Поиск_расходки[Индекс1],0)),"")</f>
        <v/>
      </c>
      <c r="S76" s="197" t="str">
        <f>IFERROR(INDEX(Расходка[Наименование расходного материала],MATCH(Расходка[[#This Row],[№]],Поиск_расходки[Индекс2],0)),"")</f>
        <v/>
      </c>
      <c r="T76" s="197" t="str">
        <f>IFERROR(INDEX(Расходка[Наименование расходного материала],MATCH(Расходка[[#This Row],[№]],Поиск_расходки[Индекс3],0)),"")</f>
        <v>Launcher 6F JL 4.5</v>
      </c>
      <c r="U76" s="197" t="str">
        <f>IFERROR(INDEX(Расходка[Наименование расходного материала],MATCH(Расходка[[#This Row],[№]],Поиск_расходки[Индекс4],0)),"")</f>
        <v>Launcher 6F JL 4.5</v>
      </c>
      <c r="V76" s="197" t="str">
        <f>IFERROR(INDEX(Расходка[Наименование расходного материала],MATCH(Расходка[[#This Row],[№]],Поиск_расходки[Индекс5],0)),"")</f>
        <v>Launcher 6F JL 4.5</v>
      </c>
      <c r="W76" s="197" t="str">
        <f>IFERROR(INDEX(Расходка[Наименование расходного материала],MATCH(Расходка[[#This Row],[№]],Поиск_расходки[Индекс6],0)),"")</f>
        <v>Launcher 6F JL 4.5</v>
      </c>
      <c r="X76" s="197" t="str">
        <f>IFERROR(INDEX(Расходка[Наименование расходного материала],MATCH(Расходка[[#This Row],[№]],Поиск_расходки[Индекс7],0)),"")</f>
        <v>Launcher 6F JL 4.5</v>
      </c>
      <c r="Y76" s="197" t="str">
        <f>IFERROR(INDEX(Расходка[Наименование расходного материала],MATCH(Расходка[[#This Row],[№]],Поиск_расходки[Индекс8],0)),"")</f>
        <v>Launcher 6F JL 4.5</v>
      </c>
      <c r="Z76" s="197" t="str">
        <f>IFERROR(INDEX(Расходка[Наименование расходного материала],MATCH(Расходка[[#This Row],[№]],Поиск_расходки[Индекс9],0)),"")</f>
        <v>Launcher 6F JL 4.5</v>
      </c>
      <c r="AA76" s="197" t="str">
        <f>IFERROR(INDEX(Расходка[Наименование расходного материала],MATCH(Расходка[[#This Row],[№]],Поиск_расходки[Индекс10],0)),"")</f>
        <v>Launcher 6F JL 4.5</v>
      </c>
      <c r="AB76" s="197" t="str">
        <f>IFERROR(INDEX(Расходка[Наименование расходного материала],MATCH(Расходка[[#This Row],[№]],Поиск_расходки[Индекс11],0)),"")</f>
        <v>Launcher 6F JL 4.5</v>
      </c>
      <c r="AC76" s="197" t="str">
        <f>IFERROR(INDEX(Расходка[Наименование расходного материала],MATCH(Расходка[[#This Row],[№]],Поиск_расходки[Индекс12],0)),"")</f>
        <v>Launcher 6F JL 4.5</v>
      </c>
      <c r="AD76" s="197" t="str">
        <f>IFERROR(INDEX(Расходка[Наименование расходного материала],MATCH(Расходка[[#This Row],[№]],Поиск_расходки[Индекс13],0)),"")</f>
        <v>Launcher 6F JL 4.5</v>
      </c>
      <c r="AF76" s="4" t="s">
        <v>6</v>
      </c>
      <c r="AG76" s="4" t="s">
        <v>465</v>
      </c>
    </row>
    <row r="77" spans="1:33">
      <c r="A77">
        <f>ROW(Расходка[[#This Row],[Тип расходного материала ]])-1</f>
        <v>76</v>
      </c>
      <c r="B77" t="s">
        <v>4</v>
      </c>
      <c r="C77" t="s">
        <v>328</v>
      </c>
      <c r="E77" s="196">
        <f>IF(ISNUMBER(SEARCH('Карта учёта'!$B$13,Расходка[[#This Row],[Наименование расходного материала]])),MAX($E$1:E76)+1,0)</f>
        <v>0</v>
      </c>
      <c r="F77" s="196">
        <f>IF(ISNUMBER(SEARCH('Карта учёта'!$B$14,Расходка[[#This Row],[Наименование расходного материала]])),MAX($F$1:F76)+1,0)</f>
        <v>0</v>
      </c>
      <c r="G77" s="196">
        <f>IF(ISNUMBER(SEARCH('Карта учёта'!$B$15,Расходка[[#This Row],[Наименование расходного материала]])),MAX($G$1:G76)+1,0)</f>
        <v>76</v>
      </c>
      <c r="H77" s="196">
        <f>IF(ISNUMBER(SEARCH('Карта учёта'!$B$16,Расходка[[#This Row],[Наименование расходного материала]])),MAX($H$1:H76)+1,0)</f>
        <v>76</v>
      </c>
      <c r="I77" s="196">
        <f>IF(ISNUMBER(SEARCH('Карта учёта'!$B$17,Расходка[[#This Row],[Наименование расходного материала]])),MAX($I$1:I76)+1,0)</f>
        <v>76</v>
      </c>
      <c r="J77" s="196">
        <f>IF(ISNUMBER(SEARCH('Карта учёта'!$B$18,Расходка[[#This Row],[Наименование расходного материала]])),MAX($J$1:J76)+1,0)</f>
        <v>76</v>
      </c>
      <c r="K77" s="196">
        <f>IF(ISNUMBER(SEARCH('Карта учёта'!$B$19,Расходка[[#This Row],[Наименование расходного материала]])),MAX($K$1:K76)+1,0)</f>
        <v>76</v>
      </c>
      <c r="L77" s="196">
        <f>IF(ISNUMBER(SEARCH('Карта учёта'!$B$20,Расходка[[#This Row],[Наименование расходного материала]])),MAX($L$1:L76)+1,0)</f>
        <v>76</v>
      </c>
      <c r="M77" s="196">
        <f>IF(ISNUMBER(SEARCH('Карта учёта'!$B$21,Расходка[[#This Row],[Наименование расходного материала]])),MAX($M$1:M76)+1,0)</f>
        <v>76</v>
      </c>
      <c r="N77" s="196">
        <f>IF(ISNUMBER(SEARCH('Карта учёта'!$B$22,Расходка[[#This Row],[Наименование расходного материала]])),MAX($N$1:N76)+1,0)</f>
        <v>76</v>
      </c>
      <c r="O77" s="196">
        <f>IF(ISNUMBER(SEARCH('Карта учёта'!$B$23,Расходка[[#This Row],[Наименование расходного материала]])),MAX($O$1:O76)+1,0)</f>
        <v>76</v>
      </c>
      <c r="P77" s="196">
        <f>IF(ISNUMBER(SEARCH('Карта учёта'!$B$24,Расходка[[#This Row],[Наименование расходного материала]])),MAX($P$1:P76)+1,0)</f>
        <v>76</v>
      </c>
      <c r="Q77" s="196">
        <f>IF(ISNUMBER(SEARCH('Карта учёта'!$B$25,Расходка[[#This Row],[Наименование расходного материала]])),MAX($Q$1:Q76)+1,0)</f>
        <v>76</v>
      </c>
      <c r="R77" s="197" t="str">
        <f>IFERROR(INDEX(Расходка[Наименование расходного материала],MATCH(Расходка[[#This Row],[№]],Поиск_расходки[Индекс1],0)),"")</f>
        <v/>
      </c>
      <c r="S77" s="197" t="str">
        <f>IFERROR(INDEX(Расходка[Наименование расходного материала],MATCH(Расходка[[#This Row],[№]],Поиск_расходки[Индекс2],0)),"")</f>
        <v/>
      </c>
      <c r="T77" s="197" t="str">
        <f>IFERROR(INDEX(Расходка[Наименование расходного материала],MATCH(Расходка[[#This Row],[№]],Поиск_расходки[Индекс3],0)),"")</f>
        <v>Launcher 6F JR 3.5</v>
      </c>
      <c r="U77" s="197" t="str">
        <f>IFERROR(INDEX(Расходка[Наименование расходного материала],MATCH(Расходка[[#This Row],[№]],Поиск_расходки[Индекс4],0)),"")</f>
        <v>Launcher 6F JR 3.5</v>
      </c>
      <c r="V77" s="197" t="str">
        <f>IFERROR(INDEX(Расходка[Наименование расходного материала],MATCH(Расходка[[#This Row],[№]],Поиск_расходки[Индекс5],0)),"")</f>
        <v>Launcher 6F JR 3.5</v>
      </c>
      <c r="W77" s="197" t="str">
        <f>IFERROR(INDEX(Расходка[Наименование расходного материала],MATCH(Расходка[[#This Row],[№]],Поиск_расходки[Индекс6],0)),"")</f>
        <v>Launcher 6F JR 3.5</v>
      </c>
      <c r="X77" s="197" t="str">
        <f>IFERROR(INDEX(Расходка[Наименование расходного материала],MATCH(Расходка[[#This Row],[№]],Поиск_расходки[Индекс7],0)),"")</f>
        <v>Launcher 6F JR 3.5</v>
      </c>
      <c r="Y77" s="197" t="str">
        <f>IFERROR(INDEX(Расходка[Наименование расходного материала],MATCH(Расходка[[#This Row],[№]],Поиск_расходки[Индекс8],0)),"")</f>
        <v>Launcher 6F JR 3.5</v>
      </c>
      <c r="Z77" s="197" t="str">
        <f>IFERROR(INDEX(Расходка[Наименование расходного материала],MATCH(Расходка[[#This Row],[№]],Поиск_расходки[Индекс9],0)),"")</f>
        <v>Launcher 6F JR 3.5</v>
      </c>
      <c r="AA77" s="197" t="str">
        <f>IFERROR(INDEX(Расходка[Наименование расходного материала],MATCH(Расходка[[#This Row],[№]],Поиск_расходки[Индекс10],0)),"")</f>
        <v>Launcher 6F JR 3.5</v>
      </c>
      <c r="AB77" s="197" t="str">
        <f>IFERROR(INDEX(Расходка[Наименование расходного материала],MATCH(Расходка[[#This Row],[№]],Поиск_расходки[Индекс11],0)),"")</f>
        <v>Launcher 6F JR 3.5</v>
      </c>
      <c r="AC77" s="197" t="str">
        <f>IFERROR(INDEX(Расходка[Наименование расходного материала],MATCH(Расходка[[#This Row],[№]],Поиск_расходки[Индекс12],0)),"")</f>
        <v>Launcher 6F JR 3.5</v>
      </c>
      <c r="AD77" s="197" t="str">
        <f>IFERROR(INDEX(Расходка[Наименование расходного материала],MATCH(Расходка[[#This Row],[№]],Поиск_расходки[Индекс13],0)),"")</f>
        <v>Launcher 6F JR 3.5</v>
      </c>
      <c r="AF77" s="4" t="s">
        <v>6</v>
      </c>
      <c r="AG77" s="4" t="s">
        <v>466</v>
      </c>
    </row>
    <row r="78" spans="1:33">
      <c r="A78">
        <f>ROW(Расходка[[#This Row],[Тип расходного материала ]])-1</f>
        <v>77</v>
      </c>
      <c r="B78" t="s">
        <v>4</v>
      </c>
      <c r="C78" t="s">
        <v>329</v>
      </c>
      <c r="E78" s="196">
        <f>IF(ISNUMBER(SEARCH('Карта учёта'!$B$13,Расходка[[#This Row],[Наименование расходного материала]])),MAX($E$1:E77)+1,0)</f>
        <v>0</v>
      </c>
      <c r="F78" s="196">
        <f>IF(ISNUMBER(SEARCH('Карта учёта'!$B$14,Расходка[[#This Row],[Наименование расходного материала]])),MAX($F$1:F77)+1,0)</f>
        <v>0</v>
      </c>
      <c r="G78" s="196">
        <f>IF(ISNUMBER(SEARCH('Карта учёта'!$B$15,Расходка[[#This Row],[Наименование расходного материала]])),MAX($G$1:G77)+1,0)</f>
        <v>77</v>
      </c>
      <c r="H78" s="196">
        <f>IF(ISNUMBER(SEARCH('Карта учёта'!$B$16,Расходка[[#This Row],[Наименование расходного материала]])),MAX($H$1:H77)+1,0)</f>
        <v>77</v>
      </c>
      <c r="I78" s="196">
        <f>IF(ISNUMBER(SEARCH('Карта учёта'!$B$17,Расходка[[#This Row],[Наименование расходного материала]])),MAX($I$1:I77)+1,0)</f>
        <v>77</v>
      </c>
      <c r="J78" s="196">
        <f>IF(ISNUMBER(SEARCH('Карта учёта'!$B$18,Расходка[[#This Row],[Наименование расходного материала]])),MAX($J$1:J77)+1,0)</f>
        <v>77</v>
      </c>
      <c r="K78" s="196">
        <f>IF(ISNUMBER(SEARCH('Карта учёта'!$B$19,Расходка[[#This Row],[Наименование расходного материала]])),MAX($K$1:K77)+1,0)</f>
        <v>77</v>
      </c>
      <c r="L78" s="196">
        <f>IF(ISNUMBER(SEARCH('Карта учёта'!$B$20,Расходка[[#This Row],[Наименование расходного материала]])),MAX($L$1:L77)+1,0)</f>
        <v>77</v>
      </c>
      <c r="M78" s="196">
        <f>IF(ISNUMBER(SEARCH('Карта учёта'!$B$21,Расходка[[#This Row],[Наименование расходного материала]])),MAX($M$1:M77)+1,0)</f>
        <v>77</v>
      </c>
      <c r="N78" s="196">
        <f>IF(ISNUMBER(SEARCH('Карта учёта'!$B$22,Расходка[[#This Row],[Наименование расходного материала]])),MAX($N$1:N77)+1,0)</f>
        <v>77</v>
      </c>
      <c r="O78" s="196">
        <f>IF(ISNUMBER(SEARCH('Карта учёта'!$B$23,Расходка[[#This Row],[Наименование расходного материала]])),MAX($O$1:O77)+1,0)</f>
        <v>77</v>
      </c>
      <c r="P78" s="196">
        <f>IF(ISNUMBER(SEARCH('Карта учёта'!$B$24,Расходка[[#This Row],[Наименование расходного материала]])),MAX($P$1:P77)+1,0)</f>
        <v>77</v>
      </c>
      <c r="Q78" s="196">
        <f>IF(ISNUMBER(SEARCH('Карта учёта'!$B$25,Расходка[[#This Row],[Наименование расходного материала]])),MAX($Q$1:Q77)+1,0)</f>
        <v>77</v>
      </c>
      <c r="R78" s="197" t="str">
        <f>IFERROR(INDEX(Расходка[Наименование расходного материала],MATCH(Расходка[[#This Row],[№]],Поиск_расходки[Индекс1],0)),"")</f>
        <v/>
      </c>
      <c r="S78" s="197" t="str">
        <f>IFERROR(INDEX(Расходка[Наименование расходного материала],MATCH(Расходка[[#This Row],[№]],Поиск_расходки[Индекс2],0)),"")</f>
        <v/>
      </c>
      <c r="T78" s="197" t="str">
        <f>IFERROR(INDEX(Расходка[Наименование расходного материала],MATCH(Расходка[[#This Row],[№]],Поиск_расходки[Индекс3],0)),"")</f>
        <v>Launcher 6F JR 4.0</v>
      </c>
      <c r="U78" s="197" t="str">
        <f>IFERROR(INDEX(Расходка[Наименование расходного материала],MATCH(Расходка[[#This Row],[№]],Поиск_расходки[Индекс4],0)),"")</f>
        <v>Launcher 6F JR 4.0</v>
      </c>
      <c r="V78" s="197" t="str">
        <f>IFERROR(INDEX(Расходка[Наименование расходного материала],MATCH(Расходка[[#This Row],[№]],Поиск_расходки[Индекс5],0)),"")</f>
        <v>Launcher 6F JR 4.0</v>
      </c>
      <c r="W78" s="197" t="str">
        <f>IFERROR(INDEX(Расходка[Наименование расходного материала],MATCH(Расходка[[#This Row],[№]],Поиск_расходки[Индекс6],0)),"")</f>
        <v>Launcher 6F JR 4.0</v>
      </c>
      <c r="X78" s="197" t="str">
        <f>IFERROR(INDEX(Расходка[Наименование расходного материала],MATCH(Расходка[[#This Row],[№]],Поиск_расходки[Индекс7],0)),"")</f>
        <v>Launcher 6F JR 4.0</v>
      </c>
      <c r="Y78" s="197" t="str">
        <f>IFERROR(INDEX(Расходка[Наименование расходного материала],MATCH(Расходка[[#This Row],[№]],Поиск_расходки[Индекс8],0)),"")</f>
        <v>Launcher 6F JR 4.0</v>
      </c>
      <c r="Z78" s="197" t="str">
        <f>IFERROR(INDEX(Расходка[Наименование расходного материала],MATCH(Расходка[[#This Row],[№]],Поиск_расходки[Индекс9],0)),"")</f>
        <v>Launcher 6F JR 4.0</v>
      </c>
      <c r="AA78" s="197" t="str">
        <f>IFERROR(INDEX(Расходка[Наименование расходного материала],MATCH(Расходка[[#This Row],[№]],Поиск_расходки[Индекс10],0)),"")</f>
        <v>Launcher 6F JR 4.0</v>
      </c>
      <c r="AB78" s="197" t="str">
        <f>IFERROR(INDEX(Расходка[Наименование расходного материала],MATCH(Расходка[[#This Row],[№]],Поиск_расходки[Индекс11],0)),"")</f>
        <v>Launcher 6F JR 4.0</v>
      </c>
      <c r="AC78" s="197" t="str">
        <f>IFERROR(INDEX(Расходка[Наименование расходного материала],MATCH(Расходка[[#This Row],[№]],Поиск_расходки[Индекс12],0)),"")</f>
        <v>Launcher 6F JR 4.0</v>
      </c>
      <c r="AD78" s="197" t="str">
        <f>IFERROR(INDEX(Расходка[Наименование расходного материала],MATCH(Расходка[[#This Row],[№]],Поиск_расходки[Индекс13],0)),"")</f>
        <v>Launcher 6F JR 4.0</v>
      </c>
      <c r="AF78" s="4" t="s">
        <v>6</v>
      </c>
      <c r="AG78" s="4" t="s">
        <v>467</v>
      </c>
    </row>
    <row r="79" spans="1:33">
      <c r="A79">
        <f>ROW(Расходка[[#This Row],[Тип расходного материала ]])-1</f>
        <v>78</v>
      </c>
      <c r="B79" t="s">
        <v>4</v>
      </c>
      <c r="C79" t="s">
        <v>339</v>
      </c>
      <c r="E79" s="196">
        <f>IF(ISNUMBER(SEARCH('Карта учёта'!$B$13,Расходка[[#This Row],[Наименование расходного материала]])),MAX($E$1:E78)+1,0)</f>
        <v>0</v>
      </c>
      <c r="F79" s="196">
        <f>IF(ISNUMBER(SEARCH('Карта учёта'!$B$14,Расходка[[#This Row],[Наименование расходного материала]])),MAX($F$1:F78)+1,0)</f>
        <v>0</v>
      </c>
      <c r="G79" s="196">
        <f>IF(ISNUMBER(SEARCH('Карта учёта'!$B$15,Расходка[[#This Row],[Наименование расходного материала]])),MAX($G$1:G78)+1,0)</f>
        <v>78</v>
      </c>
      <c r="H79" s="196">
        <f>IF(ISNUMBER(SEARCH('Карта учёта'!$B$16,Расходка[[#This Row],[Наименование расходного материала]])),MAX($H$1:H78)+1,0)</f>
        <v>78</v>
      </c>
      <c r="I79" s="196">
        <f>IF(ISNUMBER(SEARCH('Карта учёта'!$B$17,Расходка[[#This Row],[Наименование расходного материала]])),MAX($I$1:I78)+1,0)</f>
        <v>78</v>
      </c>
      <c r="J79" s="196">
        <f>IF(ISNUMBER(SEARCH('Карта учёта'!$B$18,Расходка[[#This Row],[Наименование расходного материала]])),MAX($J$1:J78)+1,0)</f>
        <v>78</v>
      </c>
      <c r="K79" s="196">
        <f>IF(ISNUMBER(SEARCH('Карта учёта'!$B$19,Расходка[[#This Row],[Наименование расходного материала]])),MAX($K$1:K78)+1,0)</f>
        <v>78</v>
      </c>
      <c r="L79" s="196">
        <f>IF(ISNUMBER(SEARCH('Карта учёта'!$B$20,Расходка[[#This Row],[Наименование расходного материала]])),MAX($L$1:L78)+1,0)</f>
        <v>78</v>
      </c>
      <c r="M79" s="196">
        <f>IF(ISNUMBER(SEARCH('Карта учёта'!$B$21,Расходка[[#This Row],[Наименование расходного материала]])),MAX($M$1:M78)+1,0)</f>
        <v>78</v>
      </c>
      <c r="N79" s="196">
        <f>IF(ISNUMBER(SEARCH('Карта учёта'!$B$22,Расходка[[#This Row],[Наименование расходного материала]])),MAX($N$1:N78)+1,0)</f>
        <v>78</v>
      </c>
      <c r="O79" s="196">
        <f>IF(ISNUMBER(SEARCH('Карта учёта'!$B$23,Расходка[[#This Row],[Наименование расходного материала]])),MAX($O$1:O78)+1,0)</f>
        <v>78</v>
      </c>
      <c r="P79" s="196">
        <f>IF(ISNUMBER(SEARCH('Карта учёта'!$B$24,Расходка[[#This Row],[Наименование расходного материала]])),MAX($P$1:P78)+1,0)</f>
        <v>78</v>
      </c>
      <c r="Q79" s="196">
        <f>IF(ISNUMBER(SEARCH('Карта учёта'!$B$25,Расходка[[#This Row],[Наименование расходного материала]])),MAX($Q$1:Q78)+1,0)</f>
        <v>78</v>
      </c>
      <c r="R79" s="197" t="str">
        <f>IFERROR(INDEX(Расходка[Наименование расходного материала],MATCH(Расходка[[#This Row],[№]],Поиск_расходки[Индекс1],0)),"")</f>
        <v/>
      </c>
      <c r="S79" s="197" t="str">
        <f>IFERROR(INDEX(Расходка[Наименование расходного материала],MATCH(Расходка[[#This Row],[№]],Поиск_расходки[Индекс2],0)),"")</f>
        <v/>
      </c>
      <c r="T79" s="197" t="str">
        <f>IFERROR(INDEX(Расходка[Наименование расходного материала],MATCH(Расходка[[#This Row],[№]],Поиск_расходки[Индекс3],0)),"")</f>
        <v>Launcher 7F JL 3.5</v>
      </c>
      <c r="U79" s="197" t="str">
        <f>IFERROR(INDEX(Расходка[Наименование расходного материала],MATCH(Расходка[[#This Row],[№]],Поиск_расходки[Индекс4],0)),"")</f>
        <v>Launcher 7F JL 3.5</v>
      </c>
      <c r="V79" s="197" t="str">
        <f>IFERROR(INDEX(Расходка[Наименование расходного материала],MATCH(Расходка[[#This Row],[№]],Поиск_расходки[Индекс5],0)),"")</f>
        <v>Launcher 7F JL 3.5</v>
      </c>
      <c r="W79" s="197" t="str">
        <f>IFERROR(INDEX(Расходка[Наименование расходного материала],MATCH(Расходка[[#This Row],[№]],Поиск_расходки[Индекс6],0)),"")</f>
        <v>Launcher 7F JL 3.5</v>
      </c>
      <c r="X79" s="197" t="str">
        <f>IFERROR(INDEX(Расходка[Наименование расходного материала],MATCH(Расходка[[#This Row],[№]],Поиск_расходки[Индекс7],0)),"")</f>
        <v>Launcher 7F JL 3.5</v>
      </c>
      <c r="Y79" s="197" t="str">
        <f>IFERROR(INDEX(Расходка[Наименование расходного материала],MATCH(Расходка[[#This Row],[№]],Поиск_расходки[Индекс8],0)),"")</f>
        <v>Launcher 7F JL 3.5</v>
      </c>
      <c r="Z79" s="197" t="str">
        <f>IFERROR(INDEX(Расходка[Наименование расходного материала],MATCH(Расходка[[#This Row],[№]],Поиск_расходки[Индекс9],0)),"")</f>
        <v>Launcher 7F JL 3.5</v>
      </c>
      <c r="AA79" s="197" t="str">
        <f>IFERROR(INDEX(Расходка[Наименование расходного материала],MATCH(Расходка[[#This Row],[№]],Поиск_расходки[Индекс10],0)),"")</f>
        <v>Launcher 7F JL 3.5</v>
      </c>
      <c r="AB79" s="197" t="str">
        <f>IFERROR(INDEX(Расходка[Наименование расходного материала],MATCH(Расходка[[#This Row],[№]],Поиск_расходки[Индекс11],0)),"")</f>
        <v>Launcher 7F JL 3.5</v>
      </c>
      <c r="AC79" s="197" t="str">
        <f>IFERROR(INDEX(Расходка[Наименование расходного материала],MATCH(Расходка[[#This Row],[№]],Поиск_расходки[Индекс12],0)),"")</f>
        <v>Launcher 7F JL 3.5</v>
      </c>
      <c r="AD79" s="197" t="str">
        <f>IFERROR(INDEX(Расходка[Наименование расходного материала],MATCH(Расходка[[#This Row],[№]],Поиск_расходки[Индекс13],0)),"")</f>
        <v>Launcher 7F JL 3.5</v>
      </c>
      <c r="AF79" s="4" t="s">
        <v>6</v>
      </c>
      <c r="AG79" s="4" t="s">
        <v>468</v>
      </c>
    </row>
    <row r="80" spans="1:33">
      <c r="A80">
        <f>ROW(Расходка[[#This Row],[Тип расходного материала ]])-1</f>
        <v>79</v>
      </c>
      <c r="B80" t="s">
        <v>4</v>
      </c>
      <c r="C80" t="s">
        <v>338</v>
      </c>
      <c r="E80" s="196">
        <f>IF(ISNUMBER(SEARCH('Карта учёта'!$B$13,Расходка[[#This Row],[Наименование расходного материала]])),MAX($E$1:E79)+1,0)</f>
        <v>0</v>
      </c>
      <c r="F80" s="196">
        <f>IF(ISNUMBER(SEARCH('Карта учёта'!$B$14,Расходка[[#This Row],[Наименование расходного материала]])),MAX($F$1:F79)+1,0)</f>
        <v>0</v>
      </c>
      <c r="G80" s="196">
        <f>IF(ISNUMBER(SEARCH('Карта учёта'!$B$15,Расходка[[#This Row],[Наименование расходного материала]])),MAX($G$1:G79)+1,0)</f>
        <v>79</v>
      </c>
      <c r="H80" s="196">
        <f>IF(ISNUMBER(SEARCH('Карта учёта'!$B$16,Расходка[[#This Row],[Наименование расходного материала]])),MAX($H$1:H79)+1,0)</f>
        <v>79</v>
      </c>
      <c r="I80" s="196">
        <f>IF(ISNUMBER(SEARCH('Карта учёта'!$B$17,Расходка[[#This Row],[Наименование расходного материала]])),MAX($I$1:I79)+1,0)</f>
        <v>79</v>
      </c>
      <c r="J80" s="196">
        <f>IF(ISNUMBER(SEARCH('Карта учёта'!$B$18,Расходка[[#This Row],[Наименование расходного материала]])),MAX($J$1:J79)+1,0)</f>
        <v>79</v>
      </c>
      <c r="K80" s="196">
        <f>IF(ISNUMBER(SEARCH('Карта учёта'!$B$19,Расходка[[#This Row],[Наименование расходного материала]])),MAX($K$1:K79)+1,0)</f>
        <v>79</v>
      </c>
      <c r="L80" s="196">
        <f>IF(ISNUMBER(SEARCH('Карта учёта'!$B$20,Расходка[[#This Row],[Наименование расходного материала]])),MAX($L$1:L79)+1,0)</f>
        <v>79</v>
      </c>
      <c r="M80" s="196">
        <f>IF(ISNUMBER(SEARCH('Карта учёта'!$B$21,Расходка[[#This Row],[Наименование расходного материала]])),MAX($M$1:M79)+1,0)</f>
        <v>79</v>
      </c>
      <c r="N80" s="196">
        <f>IF(ISNUMBER(SEARCH('Карта учёта'!$B$22,Расходка[[#This Row],[Наименование расходного материала]])),MAX($N$1:N79)+1,0)</f>
        <v>79</v>
      </c>
      <c r="O80" s="196">
        <f>IF(ISNUMBER(SEARCH('Карта учёта'!$B$23,Расходка[[#This Row],[Наименование расходного материала]])),MAX($O$1:O79)+1,0)</f>
        <v>79</v>
      </c>
      <c r="P80" s="196">
        <f>IF(ISNUMBER(SEARCH('Карта учёта'!$B$24,Расходка[[#This Row],[Наименование расходного материала]])),MAX($P$1:P79)+1,0)</f>
        <v>79</v>
      </c>
      <c r="Q80" s="196">
        <f>IF(ISNUMBER(SEARCH('Карта учёта'!$B$25,Расходка[[#This Row],[Наименование расходного материала]])),MAX($Q$1:Q79)+1,0)</f>
        <v>79</v>
      </c>
      <c r="R80" s="197" t="str">
        <f>IFERROR(INDEX(Расходка[Наименование расходного материала],MATCH(Расходка[[#This Row],[№]],Поиск_расходки[Индекс1],0)),"")</f>
        <v/>
      </c>
      <c r="S80" s="197" t="str">
        <f>IFERROR(INDEX(Расходка[Наименование расходного материала],MATCH(Расходка[[#This Row],[№]],Поиск_расходки[Индекс2],0)),"")</f>
        <v/>
      </c>
      <c r="T80" s="197" t="str">
        <f>IFERROR(INDEX(Расходка[Наименование расходного материала],MATCH(Расходка[[#This Row],[№]],Поиск_расходки[Индекс3],0)),"")</f>
        <v>Launcher 7F JL 4.0</v>
      </c>
      <c r="U80" s="197" t="str">
        <f>IFERROR(INDEX(Расходка[Наименование расходного материала],MATCH(Расходка[[#This Row],[№]],Поиск_расходки[Индекс4],0)),"")</f>
        <v>Launcher 7F JL 4.0</v>
      </c>
      <c r="V80" s="197" t="str">
        <f>IFERROR(INDEX(Расходка[Наименование расходного материала],MATCH(Расходка[[#This Row],[№]],Поиск_расходки[Индекс5],0)),"")</f>
        <v>Launcher 7F JL 4.0</v>
      </c>
      <c r="W80" s="197" t="str">
        <f>IFERROR(INDEX(Расходка[Наименование расходного материала],MATCH(Расходка[[#This Row],[№]],Поиск_расходки[Индекс6],0)),"")</f>
        <v>Launcher 7F JL 4.0</v>
      </c>
      <c r="X80" s="197" t="str">
        <f>IFERROR(INDEX(Расходка[Наименование расходного материала],MATCH(Расходка[[#This Row],[№]],Поиск_расходки[Индекс7],0)),"")</f>
        <v>Launcher 7F JL 4.0</v>
      </c>
      <c r="Y80" s="197" t="str">
        <f>IFERROR(INDEX(Расходка[Наименование расходного материала],MATCH(Расходка[[#This Row],[№]],Поиск_расходки[Индекс8],0)),"")</f>
        <v>Launcher 7F JL 4.0</v>
      </c>
      <c r="Z80" s="197" t="str">
        <f>IFERROR(INDEX(Расходка[Наименование расходного материала],MATCH(Расходка[[#This Row],[№]],Поиск_расходки[Индекс9],0)),"")</f>
        <v>Launcher 7F JL 4.0</v>
      </c>
      <c r="AA80" s="197" t="str">
        <f>IFERROR(INDEX(Расходка[Наименование расходного материала],MATCH(Расходка[[#This Row],[№]],Поиск_расходки[Индекс10],0)),"")</f>
        <v>Launcher 7F JL 4.0</v>
      </c>
      <c r="AB80" s="197" t="str">
        <f>IFERROR(INDEX(Расходка[Наименование расходного материала],MATCH(Расходка[[#This Row],[№]],Поиск_расходки[Индекс11],0)),"")</f>
        <v>Launcher 7F JL 4.0</v>
      </c>
      <c r="AC80" s="197" t="str">
        <f>IFERROR(INDEX(Расходка[Наименование расходного материала],MATCH(Расходка[[#This Row],[№]],Поиск_расходки[Индекс12],0)),"")</f>
        <v>Launcher 7F JL 4.0</v>
      </c>
      <c r="AD80" s="197" t="str">
        <f>IFERROR(INDEX(Расходка[Наименование расходного материала],MATCH(Расходка[[#This Row],[№]],Поиск_расходки[Индекс13],0)),"")</f>
        <v>Launcher 7F JL 4.0</v>
      </c>
      <c r="AF80" s="4" t="s">
        <v>6</v>
      </c>
      <c r="AG80" s="4" t="s">
        <v>469</v>
      </c>
    </row>
    <row r="81" spans="1:33">
      <c r="A81">
        <f>ROW(Расходка[[#This Row],[Тип расходного материала ]])-1</f>
        <v>80</v>
      </c>
      <c r="B81" t="s">
        <v>301</v>
      </c>
      <c r="C81" s="1" t="s">
        <v>330</v>
      </c>
      <c r="E81" s="196">
        <f>IF(ISNUMBER(SEARCH('Карта учёта'!$B$13,Расходка[[#This Row],[Наименование расходного материала]])),MAX($E$1:E80)+1,0)</f>
        <v>0</v>
      </c>
      <c r="F81" s="196">
        <f>IF(ISNUMBER(SEARCH('Карта учёта'!$B$14,Расходка[[#This Row],[Наименование расходного материала]])),MAX($F$1:F80)+1,0)</f>
        <v>0</v>
      </c>
      <c r="G81" s="196">
        <f>IF(ISNUMBER(SEARCH('Карта учёта'!$B$15,Расходка[[#This Row],[Наименование расходного материала]])),MAX($G$1:G80)+1,0)</f>
        <v>80</v>
      </c>
      <c r="H81" s="196">
        <f>IF(ISNUMBER(SEARCH('Карта учёта'!$B$16,Расходка[[#This Row],[Наименование расходного материала]])),MAX($H$1:H80)+1,0)</f>
        <v>80</v>
      </c>
      <c r="I81" s="196">
        <f>IF(ISNUMBER(SEARCH('Карта учёта'!$B$17,Расходка[[#This Row],[Наименование расходного материала]])),MAX($I$1:I80)+1,0)</f>
        <v>80</v>
      </c>
      <c r="J81" s="196">
        <f>IF(ISNUMBER(SEARCH('Карта учёта'!$B$18,Расходка[[#This Row],[Наименование расходного материала]])),MAX($J$1:J80)+1,0)</f>
        <v>80</v>
      </c>
      <c r="K81" s="196">
        <f>IF(ISNUMBER(SEARCH('Карта учёта'!$B$19,Расходка[[#This Row],[Наименование расходного материала]])),MAX($K$1:K80)+1,0)</f>
        <v>80</v>
      </c>
      <c r="L81" s="196">
        <f>IF(ISNUMBER(SEARCH('Карта учёта'!$B$20,Расходка[[#This Row],[Наименование расходного материала]])),MAX($L$1:L80)+1,0)</f>
        <v>80</v>
      </c>
      <c r="M81" s="196">
        <f>IF(ISNUMBER(SEARCH('Карта учёта'!$B$21,Расходка[[#This Row],[Наименование расходного материала]])),MAX($M$1:M80)+1,0)</f>
        <v>80</v>
      </c>
      <c r="N81" s="196">
        <f>IF(ISNUMBER(SEARCH('Карта учёта'!$B$22,Расходка[[#This Row],[Наименование расходного материала]])),MAX($N$1:N80)+1,0)</f>
        <v>80</v>
      </c>
      <c r="O81" s="196">
        <f>IF(ISNUMBER(SEARCH('Карта учёта'!$B$23,Расходка[[#This Row],[Наименование расходного материала]])),MAX($O$1:O80)+1,0)</f>
        <v>80</v>
      </c>
      <c r="P81" s="196">
        <f>IF(ISNUMBER(SEARCH('Карта учёта'!$B$24,Расходка[[#This Row],[Наименование расходного материала]])),MAX($P$1:P80)+1,0)</f>
        <v>80</v>
      </c>
      <c r="Q81" s="196">
        <f>IF(ISNUMBER(SEARCH('Карта учёта'!$B$25,Расходка[[#This Row],[Наименование расходного материала]])),MAX($Q$1:Q80)+1,0)</f>
        <v>80</v>
      </c>
      <c r="R81" s="197" t="str">
        <f>IFERROR(INDEX(Расходка[Наименование расходного материала],MATCH(Расходка[[#This Row],[№]],Поиск_расходки[Индекс1],0)),"")</f>
        <v/>
      </c>
      <c r="S81" s="197" t="str">
        <f>IFERROR(INDEX(Расходка[Наименование расходного материала],MATCH(Расходка[[#This Row],[№]],Поиск_расходки[Индекс2],0)),"")</f>
        <v/>
      </c>
      <c r="T81" s="197" t="str">
        <f>IFERROR(INDEX(Расходка[Наименование расходного материала],MATCH(Расходка[[#This Row],[№]],Поиск_расходки[Индекс3],0)),"")</f>
        <v>Angio-Seal™ VIP</v>
      </c>
      <c r="U81" s="197" t="str">
        <f>IFERROR(INDEX(Расходка[Наименование расходного материала],MATCH(Расходка[[#This Row],[№]],Поиск_расходки[Индекс4],0)),"")</f>
        <v>Angio-Seal™ VIP</v>
      </c>
      <c r="V81" s="197" t="str">
        <f>IFERROR(INDEX(Расходка[Наименование расходного материала],MATCH(Расходка[[#This Row],[№]],Поиск_расходки[Индекс5],0)),"")</f>
        <v>Angio-Seal™ VIP</v>
      </c>
      <c r="W81" s="197" t="str">
        <f>IFERROR(INDEX(Расходка[Наименование расходного материала],MATCH(Расходка[[#This Row],[№]],Поиск_расходки[Индекс6],0)),"")</f>
        <v>Angio-Seal™ VIP</v>
      </c>
      <c r="X81" s="197" t="str">
        <f>IFERROR(INDEX(Расходка[Наименование расходного материала],MATCH(Расходка[[#This Row],[№]],Поиск_расходки[Индекс7],0)),"")</f>
        <v>Angio-Seal™ VIP</v>
      </c>
      <c r="Y81" s="197" t="str">
        <f>IFERROR(INDEX(Расходка[Наименование расходного материала],MATCH(Расходка[[#This Row],[№]],Поиск_расходки[Индекс8],0)),"")</f>
        <v>Angio-Seal™ VIP</v>
      </c>
      <c r="Z81" s="197" t="str">
        <f>IFERROR(INDEX(Расходка[Наименование расходного материала],MATCH(Расходка[[#This Row],[№]],Поиск_расходки[Индекс9],0)),"")</f>
        <v>Angio-Seal™ VIP</v>
      </c>
      <c r="AA81" s="197" t="str">
        <f>IFERROR(INDEX(Расходка[Наименование расходного материала],MATCH(Расходка[[#This Row],[№]],Поиск_расходки[Индекс10],0)),"")</f>
        <v>Angio-Seal™ VIP</v>
      </c>
      <c r="AB81" s="197" t="str">
        <f>IFERROR(INDEX(Расходка[Наименование расходного материала],MATCH(Расходка[[#This Row],[№]],Поиск_расходки[Индекс11],0)),"")</f>
        <v>Angio-Seal™ VIP</v>
      </c>
      <c r="AC81" s="197" t="str">
        <f>IFERROR(INDEX(Расходка[Наименование расходного материала],MATCH(Расходка[[#This Row],[№]],Поиск_расходки[Индекс12],0)),"")</f>
        <v>Angio-Seal™ VIP</v>
      </c>
      <c r="AD81" s="197" t="str">
        <f>IFERROR(INDEX(Расходка[Наименование расходного материала],MATCH(Расходка[[#This Row],[№]],Поиск_расходки[Индекс13],0)),"")</f>
        <v>Angio-Seal™ VIP</v>
      </c>
      <c r="AF81" s="4" t="s">
        <v>6</v>
      </c>
      <c r="AG81" s="4" t="s">
        <v>470</v>
      </c>
    </row>
    <row r="82" spans="1:33">
      <c r="E82" s="196">
        <f>IF(ISNUMBER(SEARCH('Карта учёта'!$B$13,Расходка[[#This Row],[Наименование расходного материала]])),MAX($E$1:E81)+1,0)</f>
        <v>0</v>
      </c>
      <c r="F82" s="196">
        <f>IF(ISNUMBER(SEARCH('Карта учёта'!$B$14,Расходка[[#This Row],[Наименование расходного материала]])),MAX($F$1:F81)+1,0)</f>
        <v>0</v>
      </c>
      <c r="G82" s="196">
        <f>IF(ISNUMBER(SEARCH('Карта учёта'!$B$15,Расходка[[#This Row],[Наименование расходного материала]])),MAX($G$1:G81)+1,0)</f>
        <v>0</v>
      </c>
      <c r="H82" s="196">
        <f>IF(ISNUMBER(SEARCH('Карта учёта'!$B$16,Расходка[[#This Row],[Наименование расходного материала]])),MAX($H$1:H81)+1,0)</f>
        <v>0</v>
      </c>
      <c r="I82" s="196">
        <f>IF(ISNUMBER(SEARCH('Карта учёта'!$B$17,Расходка[[#This Row],[Наименование расходного материала]])),MAX($I$1:I81)+1,0)</f>
        <v>0</v>
      </c>
      <c r="J82" s="196">
        <f>IF(ISNUMBER(SEARCH('Карта учёта'!$B$18,Расходка[[#This Row],[Наименование расходного материала]])),MAX($J$1:J81)+1,0)</f>
        <v>0</v>
      </c>
      <c r="K82" s="196">
        <f>IF(ISNUMBER(SEARCH('Карта учёта'!$B$19,Расходка[[#This Row],[Наименование расходного материала]])),MAX($K$1:K81)+1,0)</f>
        <v>0</v>
      </c>
      <c r="L82" s="196">
        <f>IF(ISNUMBER(SEARCH('Карта учёта'!$B$20,Расходка[[#This Row],[Наименование расходного материала]])),MAX($L$1:L81)+1,0)</f>
        <v>0</v>
      </c>
      <c r="M82" s="196">
        <f>IF(ISNUMBER(SEARCH('Карта учёта'!$B$21,Расходка[[#This Row],[Наименование расходного материала]])),MAX($M$1:M81)+1,0)</f>
        <v>0</v>
      </c>
      <c r="N82" s="196">
        <f>IF(ISNUMBER(SEARCH('Карта учёта'!$B$22,Расходка[[#This Row],[Наименование расходного материала]])),MAX($N$1:N81)+1,0)</f>
        <v>0</v>
      </c>
      <c r="O82" s="196">
        <f>IF(ISNUMBER(SEARCH('Карта учёта'!$B$23,Расходка[[#This Row],[Наименование расходного материала]])),MAX($O$1:O81)+1,0)</f>
        <v>0</v>
      </c>
      <c r="P82" s="196">
        <f>IF(ISNUMBER(SEARCH('Карта учёта'!$B$24,Расходка[[#This Row],[Наименование расходного материала]])),MAX($P$1:P81)+1,0)</f>
        <v>0</v>
      </c>
      <c r="Q82" s="196">
        <f>IF(ISNUMBER(SEARCH('Карта учёта'!$B$25,Расходка[[#This Row],[Наименование расходного материала]])),MAX($Q$1:Q81)+1,0)</f>
        <v>0</v>
      </c>
      <c r="R82" s="197" t="str">
        <f>IFERROR(INDEX(Расходка[Наименование расходного материала],MATCH(Расходка[[#This Row],[№]],Поиск_расходки[Индекс1],0)),"")</f>
        <v/>
      </c>
      <c r="S82" s="197" t="str">
        <f>IFERROR(INDEX(Расходка[Наименование расходного материала],MATCH(Расходка[[#This Row],[№]],Поиск_расходки[Индекс2],0)),"")</f>
        <v/>
      </c>
      <c r="T82" s="197" t="str">
        <f>IFERROR(INDEX(Расходка[Наименование расходного материала],MATCH(Расходка[[#This Row],[№]],Поиск_расходки[Индекс3],0)),"")</f>
        <v/>
      </c>
      <c r="U82" s="197" t="str">
        <f>IFERROR(INDEX(Расходка[Наименование расходного материала],MATCH(Расходка[[#This Row],[№]],Поиск_расходки[Индекс4],0)),"")</f>
        <v/>
      </c>
      <c r="V82" s="197" t="str">
        <f>IFERROR(INDEX(Расходка[Наименование расходного материала],MATCH(Расходка[[#This Row],[№]],Поиск_расходки[Индекс5],0)),"")</f>
        <v/>
      </c>
      <c r="W82" s="197" t="str">
        <f>IFERROR(INDEX(Расходка[Наименование расходного материала],MATCH(Расходка[[#This Row],[№]],Поиск_расходки[Индекс6],0)),"")</f>
        <v/>
      </c>
      <c r="X82" s="197" t="str">
        <f>IFERROR(INDEX(Расходка[Наименование расходного материала],MATCH(Расходка[[#This Row],[№]],Поиск_расходки[Индекс7],0)),"")</f>
        <v/>
      </c>
      <c r="Y82" s="197" t="str">
        <f>IFERROR(INDEX(Расходка[Наименование расходного материала],MATCH(Расходка[[#This Row],[№]],Поиск_расходки[Индекс8],0)),"")</f>
        <v/>
      </c>
      <c r="Z82" s="197" t="str">
        <f>IFERROR(INDEX(Расходка[Наименование расходного материала],MATCH(Расходка[[#This Row],[№]],Поиск_расходки[Индекс9],0)),"")</f>
        <v/>
      </c>
      <c r="AA82" s="197" t="str">
        <f>IFERROR(INDEX(Расходка[Наименование расходного материала],MATCH(Расходка[[#This Row],[№]],Поиск_расходки[Индекс10],0)),"")</f>
        <v/>
      </c>
      <c r="AB82" s="197" t="str">
        <f>IFERROR(INDEX(Расходка[Наименование расходного материала],MATCH(Расходка[[#This Row],[№]],Поиск_расходки[Индекс11],0)),"")</f>
        <v/>
      </c>
      <c r="AC82" s="197" t="str">
        <f>IFERROR(INDEX(Расходка[Наименование расходного материала],MATCH(Расходка[[#This Row],[№]],Поиск_расходки[Индекс12],0)),"")</f>
        <v/>
      </c>
      <c r="AD82" s="197" t="str">
        <f>IFERROR(INDEX(Расходка[Наименование расходного материала],MATCH(Расходка[[#This Row],[№]],Поиск_расходки[Индекс13],0)),"")</f>
        <v/>
      </c>
      <c r="AF82" s="4" t="s">
        <v>6</v>
      </c>
      <c r="AG82" s="4" t="s">
        <v>471</v>
      </c>
    </row>
    <row r="83" spans="1:33">
      <c r="E83" s="196">
        <f>IF(ISNUMBER(SEARCH('Карта учёта'!$B$13,Расходка[[#This Row],[Наименование расходного материала]])),MAX($E$1:E82)+1,0)</f>
        <v>0</v>
      </c>
      <c r="F83" s="196">
        <f>IF(ISNUMBER(SEARCH('Карта учёта'!$B$14,Расходка[[#This Row],[Наименование расходного материала]])),MAX($F$1:F82)+1,0)</f>
        <v>0</v>
      </c>
      <c r="G83" s="196">
        <f>IF(ISNUMBER(SEARCH('Карта учёта'!$B$15,Расходка[[#This Row],[Наименование расходного материала]])),MAX($G$1:G82)+1,0)</f>
        <v>0</v>
      </c>
      <c r="H83" s="196">
        <f>IF(ISNUMBER(SEARCH('Карта учёта'!$B$16,Расходка[[#This Row],[Наименование расходного материала]])),MAX($H$1:H82)+1,0)</f>
        <v>0</v>
      </c>
      <c r="I83" s="196">
        <f>IF(ISNUMBER(SEARCH('Карта учёта'!$B$17,Расходка[[#This Row],[Наименование расходного материала]])),MAX($I$1:I82)+1,0)</f>
        <v>0</v>
      </c>
      <c r="J83" s="196">
        <f>IF(ISNUMBER(SEARCH('Карта учёта'!$B$18,Расходка[[#This Row],[Наименование расходного материала]])),MAX($J$1:J82)+1,0)</f>
        <v>0</v>
      </c>
      <c r="K83" s="196">
        <f>IF(ISNUMBER(SEARCH('Карта учёта'!$B$19,Расходка[[#This Row],[Наименование расходного материала]])),MAX($K$1:K82)+1,0)</f>
        <v>0</v>
      </c>
      <c r="L83" s="196">
        <f>IF(ISNUMBER(SEARCH('Карта учёта'!$B$20,Расходка[[#This Row],[Наименование расходного материала]])),MAX($L$1:L82)+1,0)</f>
        <v>0</v>
      </c>
      <c r="M83" s="196">
        <f>IF(ISNUMBER(SEARCH('Карта учёта'!$B$21,Расходка[[#This Row],[Наименование расходного материала]])),MAX($M$1:M82)+1,0)</f>
        <v>0</v>
      </c>
      <c r="N83" s="196">
        <f>IF(ISNUMBER(SEARCH('Карта учёта'!$B$22,Расходка[[#This Row],[Наименование расходного материала]])),MAX($N$1:N82)+1,0)</f>
        <v>0</v>
      </c>
      <c r="O83" s="196">
        <f>IF(ISNUMBER(SEARCH('Карта учёта'!$B$23,Расходка[[#This Row],[Наименование расходного материала]])),MAX($O$1:O82)+1,0)</f>
        <v>0</v>
      </c>
      <c r="P83" s="196">
        <f>IF(ISNUMBER(SEARCH('Карта учёта'!$B$24,Расходка[[#This Row],[Наименование расходного материала]])),MAX($P$1:P82)+1,0)</f>
        <v>0</v>
      </c>
      <c r="Q83" s="196">
        <f>IF(ISNUMBER(SEARCH('Карта учёта'!$B$25,Расходка[[#This Row],[Наименование расходного материала]])),MAX($Q$1:Q82)+1,0)</f>
        <v>0</v>
      </c>
      <c r="R83" s="197" t="str">
        <f>IFERROR(INDEX(Расходка[Наименование расходного материала],MATCH(Расходка[[#This Row],[№]],Поиск_расходки[Индекс1],0)),"")</f>
        <v/>
      </c>
      <c r="S83" s="197" t="str">
        <f>IFERROR(INDEX(Расходка[Наименование расходного материала],MATCH(Расходка[[#This Row],[№]],Поиск_расходки[Индекс2],0)),"")</f>
        <v/>
      </c>
      <c r="T83" s="197" t="str">
        <f>IFERROR(INDEX(Расходка[Наименование расходного материала],MATCH(Расходка[[#This Row],[№]],Поиск_расходки[Индекс3],0)),"")</f>
        <v/>
      </c>
      <c r="U83" s="197" t="str">
        <f>IFERROR(INDEX(Расходка[Наименование расходного материала],MATCH(Расходка[[#This Row],[№]],Поиск_расходки[Индекс4],0)),"")</f>
        <v/>
      </c>
      <c r="V83" s="197" t="str">
        <f>IFERROR(INDEX(Расходка[Наименование расходного материала],MATCH(Расходка[[#This Row],[№]],Поиск_расходки[Индекс5],0)),"")</f>
        <v/>
      </c>
      <c r="W83" s="197" t="str">
        <f>IFERROR(INDEX(Расходка[Наименование расходного материала],MATCH(Расходка[[#This Row],[№]],Поиск_расходки[Индекс6],0)),"")</f>
        <v/>
      </c>
      <c r="X83" s="197" t="str">
        <f>IFERROR(INDEX(Расходка[Наименование расходного материала],MATCH(Расходка[[#This Row],[№]],Поиск_расходки[Индекс7],0)),"")</f>
        <v/>
      </c>
      <c r="Y83" s="197" t="str">
        <f>IFERROR(INDEX(Расходка[Наименование расходного материала],MATCH(Расходка[[#This Row],[№]],Поиск_расходки[Индекс8],0)),"")</f>
        <v/>
      </c>
      <c r="Z83" s="197" t="str">
        <f>IFERROR(INDEX(Расходка[Наименование расходного материала],MATCH(Расходка[[#This Row],[№]],Поиск_расходки[Индекс9],0)),"")</f>
        <v/>
      </c>
      <c r="AA83" s="197" t="str">
        <f>IFERROR(INDEX(Расходка[Наименование расходного материала],MATCH(Расходка[[#This Row],[№]],Поиск_расходки[Индекс10],0)),"")</f>
        <v/>
      </c>
      <c r="AB83" s="197" t="str">
        <f>IFERROR(INDEX(Расходка[Наименование расходного материала],MATCH(Расходка[[#This Row],[№]],Поиск_расходки[Индекс11],0)),"")</f>
        <v/>
      </c>
      <c r="AC83" s="197" t="str">
        <f>IFERROR(INDEX(Расходка[Наименование расходного материала],MATCH(Расходка[[#This Row],[№]],Поиск_расходки[Индекс12],0)),"")</f>
        <v/>
      </c>
      <c r="AD83" s="197" t="str">
        <f>IFERROR(INDEX(Расходка[Наименование расходного материала],MATCH(Расходка[[#This Row],[№]],Поиск_расходки[Индекс13],0)),"")</f>
        <v/>
      </c>
      <c r="AF83" s="4" t="s">
        <v>6</v>
      </c>
      <c r="AG83" s="4" t="s">
        <v>472</v>
      </c>
    </row>
    <row r="84" spans="1:33">
      <c r="E84" s="196">
        <f>IF(ISNUMBER(SEARCH('Карта учёта'!$B$13,Расходка[[#This Row],[Наименование расходного материала]])),MAX($E$1:E83)+1,0)</f>
        <v>0</v>
      </c>
      <c r="F84" s="196">
        <f>IF(ISNUMBER(SEARCH('Карта учёта'!$B$14,Расходка[[#This Row],[Наименование расходного материала]])),MAX($F$1:F83)+1,0)</f>
        <v>0</v>
      </c>
      <c r="G84" s="196">
        <f>IF(ISNUMBER(SEARCH('Карта учёта'!$B$15,Расходка[[#This Row],[Наименование расходного материала]])),MAX($G$1:G83)+1,0)</f>
        <v>0</v>
      </c>
      <c r="H84" s="196">
        <f>IF(ISNUMBER(SEARCH('Карта учёта'!$B$16,Расходка[[#This Row],[Наименование расходного материала]])),MAX($H$1:H83)+1,0)</f>
        <v>0</v>
      </c>
      <c r="I84" s="196">
        <f>IF(ISNUMBER(SEARCH('Карта учёта'!$B$17,Расходка[[#This Row],[Наименование расходного материала]])),MAX($I$1:I83)+1,0)</f>
        <v>0</v>
      </c>
      <c r="J84" s="196">
        <f>IF(ISNUMBER(SEARCH('Карта учёта'!$B$18,Расходка[[#This Row],[Наименование расходного материала]])),MAX($J$1:J83)+1,0)</f>
        <v>0</v>
      </c>
      <c r="K84" s="196">
        <f>IF(ISNUMBER(SEARCH('Карта учёта'!$B$19,Расходка[[#This Row],[Наименование расходного материала]])),MAX($K$1:K83)+1,0)</f>
        <v>0</v>
      </c>
      <c r="L84" s="196">
        <f>IF(ISNUMBER(SEARCH('Карта учёта'!$B$20,Расходка[[#This Row],[Наименование расходного материала]])),MAX($L$1:L83)+1,0)</f>
        <v>0</v>
      </c>
      <c r="M84" s="196">
        <f>IF(ISNUMBER(SEARCH('Карта учёта'!$B$21,Расходка[[#This Row],[Наименование расходного материала]])),MAX($M$1:M83)+1,0)</f>
        <v>0</v>
      </c>
      <c r="N84" s="196">
        <f>IF(ISNUMBER(SEARCH('Карта учёта'!$B$22,Расходка[[#This Row],[Наименование расходного материала]])),MAX($N$1:N83)+1,0)</f>
        <v>0</v>
      </c>
      <c r="O84" s="196">
        <f>IF(ISNUMBER(SEARCH('Карта учёта'!$B$23,Расходка[[#This Row],[Наименование расходного материала]])),MAX($O$1:O83)+1,0)</f>
        <v>0</v>
      </c>
      <c r="P84" s="196">
        <f>IF(ISNUMBER(SEARCH('Карта учёта'!$B$24,Расходка[[#This Row],[Наименование расходного материала]])),MAX($P$1:P83)+1,0)</f>
        <v>0</v>
      </c>
      <c r="Q84" s="196">
        <f>IF(ISNUMBER(SEARCH('Карта учёта'!$B$25,Расходка[[#This Row],[Наименование расходного материала]])),MAX($Q$1:Q83)+1,0)</f>
        <v>0</v>
      </c>
      <c r="R84" s="197" t="str">
        <f>IFERROR(INDEX(Расходка[Наименование расходного материала],MATCH(Расходка[[#This Row],[№]],Поиск_расходки[Индекс1],0)),"")</f>
        <v/>
      </c>
      <c r="S84" s="197" t="str">
        <f>IFERROR(INDEX(Расходка[Наименование расходного материала],MATCH(Расходка[[#This Row],[№]],Поиск_расходки[Индекс2],0)),"")</f>
        <v/>
      </c>
      <c r="T84" s="197" t="str">
        <f>IFERROR(INDEX(Расходка[Наименование расходного материала],MATCH(Расходка[[#This Row],[№]],Поиск_расходки[Индекс3],0)),"")</f>
        <v/>
      </c>
      <c r="U84" s="197" t="str">
        <f>IFERROR(INDEX(Расходка[Наименование расходного материала],MATCH(Расходка[[#This Row],[№]],Поиск_расходки[Индекс4],0)),"")</f>
        <v/>
      </c>
      <c r="V84" s="197" t="str">
        <f>IFERROR(INDEX(Расходка[Наименование расходного материала],MATCH(Расходка[[#This Row],[№]],Поиск_расходки[Индекс5],0)),"")</f>
        <v/>
      </c>
      <c r="W84" s="197" t="str">
        <f>IFERROR(INDEX(Расходка[Наименование расходного материала],MATCH(Расходка[[#This Row],[№]],Поиск_расходки[Индекс6],0)),"")</f>
        <v/>
      </c>
      <c r="X84" s="197" t="str">
        <f>IFERROR(INDEX(Расходка[Наименование расходного материала],MATCH(Расходка[[#This Row],[№]],Поиск_расходки[Индекс7],0)),"")</f>
        <v/>
      </c>
      <c r="Y84" s="197" t="str">
        <f>IFERROR(INDEX(Расходка[Наименование расходного материала],MATCH(Расходка[[#This Row],[№]],Поиск_расходки[Индекс8],0)),"")</f>
        <v/>
      </c>
      <c r="Z84" s="197" t="str">
        <f>IFERROR(INDEX(Расходка[Наименование расходного материала],MATCH(Расходка[[#This Row],[№]],Поиск_расходки[Индекс9],0)),"")</f>
        <v/>
      </c>
      <c r="AA84" s="197" t="str">
        <f>IFERROR(INDEX(Расходка[Наименование расходного материала],MATCH(Расходка[[#This Row],[№]],Поиск_расходки[Индекс10],0)),"")</f>
        <v/>
      </c>
      <c r="AB84" s="197" t="str">
        <f>IFERROR(INDEX(Расходка[Наименование расходного материала],MATCH(Расходка[[#This Row],[№]],Поиск_расходки[Индекс11],0)),"")</f>
        <v/>
      </c>
      <c r="AC84" s="197" t="str">
        <f>IFERROR(INDEX(Расходка[Наименование расходного материала],MATCH(Расходка[[#This Row],[№]],Поиск_расходки[Индекс12],0)),"")</f>
        <v/>
      </c>
      <c r="AD84" s="197" t="str">
        <f>IFERROR(INDEX(Расходка[Наименование расходного материала],MATCH(Расходка[[#This Row],[№]],Поиск_расходки[Индекс13],0)),"")</f>
        <v/>
      </c>
      <c r="AF84" s="4" t="s">
        <v>6</v>
      </c>
      <c r="AG84" s="4" t="s">
        <v>423</v>
      </c>
    </row>
    <row r="85" spans="1:33">
      <c r="E85" s="196">
        <f>IF(ISNUMBER(SEARCH('Карта учёта'!$B$13,Расходка[[#This Row],[Наименование расходного материала]])),MAX($E$1:E84)+1,0)</f>
        <v>0</v>
      </c>
      <c r="F85" s="196">
        <f>IF(ISNUMBER(SEARCH('Карта учёта'!$B$14,Расходка[[#This Row],[Наименование расходного материала]])),MAX($F$1:F84)+1,0)</f>
        <v>0</v>
      </c>
      <c r="G85" s="196">
        <f>IF(ISNUMBER(SEARCH('Карта учёта'!$B$15,Расходка[[#This Row],[Наименование расходного материала]])),MAX($G$1:G84)+1,0)</f>
        <v>0</v>
      </c>
      <c r="H85" s="196">
        <f>IF(ISNUMBER(SEARCH('Карта учёта'!$B$16,Расходка[[#This Row],[Наименование расходного материала]])),MAX($H$1:H84)+1,0)</f>
        <v>0</v>
      </c>
      <c r="I85" s="196">
        <f>IF(ISNUMBER(SEARCH('Карта учёта'!$B$17,Расходка[[#This Row],[Наименование расходного материала]])),MAX($I$1:I84)+1,0)</f>
        <v>0</v>
      </c>
      <c r="J85" s="196">
        <f>IF(ISNUMBER(SEARCH('Карта учёта'!$B$18,Расходка[[#This Row],[Наименование расходного материала]])),MAX($J$1:J84)+1,0)</f>
        <v>0</v>
      </c>
      <c r="K85" s="196">
        <f>IF(ISNUMBER(SEARCH('Карта учёта'!$B$19,Расходка[[#This Row],[Наименование расходного материала]])),MAX($K$1:K84)+1,0)</f>
        <v>0</v>
      </c>
      <c r="L85" s="196">
        <f>IF(ISNUMBER(SEARCH('Карта учёта'!$B$20,Расходка[[#This Row],[Наименование расходного материала]])),MAX($L$1:L84)+1,0)</f>
        <v>0</v>
      </c>
      <c r="M85" s="196">
        <f>IF(ISNUMBER(SEARCH('Карта учёта'!$B$21,Расходка[[#This Row],[Наименование расходного материала]])),MAX($M$1:M84)+1,0)</f>
        <v>0</v>
      </c>
      <c r="N85" s="196">
        <f>IF(ISNUMBER(SEARCH('Карта учёта'!$B$22,Расходка[[#This Row],[Наименование расходного материала]])),MAX($N$1:N84)+1,0)</f>
        <v>0</v>
      </c>
      <c r="O85" s="196">
        <f>IF(ISNUMBER(SEARCH('Карта учёта'!$B$23,Расходка[[#This Row],[Наименование расходного материала]])),MAX($O$1:O84)+1,0)</f>
        <v>0</v>
      </c>
      <c r="P85" s="196">
        <f>IF(ISNUMBER(SEARCH('Карта учёта'!$B$24,Расходка[[#This Row],[Наименование расходного материала]])),MAX($P$1:P84)+1,0)</f>
        <v>0</v>
      </c>
      <c r="Q85" s="196">
        <f>IF(ISNUMBER(SEARCH('Карта учёта'!$B$25,Расходка[[#This Row],[Наименование расходного материала]])),MAX($Q$1:Q84)+1,0)</f>
        <v>0</v>
      </c>
      <c r="R85" s="197" t="str">
        <f>IFERROR(INDEX(Расходка[Наименование расходного материала],MATCH(Расходка[[#This Row],[№]],Поиск_расходки[Индекс1],0)),"")</f>
        <v/>
      </c>
      <c r="S85" s="197" t="str">
        <f>IFERROR(INDEX(Расходка[Наименование расходного материала],MATCH(Расходка[[#This Row],[№]],Поиск_расходки[Индекс2],0)),"")</f>
        <v/>
      </c>
      <c r="T85" s="197" t="str">
        <f>IFERROR(INDEX(Расходка[Наименование расходного материала],MATCH(Расходка[[#This Row],[№]],Поиск_расходки[Индекс3],0)),"")</f>
        <v/>
      </c>
      <c r="U85" s="197" t="str">
        <f>IFERROR(INDEX(Расходка[Наименование расходного материала],MATCH(Расходка[[#This Row],[№]],Поиск_расходки[Индекс4],0)),"")</f>
        <v/>
      </c>
      <c r="V85" s="197" t="str">
        <f>IFERROR(INDEX(Расходка[Наименование расходного материала],MATCH(Расходка[[#This Row],[№]],Поиск_расходки[Индекс5],0)),"")</f>
        <v/>
      </c>
      <c r="W85" s="197" t="str">
        <f>IFERROR(INDEX(Расходка[Наименование расходного материала],MATCH(Расходка[[#This Row],[№]],Поиск_расходки[Индекс6],0)),"")</f>
        <v/>
      </c>
      <c r="X85" s="197" t="str">
        <f>IFERROR(INDEX(Расходка[Наименование расходного материала],MATCH(Расходка[[#This Row],[№]],Поиск_расходки[Индекс7],0)),"")</f>
        <v/>
      </c>
      <c r="Y85" s="197" t="str">
        <f>IFERROR(INDEX(Расходка[Наименование расходного материала],MATCH(Расходка[[#This Row],[№]],Поиск_расходки[Индекс8],0)),"")</f>
        <v/>
      </c>
      <c r="Z85" s="197" t="str">
        <f>IFERROR(INDEX(Расходка[Наименование расходного материала],MATCH(Расходка[[#This Row],[№]],Поиск_расходки[Индекс9],0)),"")</f>
        <v/>
      </c>
      <c r="AA85" s="197" t="str">
        <f>IFERROR(INDEX(Расходка[Наименование расходного материала],MATCH(Расходка[[#This Row],[№]],Поиск_расходки[Индекс10],0)),"")</f>
        <v/>
      </c>
      <c r="AB85" s="197" t="str">
        <f>IFERROR(INDEX(Расходка[Наименование расходного материала],MATCH(Расходка[[#This Row],[№]],Поиск_расходки[Индекс11],0)),"")</f>
        <v/>
      </c>
      <c r="AC85" s="197" t="str">
        <f>IFERROR(INDEX(Расходка[Наименование расходного материала],MATCH(Расходка[[#This Row],[№]],Поиск_расходки[Индекс12],0)),"")</f>
        <v/>
      </c>
      <c r="AD85" s="197" t="str">
        <f>IFERROR(INDEX(Расходка[Наименование расходного материала],MATCH(Расходка[[#This Row],[№]],Поиск_расходки[Индекс13],0)),"")</f>
        <v/>
      </c>
      <c r="AF85" s="4" t="s">
        <v>6</v>
      </c>
      <c r="AG85" s="4" t="s">
        <v>424</v>
      </c>
    </row>
    <row r="86" spans="1:33">
      <c r="E86" s="196">
        <f>IF(ISNUMBER(SEARCH('Карта учёта'!$B$13,Расходка[[#This Row],[Наименование расходного материала]])),MAX($E$1:E85)+1,0)</f>
        <v>0</v>
      </c>
      <c r="F86" s="196">
        <f>IF(ISNUMBER(SEARCH('Карта учёта'!$B$14,Расходка[[#This Row],[Наименование расходного материала]])),MAX($F$1:F85)+1,0)</f>
        <v>0</v>
      </c>
      <c r="G86" s="196">
        <f>IF(ISNUMBER(SEARCH('Карта учёта'!$B$15,Расходка[[#This Row],[Наименование расходного материала]])),MAX($G$1:G85)+1,0)</f>
        <v>0</v>
      </c>
      <c r="H86" s="196">
        <f>IF(ISNUMBER(SEARCH('Карта учёта'!$B$16,Расходка[[#This Row],[Наименование расходного материала]])),MAX($H$1:H85)+1,0)</f>
        <v>0</v>
      </c>
      <c r="I86" s="196">
        <f>IF(ISNUMBER(SEARCH('Карта учёта'!$B$17,Расходка[[#This Row],[Наименование расходного материала]])),MAX($I$1:I85)+1,0)</f>
        <v>0</v>
      </c>
      <c r="J86" s="196">
        <f>IF(ISNUMBER(SEARCH('Карта учёта'!$B$18,Расходка[[#This Row],[Наименование расходного материала]])),MAX($J$1:J85)+1,0)</f>
        <v>0</v>
      </c>
      <c r="K86" s="196">
        <f>IF(ISNUMBER(SEARCH('Карта учёта'!$B$19,Расходка[[#This Row],[Наименование расходного материала]])),MAX($K$1:K85)+1,0)</f>
        <v>0</v>
      </c>
      <c r="L86" s="196">
        <f>IF(ISNUMBER(SEARCH('Карта учёта'!$B$20,Расходка[[#This Row],[Наименование расходного материала]])),MAX($L$1:L85)+1,0)</f>
        <v>0</v>
      </c>
      <c r="M86" s="196">
        <f>IF(ISNUMBER(SEARCH('Карта учёта'!$B$21,Расходка[[#This Row],[Наименование расходного материала]])),MAX($M$1:M85)+1,0)</f>
        <v>0</v>
      </c>
      <c r="N86" s="196">
        <f>IF(ISNUMBER(SEARCH('Карта учёта'!$B$22,Расходка[[#This Row],[Наименование расходного материала]])),MAX($N$1:N85)+1,0)</f>
        <v>0</v>
      </c>
      <c r="O86" s="196">
        <f>IF(ISNUMBER(SEARCH('Карта учёта'!$B$23,Расходка[[#This Row],[Наименование расходного материала]])),MAX($O$1:O85)+1,0)</f>
        <v>0</v>
      </c>
      <c r="P86" s="196">
        <f>IF(ISNUMBER(SEARCH('Карта учёта'!$B$24,Расходка[[#This Row],[Наименование расходного материала]])),MAX($P$1:P85)+1,0)</f>
        <v>0</v>
      </c>
      <c r="Q86" s="196">
        <f>IF(ISNUMBER(SEARCH('Карта учёта'!$B$25,Расходка[[#This Row],[Наименование расходного материала]])),MAX($Q$1:Q85)+1,0)</f>
        <v>0</v>
      </c>
      <c r="R86" s="197" t="str">
        <f>IFERROR(INDEX(Расходка[Наименование расходного материала],MATCH(Расходка[[#This Row],[№]],Поиск_расходки[Индекс1],0)),"")</f>
        <v/>
      </c>
      <c r="S86" s="197" t="str">
        <f>IFERROR(INDEX(Расходка[Наименование расходного материала],MATCH(Расходка[[#This Row],[№]],Поиск_расходки[Индекс2],0)),"")</f>
        <v/>
      </c>
      <c r="T86" s="197" t="str">
        <f>IFERROR(INDEX(Расходка[Наименование расходного материала],MATCH(Расходка[[#This Row],[№]],Поиск_расходки[Индекс3],0)),"")</f>
        <v/>
      </c>
      <c r="U86" s="197" t="str">
        <f>IFERROR(INDEX(Расходка[Наименование расходного материала],MATCH(Расходка[[#This Row],[№]],Поиск_расходки[Индекс4],0)),"")</f>
        <v/>
      </c>
      <c r="V86" s="197" t="str">
        <f>IFERROR(INDEX(Расходка[Наименование расходного материала],MATCH(Расходка[[#This Row],[№]],Поиск_расходки[Индекс5],0)),"")</f>
        <v/>
      </c>
      <c r="W86" s="197" t="str">
        <f>IFERROR(INDEX(Расходка[Наименование расходного материала],MATCH(Расходка[[#This Row],[№]],Поиск_расходки[Индекс6],0)),"")</f>
        <v/>
      </c>
      <c r="X86" s="197" t="str">
        <f>IFERROR(INDEX(Расходка[Наименование расходного материала],MATCH(Расходка[[#This Row],[№]],Поиск_расходки[Индекс7],0)),"")</f>
        <v/>
      </c>
      <c r="Y86" s="197" t="str">
        <f>IFERROR(INDEX(Расходка[Наименование расходного материала],MATCH(Расходка[[#This Row],[№]],Поиск_расходки[Индекс8],0)),"")</f>
        <v/>
      </c>
      <c r="Z86" s="197" t="str">
        <f>IFERROR(INDEX(Расходка[Наименование расходного материала],MATCH(Расходка[[#This Row],[№]],Поиск_расходки[Индекс9],0)),"")</f>
        <v/>
      </c>
      <c r="AA86" s="197" t="str">
        <f>IFERROR(INDEX(Расходка[Наименование расходного материала],MATCH(Расходка[[#This Row],[№]],Поиск_расходки[Индекс10],0)),"")</f>
        <v/>
      </c>
      <c r="AB86" s="197" t="str">
        <f>IFERROR(INDEX(Расходка[Наименование расходного материала],MATCH(Расходка[[#This Row],[№]],Поиск_расходки[Индекс11],0)),"")</f>
        <v/>
      </c>
      <c r="AC86" s="197" t="str">
        <f>IFERROR(INDEX(Расходка[Наименование расходного материала],MATCH(Расходка[[#This Row],[№]],Поиск_расходки[Индекс12],0)),"")</f>
        <v/>
      </c>
      <c r="AD86" s="197" t="str">
        <f>IFERROR(INDEX(Расходка[Наименование расходного материала],MATCH(Расходка[[#This Row],[№]],Поиск_расходки[Индекс13],0)),"")</f>
        <v/>
      </c>
      <c r="AF86" s="4" t="s">
        <v>6</v>
      </c>
      <c r="AG86" s="4" t="s">
        <v>473</v>
      </c>
    </row>
    <row r="87" spans="1:33">
      <c r="AF87" s="4" t="s">
        <v>6</v>
      </c>
      <c r="AG87" s="4" t="s">
        <v>474</v>
      </c>
    </row>
    <row r="88" spans="1:33">
      <c r="AF88" s="4" t="s">
        <v>6</v>
      </c>
      <c r="AG88" s="4" t="s">
        <v>475</v>
      </c>
    </row>
    <row r="89" spans="1:33">
      <c r="AF89" s="4" t="s">
        <v>6</v>
      </c>
      <c r="AG89" s="4" t="s">
        <v>476</v>
      </c>
    </row>
    <row r="90" spans="1:33">
      <c r="AF90" s="4" t="s">
        <v>6</v>
      </c>
      <c r="AG90" s="4" t="s">
        <v>477</v>
      </c>
    </row>
    <row r="91" spans="1:33">
      <c r="AF91" s="4" t="s">
        <v>6</v>
      </c>
      <c r="AG91" s="4" t="s">
        <v>478</v>
      </c>
    </row>
    <row r="92" spans="1:33">
      <c r="AF92" s="4" t="s">
        <v>6</v>
      </c>
      <c r="AG92" s="4" t="s">
        <v>479</v>
      </c>
    </row>
    <row r="93" spans="1:33">
      <c r="AF93" s="4" t="s">
        <v>6</v>
      </c>
      <c r="AG93" s="4" t="s">
        <v>480</v>
      </c>
    </row>
    <row r="94" spans="1:33">
      <c r="AF94" s="4" t="s">
        <v>6</v>
      </c>
      <c r="AG94" s="4" t="s">
        <v>427</v>
      </c>
    </row>
    <row r="95" spans="1:33">
      <c r="AF95" s="4" t="s">
        <v>6</v>
      </c>
      <c r="AG95" s="4" t="s">
        <v>428</v>
      </c>
    </row>
    <row r="96" spans="1:33">
      <c r="AF96" s="4" t="s">
        <v>6</v>
      </c>
      <c r="AG96" s="4" t="s">
        <v>481</v>
      </c>
    </row>
    <row r="97" spans="32:33">
      <c r="AF97" s="4" t="s">
        <v>6</v>
      </c>
      <c r="AG97" s="4" t="s">
        <v>482</v>
      </c>
    </row>
  </sheetData>
  <sheetProtection sheet="1" objects="1" scenarios="1" formatCells="0" formatColumns="0"/>
  <phoneticPr fontId="14" type="noConversion"/>
  <dataValidations count="1">
    <dataValidation type="list" allowBlank="1" showInputMessage="1" showErrorMessage="1" sqref="B2:B81">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opLeftCell="A26" zoomScale="90" zoomScaleNormal="90" workbookViewId="0">
      <selection activeCell="B49" sqref="B49"/>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302</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513</v>
      </c>
      <c r="C15" s="201" t="str">
        <f>CONCATENATE(A15,B15)</f>
        <v>Старшая мед.сетра: Н.Б. Шишкина</v>
      </c>
    </row>
    <row r="16" spans="1:5">
      <c r="A16" t="s">
        <v>120</v>
      </c>
      <c r="B16" t="s">
        <v>122</v>
      </c>
      <c r="C16" t="str">
        <f>CONCATENATE(A16,B16)</f>
        <v>Старшая мед.сетра: О.Н. Черткова</v>
      </c>
    </row>
    <row r="17" spans="1:3">
      <c r="A17" t="s">
        <v>123</v>
      </c>
      <c r="B17" t="s">
        <v>348</v>
      </c>
      <c r="C17" t="str">
        <f t="shared" si="0"/>
        <v xml:space="preserve">И/О старшей мед.сетры: А.А. Нефёдова </v>
      </c>
    </row>
    <row r="18" spans="1:3">
      <c r="A18" t="s">
        <v>123</v>
      </c>
      <c r="B18" t="s">
        <v>347</v>
      </c>
      <c r="C18" t="str">
        <f>CONCATENATE(A18,B18)</f>
        <v>И/О старшей мед.сетры: А.М. Казанцева</v>
      </c>
    </row>
    <row r="19" spans="1:3">
      <c r="C19" s="201"/>
    </row>
    <row r="20" spans="1:3">
      <c r="C20" s="201"/>
    </row>
    <row r="21" spans="1:3">
      <c r="A21" t="s">
        <v>175</v>
      </c>
      <c r="B21" t="s">
        <v>174</v>
      </c>
    </row>
    <row r="22" spans="1:3">
      <c r="A22" t="s">
        <v>170</v>
      </c>
      <c r="B22" t="s">
        <v>267</v>
      </c>
    </row>
    <row r="23" spans="1:3">
      <c r="A23" t="s">
        <v>170</v>
      </c>
      <c r="B23" t="s">
        <v>176</v>
      </c>
    </row>
    <row r="24" spans="1:3">
      <c r="A24" t="s">
        <v>170</v>
      </c>
      <c r="B24" t="s">
        <v>303</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521</v>
      </c>
    </row>
    <row r="31" spans="1:3">
      <c r="A31" t="s">
        <v>170</v>
      </c>
      <c r="B31" t="s">
        <v>254</v>
      </c>
    </row>
    <row r="32" spans="1:3">
      <c r="A32" t="s">
        <v>170</v>
      </c>
      <c r="B32" t="s">
        <v>270</v>
      </c>
    </row>
    <row r="33" spans="1:2">
      <c r="A33" t="s">
        <v>170</v>
      </c>
      <c r="B33" t="s">
        <v>351</v>
      </c>
    </row>
    <row r="34" spans="1:2">
      <c r="A34" t="s">
        <v>170</v>
      </c>
      <c r="B34" t="s">
        <v>263</v>
      </c>
    </row>
    <row r="35" spans="1:2">
      <c r="A35" t="s">
        <v>170</v>
      </c>
      <c r="B35" t="s">
        <v>249</v>
      </c>
    </row>
    <row r="36" spans="1:2">
      <c r="A36" t="s">
        <v>170</v>
      </c>
      <c r="B36" t="s">
        <v>253</v>
      </c>
    </row>
    <row r="37" spans="1:2">
      <c r="A37" t="s">
        <v>170</v>
      </c>
      <c r="B37" t="s">
        <v>248</v>
      </c>
    </row>
    <row r="38" spans="1:2">
      <c r="A38" t="s">
        <v>170</v>
      </c>
      <c r="B38" t="s">
        <v>362</v>
      </c>
    </row>
    <row r="39" spans="1:2">
      <c r="A39" t="s">
        <v>170</v>
      </c>
      <c r="B39" t="s">
        <v>504</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302</v>
      </c>
      <c r="B45" t="s">
        <v>260</v>
      </c>
    </row>
    <row r="46" spans="1:2">
      <c r="A46" t="s">
        <v>302</v>
      </c>
      <c r="B46" t="s">
        <v>261</v>
      </c>
    </row>
    <row r="47" spans="1:2">
      <c r="A47" t="s">
        <v>302</v>
      </c>
      <c r="B47" t="s">
        <v>262</v>
      </c>
    </row>
    <row r="48" spans="1:2">
      <c r="A48" t="s">
        <v>302</v>
      </c>
      <c r="B48" t="s">
        <v>522</v>
      </c>
    </row>
    <row r="49" spans="1:2">
      <c r="A49" t="s">
        <v>302</v>
      </c>
      <c r="B49" t="s">
        <v>178</v>
      </c>
    </row>
    <row r="50" spans="1:2">
      <c r="A50" t="s">
        <v>302</v>
      </c>
      <c r="B50" t="s">
        <v>258</v>
      </c>
    </row>
    <row r="51" spans="1:2">
      <c r="A51" t="s">
        <v>302</v>
      </c>
      <c r="B51" t="s">
        <v>269</v>
      </c>
    </row>
    <row r="52" spans="1:2">
      <c r="A52" t="s">
        <v>302</v>
      </c>
      <c r="B52" t="s">
        <v>177</v>
      </c>
    </row>
    <row r="53" spans="1:2">
      <c r="A53" t="s">
        <v>302</v>
      </c>
      <c r="B53" t="s">
        <v>502</v>
      </c>
    </row>
    <row r="54" spans="1:2">
      <c r="A54" t="s">
        <v>302</v>
      </c>
      <c r="B54" t="s">
        <v>259</v>
      </c>
    </row>
    <row r="55" spans="1:2">
      <c r="A55" t="s">
        <v>302</v>
      </c>
      <c r="B55" t="s">
        <v>367</v>
      </c>
    </row>
    <row r="56" spans="1:2">
      <c r="A56" t="s">
        <v>302</v>
      </c>
      <c r="B56" t="s">
        <v>363</v>
      </c>
    </row>
    <row r="57" spans="1:2">
      <c r="A57" t="s">
        <v>171</v>
      </c>
      <c r="B57" t="s">
        <v>144</v>
      </c>
    </row>
    <row r="58" spans="1:2">
      <c r="A58" t="s">
        <v>171</v>
      </c>
      <c r="B58" t="s">
        <v>147</v>
      </c>
    </row>
    <row r="59" spans="1:2">
      <c r="A59" t="s">
        <v>171</v>
      </c>
      <c r="B59" t="s">
        <v>150</v>
      </c>
    </row>
    <row r="60" spans="1:2">
      <c r="A60" t="s">
        <v>171</v>
      </c>
      <c r="B60" t="s">
        <v>153</v>
      </c>
    </row>
    <row r="61" spans="1:2">
      <c r="A61" t="s">
        <v>171</v>
      </c>
      <c r="B61" t="s">
        <v>156</v>
      </c>
    </row>
    <row r="62" spans="1:2">
      <c r="A62" t="s">
        <v>171</v>
      </c>
      <c r="B62" t="s">
        <v>159</v>
      </c>
    </row>
    <row r="63" spans="1:2">
      <c r="A63" t="s">
        <v>171</v>
      </c>
      <c r="B63" t="s">
        <v>164</v>
      </c>
    </row>
    <row r="64" spans="1:2">
      <c r="A64" t="s">
        <v>171</v>
      </c>
      <c r="B64" t="s">
        <v>275</v>
      </c>
    </row>
    <row r="65" spans="1:2">
      <c r="A65" t="s">
        <v>171</v>
      </c>
      <c r="B65" t="s">
        <v>166</v>
      </c>
    </row>
    <row r="66" spans="1:2">
      <c r="A66" t="s">
        <v>171</v>
      </c>
      <c r="B66" t="s">
        <v>167</v>
      </c>
    </row>
    <row r="67" spans="1:2">
      <c r="A67" t="s">
        <v>171</v>
      </c>
      <c r="B67" t="s">
        <v>168</v>
      </c>
    </row>
    <row r="68" spans="1:2">
      <c r="A68" t="s">
        <v>171</v>
      </c>
      <c r="B68" t="s">
        <v>169</v>
      </c>
    </row>
    <row r="69" spans="1:2">
      <c r="A69" t="s">
        <v>171</v>
      </c>
      <c r="B69" t="s">
        <v>141</v>
      </c>
    </row>
    <row r="70" spans="1:2">
      <c r="A70" t="s">
        <v>171</v>
      </c>
      <c r="B70" t="s">
        <v>185</v>
      </c>
    </row>
    <row r="71" spans="1:2">
      <c r="A71" t="s">
        <v>172</v>
      </c>
      <c r="B71" t="s">
        <v>340</v>
      </c>
    </row>
    <row r="72" spans="1:2">
      <c r="A72" t="s">
        <v>172</v>
      </c>
      <c r="B72" t="s">
        <v>143</v>
      </c>
    </row>
    <row r="73" spans="1:2">
      <c r="A73" t="s">
        <v>172</v>
      </c>
      <c r="B73" t="s">
        <v>365</v>
      </c>
    </row>
    <row r="74" spans="1:2">
      <c r="A74" t="s">
        <v>172</v>
      </c>
      <c r="B74" t="s">
        <v>146</v>
      </c>
    </row>
    <row r="75" spans="1:2">
      <c r="A75" t="s">
        <v>172</v>
      </c>
      <c r="B75" t="s">
        <v>140</v>
      </c>
    </row>
    <row r="76" spans="1:2">
      <c r="A76" t="s">
        <v>172</v>
      </c>
      <c r="B76" t="s">
        <v>149</v>
      </c>
    </row>
    <row r="77" spans="1:2">
      <c r="A77" t="s">
        <v>172</v>
      </c>
      <c r="B77" t="s">
        <v>152</v>
      </c>
    </row>
    <row r="78" spans="1:2">
      <c r="A78" t="s">
        <v>172</v>
      </c>
      <c r="B78" t="s">
        <v>155</v>
      </c>
    </row>
    <row r="79" spans="1:2">
      <c r="A79" t="s">
        <v>172</v>
      </c>
      <c r="B79" t="s">
        <v>158</v>
      </c>
    </row>
    <row r="80" spans="1:2">
      <c r="A80" t="s">
        <v>172</v>
      </c>
      <c r="B80" t="s">
        <v>161</v>
      </c>
    </row>
    <row r="81" spans="1:2">
      <c r="A81" t="s">
        <v>172</v>
      </c>
      <c r="B81" t="s">
        <v>163</v>
      </c>
    </row>
    <row r="82" spans="1:2">
      <c r="A82" t="s">
        <v>184</v>
      </c>
      <c r="B82" t="s">
        <v>142</v>
      </c>
    </row>
    <row r="83" spans="1:2">
      <c r="A83" t="s">
        <v>184</v>
      </c>
      <c r="B83" t="s">
        <v>274</v>
      </c>
    </row>
    <row r="84" spans="1:2">
      <c r="A84" t="s">
        <v>184</v>
      </c>
      <c r="B84" t="s">
        <v>145</v>
      </c>
    </row>
    <row r="85" spans="1:2">
      <c r="A85" t="s">
        <v>184</v>
      </c>
      <c r="B85" t="s">
        <v>148</v>
      </c>
    </row>
    <row r="86" spans="1:2">
      <c r="A86" t="s">
        <v>184</v>
      </c>
      <c r="B86" t="s">
        <v>151</v>
      </c>
    </row>
    <row r="87" spans="1:2">
      <c r="A87" t="s">
        <v>184</v>
      </c>
      <c r="B87" t="s">
        <v>154</v>
      </c>
    </row>
    <row r="88" spans="1:2">
      <c r="A88" t="s">
        <v>184</v>
      </c>
      <c r="B88" t="s">
        <v>160</v>
      </c>
    </row>
    <row r="89" spans="1:2">
      <c r="A89" t="s">
        <v>184</v>
      </c>
      <c r="B89" t="s">
        <v>157</v>
      </c>
    </row>
    <row r="90" spans="1:2">
      <c r="A90" t="s">
        <v>184</v>
      </c>
      <c r="B90" t="s">
        <v>162</v>
      </c>
    </row>
    <row r="91" spans="1:2">
      <c r="A91" t="s">
        <v>184</v>
      </c>
      <c r="B91" t="s">
        <v>165</v>
      </c>
    </row>
  </sheetData>
  <sheetProtection sheet="1" objects="1" scenarios="1"/>
  <phoneticPr fontId="14" type="noConversion"/>
  <dataValidations count="1">
    <dataValidation type="list" allowBlank="1" showInputMessage="1" showErrorMessage="1" sqref="A22:A91">
      <formula1>INDIRECT("Должность[Должность]")</formula1>
    </dataValidation>
  </dataValidation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0" t="s">
        <v>380</v>
      </c>
    </row>
    <row r="2" spans="1:1">
      <c r="A2" t="s">
        <v>377</v>
      </c>
    </row>
    <row r="3" spans="1:1">
      <c r="A3" t="s">
        <v>381</v>
      </c>
    </row>
    <row r="4" spans="1:1">
      <c r="A4" t="s">
        <v>382</v>
      </c>
    </row>
    <row r="5" spans="1:1">
      <c r="A5" t="s">
        <v>378</v>
      </c>
    </row>
    <row r="6" spans="1:1">
      <c r="A6" t="s">
        <v>379</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4</vt:i4>
      </vt:variant>
    </vt:vector>
  </HeadingPairs>
  <TitlesOfParts>
    <vt:vector size="12" baseType="lpstr">
      <vt:lpstr>КАГ</vt:lpstr>
      <vt:lpstr>ЧКВ</vt:lpstr>
      <vt:lpstr>КАГ to 1C</vt:lpstr>
      <vt:lpstr>Карта учёта</vt:lpstr>
      <vt:lpstr>Вмешательства</vt:lpstr>
      <vt:lpstr>Расходный материал</vt:lpstr>
      <vt:lpstr>Сотрудники</vt:lpstr>
      <vt:lpstr>Остальное</vt:lpstr>
      <vt:lpstr>КАГ!Область_печати</vt:lpstr>
      <vt:lpstr>'КАГ to 1C'!Область_печати</vt:lpstr>
      <vt:lpstr>'Карта учёта'!Область_печати</vt:lpstr>
      <vt:lpstr>ЧКВ!Область_печати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2025-03-01T20:00:47Z</cp:lastPrinted>
  <dcterms:created xsi:type="dcterms:W3CDTF">2015-06-05T18:19:34Z</dcterms:created>
  <dcterms:modified xsi:type="dcterms:W3CDTF">2025-03-01T20:00:48Z</dcterms:modified>
</cp:coreProperties>
</file>