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77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AD7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75" i="1" l="1"/>
  <c r="O77" i="1"/>
  <c r="AB7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76" i="1" l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S77" i="1" s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66" i="1" l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U77" i="1" s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U65" i="1" l="1"/>
  <c r="U76" i="1"/>
  <c r="U53" i="1"/>
  <c r="U50" i="1"/>
  <c r="U48" i="1"/>
  <c r="U62" i="1"/>
  <c r="U43" i="1"/>
  <c r="U67" i="1"/>
  <c r="U71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77" i="1" s="1"/>
  <c r="I75" i="1"/>
  <c r="V77" i="1" s="1"/>
  <c r="W62" i="1"/>
  <c r="W39" i="1"/>
  <c r="W54" i="1"/>
  <c r="W47" i="1"/>
  <c r="W55" i="1"/>
  <c r="W57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62" i="1"/>
  <c r="V5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57" i="1" l="1"/>
  <c r="V71" i="1"/>
  <c r="V73" i="1"/>
  <c r="V76" i="1"/>
  <c r="V40" i="1"/>
  <c r="V58" i="1"/>
  <c r="V68" i="1"/>
  <c r="V51" i="1"/>
  <c r="W75" i="1"/>
  <c r="W76" i="1"/>
  <c r="W50" i="1"/>
  <c r="W69" i="1"/>
  <c r="W71" i="1"/>
  <c r="W42" i="1"/>
  <c r="W48" i="1"/>
  <c r="V61" i="1"/>
  <c r="V55" i="1"/>
  <c r="V52" i="1"/>
  <c r="V67" i="1"/>
  <c r="V64" i="1"/>
  <c r="V74" i="1"/>
  <c r="V63" i="1"/>
  <c r="V46" i="1"/>
  <c r="V66" i="1"/>
  <c r="V47" i="1"/>
  <c r="V49" i="1"/>
  <c r="V54" i="1"/>
  <c r="V43" i="1"/>
  <c r="V70" i="1"/>
  <c r="V45" i="1"/>
  <c r="V72" i="1"/>
  <c r="V44" i="1"/>
  <c r="V65" i="1"/>
  <c r="V59" i="1"/>
  <c r="V48" i="1"/>
  <c r="V69" i="1"/>
  <c r="V42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X77" i="1" s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X18" i="1" l="1"/>
  <c r="X3" i="1"/>
  <c r="X5" i="1"/>
  <c r="X76" i="1"/>
  <c r="X35" i="1"/>
  <c r="X33" i="1"/>
  <c r="X30" i="1"/>
  <c r="X20" i="1"/>
  <c r="X57" i="1"/>
  <c r="X7" i="1"/>
  <c r="X25" i="1"/>
  <c r="X40" i="1"/>
  <c r="X46" i="1"/>
  <c r="X27" i="1"/>
  <c r="X28" i="1"/>
  <c r="X12" i="1"/>
  <c r="X51" i="1"/>
  <c r="X55" i="1"/>
  <c r="X75" i="1"/>
  <c r="X8" i="1"/>
  <c r="X22" i="1"/>
  <c r="X58" i="1"/>
  <c r="X62" i="1"/>
  <c r="X17" i="1"/>
  <c r="X70" i="1"/>
  <c r="X52" i="1"/>
  <c r="X69" i="1"/>
  <c r="X14" i="1"/>
  <c r="X36" i="1"/>
  <c r="X31" i="1"/>
  <c r="X64" i="1"/>
  <c r="X15" i="1"/>
  <c r="X49" i="1"/>
  <c r="X60" i="1"/>
  <c r="X19" i="1"/>
  <c r="X68" i="1"/>
  <c r="X61" i="1"/>
  <c r="X21" i="1"/>
  <c r="X63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C68" i="1" l="1"/>
  <c r="G74" i="1"/>
  <c r="G75" i="1" s="1"/>
  <c r="T77" i="1" s="1"/>
  <c r="P74" i="1"/>
  <c r="N72" i="1"/>
  <c r="N73" i="1" s="1"/>
  <c r="L67" i="1"/>
  <c r="M61" i="1"/>
  <c r="T75" i="1" l="1"/>
  <c r="T76" i="1"/>
  <c r="AC51" i="1"/>
  <c r="P75" i="1"/>
  <c r="AC73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P76" i="1" l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AC77" i="1" s="1"/>
  <c r="AC74" i="1"/>
  <c r="N76" i="1"/>
  <c r="L70" i="1"/>
  <c r="M67" i="1"/>
  <c r="N77" i="1" l="1"/>
  <c r="AA77" i="1" s="1"/>
  <c r="AA74" i="1"/>
  <c r="AC75" i="1"/>
  <c r="AC76" i="1"/>
  <c r="AA75" i="1"/>
  <c r="L71" i="1"/>
  <c r="L72" i="1" s="1"/>
  <c r="L73" i="1" s="1"/>
  <c r="M68" i="1"/>
  <c r="AA76" i="1" l="1"/>
  <c r="L74" i="1"/>
  <c r="L75" i="1" s="1"/>
  <c r="M69" i="1"/>
  <c r="L76" i="1" l="1"/>
  <c r="Y3" i="1"/>
  <c r="M70" i="1"/>
  <c r="L77" i="1" l="1"/>
  <c r="M71" i="1"/>
  <c r="Y77" i="1" l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M73" i="1" l="1"/>
  <c r="M74" i="1" l="1"/>
  <c r="M75" i="1" s="1"/>
  <c r="M76" i="1" l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M77" i="1" l="1"/>
  <c r="Z77" i="1" s="1"/>
  <c r="Z75" i="1" l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<sst xmlns="http://schemas.openxmlformats.org/spreadsheetml/2006/main" count="894" uniqueCount="540">
  <si>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</si>
  <si>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</si>
  <si>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</si>
  <si>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</si>
  <si>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</si>
  <si>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</si>
  <si>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</si>
  <si>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</si>
  <si>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</si>
  <si>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</si>
  <si>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</si>
  <si>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</si>
  <si>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</si>
  <si>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</si>
  <si>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</si>
  <si>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</si>
  <si>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</si>
  <si>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</si>
  <si>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</si>
  <si>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</si>
  <si>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</si>
  <si>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</si>
  <si>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</si>
  <si>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</si>
  <si>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</si>
  <si>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</si>
  <si>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</si>
  <si>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</si>
  <si>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</si>
  <si>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</si>
  <si>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</si>
  <si>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</si>
  <si>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</si>
  <si>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</si>
  <si>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</si>
  <si>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</si>
  <si>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</si>
  <si>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</si>
  <si>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</si>
  <si>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</si>
  <si>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</si>
  <si>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</si>
  <si>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</si>
  <si>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</si>
  <si>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</si>
  <si>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</si>
  <si>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</si>
  <si>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</si>
  <si>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</si>
  <si>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</si>
  <si>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</si>
  <si>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</si>
  <si>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</si>
  <si>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</si>
  <si>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</si>
  <si>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</si>
  <si>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</si>
  <si>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</si>
  <si>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</si>
  <si>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</si>
  <si>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</si>
  <si>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</si>
  <si>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</si>
  <si>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</si>
  <si>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</si>
  <si>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</si>
  <si>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</si>
  <si>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</si>
  <si>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</si>
  <si>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</si>
  <si>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</si>
  <si>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</si>
  <si>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</si>
  <si>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</si>
  <si>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</si>
  <si>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</si>
  <si>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</si>
  <si>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</si>
  <si>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</si>
  <si>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</si>
  <si>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</si>
  <si>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</si>
  <si>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</si>
  <si>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</si>
  <si>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</si>
  <si>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</si>
  <si>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</si>
  <si>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</si>
  <si>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</si>
  <si>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</si>
  <si>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</si>
  <si>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</si>
  <si>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</si>
  <si>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</si>
  <si>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</si>
  <si>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</si>
  <si>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</si>
  <si>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</si>
  <si>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</si>
  <si>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</si>
  <si>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</si>
  <si>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</si>
  <si>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</si>
  <si>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</si>
  <si>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</si>
  <si>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</si>
  <si>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</si>
  <si>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</si>
  <si>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</si>
  <si>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</si>
  <si>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</si>
  <si>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</si>
  <si>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</si>
  <si>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</si>
  <si>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</si>
  <si>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</si>
  <si>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</si>
  <si>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</si>
  <si>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</si>
  <si>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</si>
  <si>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</si>
  <si>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</si>
  <si>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</si>
  <si>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</si>
  <si>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</si>
  <si>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</si>
  <si>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</si>
  <si>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</si>
  <si>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</si>
  <si>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</si>
  <si>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</si>
  <si>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</si>
  <si>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</si>
  <si>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</si>
  <si>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</si>
  <si>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</si>
  <si>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</si>
  <si>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</si>
  <si>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</si>
  <si>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</si>
  <si>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</si>
  <si>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</si>
  <si>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</si>
  <si>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</si>
  <si>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</si>
  <si>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</si>
  <si>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</si>
  <si>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</si>
  <si>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</si>
  <si>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</si>
  <si>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</si>
  <si>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</si>
  <si>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</si>
  <si>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</si>
  <si>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</si>
  <si>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</si>
  <si>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</si>
  <si>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</si>
  <si>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</si>
  <si>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</si>
  <si>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</si>
  <si>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</si>
  <si>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</si>
  <si>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</si>
  <si>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</si>
  <si>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</si>
  <si>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</si>
  <si>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</si>
  <si>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</si>
  <si>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</si>
  <si>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</si>
  <si>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</si>
  <si>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</si>
  <si>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</si>
  <si>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</si>
  <si>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</si>
  <si>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</si>
  <si>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</si>
  <si>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</si>
  <si>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</si>
  <si>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</si>
  <si>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</si>
  <si>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</si>
  <si>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</si>
  <si>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</si>
  <si>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</si>
  <si>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</si>
  <si>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</si>
  <si>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</si>
  <si>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</si>
  <si>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</si>
  <si>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</si>
  <si>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</si>
  <si>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</si>
  <si>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</si>
  <si>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</si>
  <si>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</si>
  <si>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</si>
  <si>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</si>
  <si>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</si>
  <si>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</si>
  <si>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</si>
  <si>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</si>
  <si>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</si>
  <si>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</si>
  <si>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</si>
  <si>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</si>
  <si>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</si>
  <si>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</si>
  <si>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</si>
  <si>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</si>
  <si>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</si>
  <si>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</si>
  <si>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</si>
  <si>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</si>
  <si>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</si>
  <si>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</si>
  <si>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</si>
  <si>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</si>
  <si>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</si>
  <si>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</si>
  <si>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</si>
  <si>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</si>
  <si>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</si>
  <si>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</si>
  <si>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</si>
  <si>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</si>
  <si>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</si>
  <si>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</si>
  <si>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</si>
  <si>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</si>
  <si>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</si>
  <si>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</si>
  <si>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</si>
  <si>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</si>
  <si>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</si>
  <si>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</si>
  <si>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</si>
  <si>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</si>
  <si>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</si>
  <si>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</si>
  <si>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</si>
  <si>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</si>
  <si>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</si>
  <si>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</si>
  <si>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</si>
  <si>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</si>
  <si>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</si>
  <si>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</si>
  <si>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</si>
  <si>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</si>
  <si>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</si>
  <si>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</si>
  <si>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</si>
  <si>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</si>
  <si>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</si>
  <si>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</si>
  <si>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</si>
  <si>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</si>
  <si>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</si>
  <si>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</si>
  <si>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</si>
  <si>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</si>
  <si>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</si>
  <si>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</si>
  <si>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</si>
  <si>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</si>
  <si>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</si>
  <si>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</si>
  <si>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</si>
  <si>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</si>
  <si>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</si>
  <si>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</si>
  <si>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</si>
  <si>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</si>
  <si>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</si>
  <si>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</si>
  <si>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</si>
  <si>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</si>
  <si>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</si>
  <si>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</si>
  <si>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</si>
  <si>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</si>
  <si>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</si>
  <si>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</si>
  <si>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</si>
  <si>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</si>
  <si>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</si>
  <si>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</si>
  <si>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</si>
  <si>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</si>
  <si>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</si>
  <si>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</si>
  <si>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</si>
  <si>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</si>
  <si>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</si>
  <si>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</si>
  <si>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</si>
  <si>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</si>
  <si>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</si>
  <si>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</si>
  <si>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</si>
  <si>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</si>
  <si>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</si>
  <si>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</si>
  <si>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</si>
  <si>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</si>
  <si>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</si>
  <si>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</si>
  <si>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</si>
  <si>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</si>
  <si>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</si>
  <si>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</si>
  <si>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</si>
  <si>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</si>
  <si>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</si>
  <si>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</si>
  <si>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</si>
  <si>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</si>
  <si>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</si>
  <si>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</si>
  <si>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</si>
  <si>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</si>
  <si>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</si>
  <si>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</si>
  <si>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</si>
  <si>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</si>
  <si>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</si>
  <si>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</si>
  <si>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</si>
  <si>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</si>
  <si>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</si>
  <si>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</si>
  <si>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</si>
  <si>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</si>
  <si>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</si>
  <si>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</si>
  <si>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</si>
  <si>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</si>
  <si>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</si>
  <si>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</si>
  <si>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</si>
  <si>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</si>
  <si>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</si>
  <si>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</si>
  <si>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</si>
  <si>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</si>
  <si>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</si>
  <si>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</si>
  <si>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</si>
  <si>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</si>
  <si>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</si>
  <si>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</si>
  <si>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</si>
  <si>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</si>
  <si>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</si>
  <si>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</si>
  <si>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</si>
  <si>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</si>
  <si>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</si>
  <si>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</si>
  <si>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</si>
  <si>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</si>
  <si>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</si>
  <si>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</si>
  <si>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</si>
  <si>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</si>
  <si>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</si>
  <si>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</si>
  <si>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</si>
  <si>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</si>
  <si>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</si>
  <si>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</si>
  <si>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</si>
  <si>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</si>
  <si>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</si>
  <si>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</si>
  <si>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</si>
  <si>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</si>
  <si>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</si>
  <si>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</si>
  <si>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</si>
  <si>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</si>
  <si>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</si>
  <si>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</si>
  <si>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</si>
  <si>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</si>
  <si>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</si>
  <si>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</si>
  <si>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</si>
  <si>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</si>
  <si>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</si>
  <si>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</si>
  <si>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</si>
  <si>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</si>
  <si>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</si>
  <si>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</si>
  <si>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</si>
  <si>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</si>
  <si>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</si>
  <si>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</si>
  <si>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</si>
  <si>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</si>
  <si>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</si>
  <si>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</si>
  <si>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</si>
  <si>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</si>
  <si>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</si>
  <si>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</si>
  <si>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</si>
  <si>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</si>
  <si>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</si>
  <si>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</si>
  <si>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</si>
  <si>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</si>
  <si>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</si>
  <si>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</si>
  <si>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</si>
  <si>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</si>
  <si>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</si>
  <si>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</si>
  <si>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</si>
  <si>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</si>
  <si>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</si>
  <si>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</si>
  <si>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</si>
  <si>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</si>
  <si>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</si>
  <si>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</si>
  <si>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</si>
  <si>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</si>
  <si>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</si>
  <si>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</si>
  <si>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</si>
  <si>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</si>
  <si>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</si>
  <si>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</si>
  <si>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</si>
  <si>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</si>
  <si>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</si>
  <si>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</si>
  <si>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</si>
  <si>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</si>
  <si>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</si>
  <si>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</si>
  <si>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</si>
  <si>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</si>
  <si>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</si>
  <si>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</si>
  <si>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</si>
  <si>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</si>
  <si>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</si>
  <si>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</si>
  <si>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</si>
  <si>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</si>
  <si>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</si>
  <si>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</si>
  <si>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</si>
  <si>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</si>
  <si>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</si>
  <si>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</si>
  <si>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</si>
  <si>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</si>
  <si>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</si>
  <si>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</si>
  <si>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</si>
  <si>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</si>
  <si>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</si>
  <si>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</si>
  <si>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</si>
  <si>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</si>
  <si>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</si>
  <si>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</si>
  <si>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</si>
  <si>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</si>
  <si>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</si>
  <si>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</si>
  <si>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</si>
  <si>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</si>
  <si>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</si>
  <si>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</si>
  <si>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</si>
  <si>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</si>
  <si>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</si>
  <si>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</si>
  <si>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</si>
  <si>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</si>
  <si>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</si>
  <si>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</si>
  <si>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</si>
  <si>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</si>
  <si>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</si>
  <si>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</si>
  <si>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</si>
  <si>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</si>
  <si>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</si>
  <si>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</si>
  <si>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</si>
  <si>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</si>
  <si>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</si>
  <si>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</si>
  <si>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</si>
  <si>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</si>
  <si>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</si>
  <si>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</si>
  <si>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</si>
  <si>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</si>
  <si>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</si>
  <si>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</si>
  <si>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</si>
  <si>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</si>
  <si>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</si>
  <si>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</si>
  <si>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</si>
  <si>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</si>
  <si>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</si>
  <si>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</si>
  <si>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</si>
  <si>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</si>
  <si>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</si>
  <si>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</si>
  <si>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</si>
  <si>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</si>
  <si>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Abbot Whisper MS</t>
  </si>
  <si>
    <t>Abbot Whisper LS</t>
  </si>
  <si>
    <t>20 ml</t>
  </si>
  <si>
    <t>Устье ЛКА катетеризировано проводниковым катетером Launcher EBU 3.5 6Fr. Коронарный проводник Fielder (2 шт) проведены в дистальный сегмент ПНА и ОА. Предилатация значимого стеноза БК Колибри 2,5-15 мм, давлением 16 атм. В зону остаточного стеноза из ПНА в ствол ЛКА имплантирован стент DES Resolute Integrity 3,5-15 мм, давлением 16 атм. Постдилатация и оптимизация стента БК NC Аскиома 4.0 - 8 мм, давлением до 20 атм. С учётом крайне высокого риска интракраниального тромбоза в зоне бифуркации ствола ЛКА  принято решение в пользу ведения эптифибатида внутривенно болюсно в дозе 180 мкг/кг  (1 флакон, промежуток 10 мин). Оптимизация ячейки и дилатация устья ОА БК Колибри 1,5-15 мм и 2,5-15 мм, давлением 16 атм. На контрольных съемках стент раскрыт удовлетворительно, признаков краевых диссекций, тромбоза, экстравазации контрастного вещества не выявлено, резидуальный стеноз устья ОА до 50% без признаков диссекции и тромбоза. Ангиографический результат удовлетворительный. Пациентка в тяжелом состоянии транспортируется в ПРИТ для дальнейшего наблюдения и лечения.состоянии транспортируется в ПРИТ для дальнейшего наблюдения и лечения.</t>
  </si>
  <si>
    <t>Pilot 150, 190 cm</t>
  </si>
  <si>
    <t>Pilot 150, 300 cm</t>
  </si>
  <si>
    <t>Вольхин М.В.</t>
  </si>
  <si>
    <t>Правый</t>
  </si>
  <si>
    <t xml:space="preserve">Контроль места пункции, повязка на 6 ч. </t>
  </si>
  <si>
    <t>Пичугина Е.В.</t>
  </si>
  <si>
    <t>Волженцева Ю.В.</t>
  </si>
  <si>
    <t>2:24</t>
  </si>
  <si>
    <t>150 ml</t>
  </si>
  <si>
    <t>неровность контуров проксимального сегмента; миокардиальный мост среднего сегмента с компрессией в систолу 30% Бассейн ИМА: стеноз проксимальной трети 30%;  антеградный кровоток TIMI III</t>
  </si>
  <si>
    <t>норма</t>
  </si>
  <si>
    <t>неровность контуров среднего сегмента; стеноз дистального сегмента 30%; ангтеградный кровоток TIMI III</t>
  </si>
  <si>
    <t>без значимых стенозов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</si>
</sst>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1" fillId="3" borderId="0" applyNumberFormat="0" applyBorder="0" applyAlignment="0" applyProtection="0"/>
    <xf numFmtId="164" fontId="11" fillId="3" borderId="0" applyNumberFormat="0" applyFill="0" applyAlignment="0"/>
    <xf numFmtId="0" fontId="15" fillId="0" borderId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49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10" fillId="7" borderId="5" xfId="5" applyBorder="1" applyAlignment="1">
      <alignment horizontal="centerContinuous" vertical="center"/>
    </xf>
    <xf numFmtId="0" fontId="10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Protection="1">
      <protection locked="0"/>
    </xf>
    <xf numFmtId="165" fontId="17" fillId="0" borderId="7" xfId="0" applyNumberFormat="1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29" fillId="0" borderId="0" xfId="0" applyFont="1" applyAlignment="1">
      <alignment horizontal="centerContinuous" vertical="top" wrapText="1"/>
    </xf>
    <xf numFmtId="0" fontId="17" fillId="0" borderId="0" xfId="0" applyFont="1" applyAlignment="1" applyProtection="1">
      <alignment vertical="top" wrapText="1"/>
      <protection locked="0"/>
    </xf>
    <xf numFmtId="0" fontId="17" fillId="0" borderId="0" xfId="0" applyFont="1" applyAlignment="1" applyProtection="1">
      <alignment horizontal="centerContinuous" vertical="top" wrapText="1"/>
      <protection locked="0"/>
    </xf>
    <xf numFmtId="0" fontId="34" fillId="0" borderId="0" xfId="0" applyFont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Alignment="1" applyProtection="1">
      <alignment horizontal="left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37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17" fillId="0" borderId="9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Alignment="1">
      <alignment horizontal="centerContinuous"/>
    </xf>
    <xf numFmtId="0" fontId="51" fillId="9" borderId="21" xfId="7" applyFont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18" fillId="0" borderId="0" xfId="0" applyFont="1" applyAlignment="1">
      <alignment horizontal="center"/>
    </xf>
    <xf numFmtId="0" fontId="51" fillId="9" borderId="21" xfId="7" applyFont="1" applyAlignment="1" applyProtection="1">
      <alignment horizontal="left" vertical="center"/>
    </xf>
    <xf numFmtId="0" fontId="25" fillId="0" borderId="12" xfId="0" applyFont="1" applyBorder="1" applyAlignment="1">
      <alignment horizontal="justify" vertical="center" wrapText="1"/>
    </xf>
    <xf numFmtId="0" fontId="26" fillId="0" borderId="13" xfId="0" applyFont="1" applyBorder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justify" vertical="center" wrapText="1"/>
      <protection locked="0"/>
    </xf>
    <xf numFmtId="0" fontId="26" fillId="0" borderId="0" xfId="0" applyFont="1" applyAlignment="1" applyProtection="1">
      <alignment vertical="center"/>
      <protection locked="0"/>
    </xf>
    <xf numFmtId="0" fontId="24" fillId="0" borderId="0" xfId="0" applyFont="1" applyAlignment="1" applyProtection="1">
      <alignment horizontal="left" vertical="top" wrapText="1"/>
      <protection locked="0"/>
    </xf>
    <xf numFmtId="0" fontId="24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4" fillId="0" borderId="0" xfId="0" applyFont="1" applyAlignment="1">
      <alignment horizontal="left" vertical="center" wrapText="1"/>
    </xf>
    <xf numFmtId="20" fontId="18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3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40" fillId="0" borderId="0" xfId="0" applyFont="1" applyAlignment="1">
      <alignment horizontal="centerContinuous" vertical="center"/>
    </xf>
    <xf numFmtId="0" fontId="52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8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5" fillId="0" borderId="32" xfId="0" applyFont="1" applyBorder="1" applyAlignment="1">
      <alignment horizontal="justify" vertical="center" wrapText="1"/>
    </xf>
    <xf numFmtId="0" fontId="25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7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8" fillId="0" borderId="0" xfId="0" applyFont="1"/>
    <xf numFmtId="0" fontId="6" fillId="0" borderId="0" xfId="0" applyFont="1"/>
    <xf numFmtId="0" fontId="17" fillId="0" borderId="0" xfId="0" applyFont="1" applyAlignment="1" applyProtection="1">
      <alignment horizontal="justify" vertical="top"/>
      <protection locked="0"/>
    </xf>
    <xf numFmtId="0" fontId="27" fillId="7" borderId="15" xfId="5" applyFont="1" applyBorder="1" applyAlignment="1" applyProtection="1">
      <alignment horizontal="left" vertical="center"/>
    </xf>
    <xf numFmtId="0" fontId="48" fillId="0" borderId="20" xfId="0" applyFont="1" applyBorder="1" applyAlignment="1" applyProtection="1">
      <alignment horizontal="left" vertical="center" wrapText="1"/>
      <protection locked="0"/>
    </xf>
    <xf numFmtId="0" fontId="47" fillId="0" borderId="19" xfId="0" applyFont="1" applyBorder="1" applyAlignment="1">
      <alignment horizontal="left" vertical="center"/>
    </xf>
    <xf numFmtId="0" fontId="18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8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31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7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3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8" fillId="0" borderId="20" xfId="0" applyNumberFormat="1" applyFont="1" applyBorder="1" applyAlignment="1">
      <alignment horizontal="left" vertical="center" wrapText="1"/>
    </xf>
    <xf numFmtId="0" fontId="48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20" fillId="0" borderId="0" xfId="0" applyFont="1" applyAlignment="1">
      <alignment horizontal="left"/>
    </xf>
    <xf numFmtId="20" fontId="31" fillId="0" borderId="13" xfId="0" applyNumberFormat="1" applyFont="1" applyBorder="1" applyAlignment="1">
      <alignment horizontal="left" wrapText="1"/>
    </xf>
    <xf numFmtId="0" fontId="17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4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8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9" fillId="0" borderId="8" xfId="0" applyFont="1" applyBorder="1" applyAlignment="1">
      <alignment horizontal="left" vertical="center"/>
    </xf>
    <xf numFmtId="0" fontId="18" fillId="0" borderId="4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>
      <alignment horizontal="left"/>
    </xf>
    <xf numFmtId="0" fontId="5" fillId="0" borderId="8" xfId="0" applyFont="1" applyBorder="1"/>
    <xf numFmtId="0" fontId="39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9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4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2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10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3" fillId="13" borderId="0" xfId="0" applyFont="1" applyFill="1" applyAlignment="1">
      <alignment horizontal="left"/>
    </xf>
    <xf numFmtId="14" fontId="29" fillId="8" borderId="18" xfId="6" applyNumberFormat="1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Alignment="1">
      <alignment horizontal="left" vertical="center" wrapText="1"/>
    </xf>
    <xf numFmtId="0" fontId="52" fillId="0" borderId="0" xfId="0" applyFont="1" applyAlignment="1" applyProtection="1">
      <alignment horizontal="justify" vertical="top" wrapText="1"/>
      <protection locked="0"/>
    </xf>
    <xf numFmtId="0" fontId="4" fillId="0" borderId="0" xfId="0" applyFont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43" fillId="0" borderId="0" xfId="0" applyFont="1" applyAlignment="1" applyProtection="1">
      <alignment horizontal="justify" vertical="top" wrapText="1"/>
      <protection locked="0"/>
    </xf>
    <xf numFmtId="0" fontId="68" fillId="0" borderId="0" xfId="0" applyFont="1" applyAlignment="1" applyProtection="1">
      <alignment horizontal="justify" vertical="top" wrapText="1"/>
      <protection locked="0"/>
    </xf>
    <xf numFmtId="0" fontId="68" fillId="0" borderId="13" xfId="0" applyFont="1" applyBorder="1" applyAlignment="1" applyProtection="1">
      <alignment horizontal="justify" vertical="top" wrapText="1"/>
      <protection locked="0"/>
    </xf>
    <xf numFmtId="0" fontId="68" fillId="0" borderId="3" xfId="0" applyFont="1" applyBorder="1" applyAlignment="1" applyProtection="1">
      <alignment horizontal="justify" vertical="top" wrapText="1"/>
      <protection locked="0"/>
    </xf>
    <xf numFmtId="0" fontId="68" fillId="0" borderId="9" xfId="0" applyFont="1" applyBorder="1" applyAlignment="1" applyProtection="1">
      <alignment horizontal="justify" vertical="top" wrapText="1"/>
      <protection locked="0"/>
    </xf>
    <xf numFmtId="0" fontId="43" fillId="0" borderId="5" xfId="0" applyFont="1" applyBorder="1" applyAlignment="1" applyProtection="1">
      <alignment horizontal="justify" vertical="top" wrapText="1"/>
      <protection locked="0"/>
    </xf>
    <xf numFmtId="0" fontId="43" fillId="0" borderId="11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43" fillId="0" borderId="3" xfId="0" applyFont="1" applyBorder="1" applyAlignment="1" applyProtection="1">
      <alignment horizontal="justify" vertical="top" wrapText="1"/>
      <protection locked="0"/>
    </xf>
    <xf numFmtId="0" fontId="4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53" fillId="0" borderId="4" xfId="0" applyFont="1" applyBorder="1" applyAlignment="1" applyProtection="1">
      <alignment horizontal="left" vertical="center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7" fillId="0" borderId="0" xfId="0" applyFont="1" applyAlignment="1">
      <alignment horizontal="justify" vertical="top" wrapText="1"/>
    </xf>
    <xf numFmtId="0" fontId="67" fillId="0" borderId="13" xfId="0" applyFont="1" applyBorder="1" applyAlignment="1">
      <alignment horizontal="justify" vertical="top" wrapText="1"/>
    </xf>
    <xf numFmtId="0" fontId="67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B20" sqref="B20:H21"/>
    </sheetView>
  </sheetViews>
  <sheetFormatPr defaultColWidth="0" defaultRowHeight="15" zeroHeight="1" x14ac:dyDescent="0.25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 x14ac:dyDescent="0.25">
      <c r="A1" s="42" t="s">
        <v>135</v>
      </c>
      <c r="B1" s="43"/>
      <c r="C1" s="43"/>
      <c r="D1" s="43"/>
      <c r="E1" s="43"/>
      <c r="F1" s="43"/>
      <c r="G1" s="43"/>
      <c r="H1" s="44"/>
    </row>
    <row r="2" spans="1:8" x14ac:dyDescent="0.25">
      <c r="A2" s="45" t="s">
        <v>136</v>
      </c>
      <c r="B2" s="46"/>
      <c r="C2" s="46"/>
      <c r="D2" s="46"/>
      <c r="E2" s="46"/>
      <c r="F2" s="46"/>
      <c r="G2" s="46"/>
      <c r="H2" s="47"/>
    </row>
    <row r="3" spans="1:8" x14ac:dyDescent="0.25">
      <c r="A3" s="45" t="s">
        <v>137</v>
      </c>
      <c r="B3" s="46"/>
      <c r="C3" s="46"/>
      <c r="D3" s="46"/>
      <c r="E3" s="46"/>
      <c r="F3" s="46"/>
      <c r="G3" s="46"/>
      <c r="H3" s="47"/>
    </row>
    <row r="4" spans="1:8" x14ac:dyDescent="0.25">
      <c r="A4" s="48" t="s">
        <v>138</v>
      </c>
      <c r="B4" s="49"/>
      <c r="C4" s="49"/>
      <c r="D4" s="49"/>
      <c r="E4" s="49"/>
      <c r="F4" s="49"/>
      <c r="G4" s="49"/>
      <c r="H4" s="50"/>
    </row>
    <row r="5" spans="1:8" x14ac:dyDescent="0.25">
      <c r="A5" s="37"/>
      <c r="B5"/>
      <c r="C5"/>
      <c r="D5"/>
      <c r="E5"/>
      <c r="F5"/>
      <c r="G5"/>
      <c r="H5" s="38"/>
    </row>
    <row r="6" spans="1:8" x14ac:dyDescent="0.25">
      <c r="A6" s="221" t="s">
        <v>213</v>
      </c>
      <c r="B6" s="222"/>
      <c r="C6" s="222"/>
      <c r="D6" s="222"/>
      <c r="E6" s="222"/>
      <c r="F6" s="222"/>
      <c r="G6" s="222"/>
      <c r="H6" s="223"/>
    </row>
    <row r="7" spans="1:8" x14ac:dyDescent="0.25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 x14ac:dyDescent="0.25">
      <c r="A8" s="13" t="s">
        <v>191</v>
      </c>
      <c r="B8" s="19">
        <v>45746</v>
      </c>
      <c r="C8" s="53"/>
      <c r="D8" s="15" t="s">
        <v>186</v>
      </c>
      <c r="E8" s="28"/>
      <c r="F8" s="28"/>
      <c r="G8" s="16"/>
      <c r="H8" s="17"/>
    </row>
    <row r="9" spans="1:8" ht="15.6" customHeight="1" x14ac:dyDescent="0.25">
      <c r="A9" s="20" t="s">
        <v>193</v>
      </c>
      <c r="B9" s="21">
        <v>0.92708333333333337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 x14ac:dyDescent="0.3">
      <c r="A10" s="82" t="s">
        <v>194</v>
      </c>
      <c r="B10" s="83">
        <v>0.94791666666666663</v>
      </c>
      <c r="C10" s="54"/>
      <c r="D10" s="94" t="s">
        <v>173</v>
      </c>
      <c r="E10" s="92"/>
      <c r="F10" s="92"/>
      <c r="G10" s="23" t="s">
        <v>159</v>
      </c>
      <c r="H10" s="25"/>
    </row>
    <row r="11" spans="1:8" ht="17.25" thickTop="1" thickBot="1" x14ac:dyDescent="0.3">
      <c r="A11" s="88" t="s">
        <v>192</v>
      </c>
      <c r="B11" s="213" t="s">
        <v>532</v>
      </c>
      <c r="C11" s="8"/>
      <c r="D11" s="94" t="s">
        <v>170</v>
      </c>
      <c r="E11" s="92"/>
      <c r="F11" s="92"/>
      <c r="G11" s="23" t="s">
        <v>254</v>
      </c>
      <c r="H11" s="25"/>
    </row>
    <row r="12" spans="1:8" ht="16.5" thickTop="1" x14ac:dyDescent="0.25">
      <c r="A12" s="80" t="s">
        <v>8</v>
      </c>
      <c r="B12" s="81">
        <v>21044</v>
      </c>
      <c r="C12" s="11"/>
      <c r="D12" s="94" t="s">
        <v>303</v>
      </c>
      <c r="E12" s="92"/>
      <c r="F12" s="92"/>
      <c r="G12" s="23" t="s">
        <v>533</v>
      </c>
      <c r="H12" s="25"/>
    </row>
    <row r="13" spans="1:8" ht="15.75" x14ac:dyDescent="0.25">
      <c r="A13" s="14" t="s">
        <v>10</v>
      </c>
      <c r="B13" s="29">
        <f>DATEDIF(B12,B8,"y")</f>
        <v>67</v>
      </c>
      <c r="C13" s="11"/>
      <c r="D13" s="94"/>
      <c r="E13" s="92"/>
      <c r="F13" s="92"/>
      <c r="G13" s="23"/>
      <c r="H13" s="25"/>
    </row>
    <row r="14" spans="1:8" ht="15.75" x14ac:dyDescent="0.25">
      <c r="A14" s="14" t="s">
        <v>12</v>
      </c>
      <c r="B14" s="18">
        <v>8756</v>
      </c>
      <c r="C14" s="11"/>
      <c r="D14" s="35"/>
      <c r="E14" s="35"/>
      <c r="F14" s="35"/>
      <c r="G14" s="36"/>
      <c r="H14" s="55"/>
    </row>
    <row r="15" spans="1:8" ht="15.75" x14ac:dyDescent="0.25">
      <c r="A15" s="14" t="s">
        <v>133</v>
      </c>
      <c r="B15" s="18">
        <v>35</v>
      </c>
      <c r="C15"/>
      <c r="D15" s="35"/>
      <c r="E15" s="35"/>
      <c r="F15" s="35"/>
      <c r="G15" s="164" t="s">
        <v>399</v>
      </c>
      <c r="H15" s="168" t="s">
        <v>534</v>
      </c>
    </row>
    <row r="16" spans="1:8" ht="15.6" customHeight="1" x14ac:dyDescent="0.25">
      <c r="A16" s="14" t="s">
        <v>106</v>
      </c>
      <c r="B16" s="18" t="s">
        <v>486</v>
      </c>
      <c r="C16"/>
      <c r="D16" s="35"/>
      <c r="E16" s="35"/>
      <c r="F16" s="35"/>
      <c r="G16" s="165" t="s">
        <v>402</v>
      </c>
      <c r="H16" s="163">
        <v>2690</v>
      </c>
    </row>
    <row r="17" spans="1:8" ht="14.45" customHeight="1" x14ac:dyDescent="0.25">
      <c r="A17" s="39"/>
      <c r="B17" s="30"/>
      <c r="C17" s="30"/>
      <c r="D17" s="87"/>
      <c r="E17" s="87"/>
      <c r="F17" s="87"/>
      <c r="G17" s="166" t="s">
        <v>388</v>
      </c>
      <c r="H17" s="167">
        <f>H16*0.0019</f>
        <v>5.1109999999999998</v>
      </c>
    </row>
    <row r="18" spans="1:8" ht="14.45" customHeight="1" x14ac:dyDescent="0.25">
      <c r="A18" s="56" t="s">
        <v>188</v>
      </c>
      <c r="B18" s="86" t="s">
        <v>530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 x14ac:dyDescent="0.25">
      <c r="A19" s="39"/>
      <c r="B19" s="30"/>
      <c r="C19" s="30"/>
      <c r="D19" s="33"/>
      <c r="E19" s="33"/>
      <c r="F19" s="33"/>
      <c r="G19" s="30"/>
      <c r="H19" s="40"/>
    </row>
    <row r="20" spans="1:8" ht="14.45" customHeight="1" x14ac:dyDescent="0.25">
      <c r="A20" s="56" t="s">
        <v>212</v>
      </c>
      <c r="B20" s="224" t="s">
        <v>539</v>
      </c>
      <c r="C20" s="225"/>
      <c r="D20" s="225"/>
      <c r="E20" s="225"/>
      <c r="F20" s="225"/>
      <c r="G20" s="225"/>
      <c r="H20" s="226"/>
    </row>
    <row r="21" spans="1:8" x14ac:dyDescent="0.25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 x14ac:dyDescent="0.25">
      <c r="A22" s="58" t="s">
        <v>271</v>
      </c>
      <c r="B22" s="229" t="s">
        <v>536</v>
      </c>
      <c r="C22" s="229"/>
      <c r="D22" s="229"/>
      <c r="E22" s="229"/>
      <c r="F22" s="229"/>
      <c r="G22" s="229"/>
      <c r="H22" s="230"/>
    </row>
    <row r="23" spans="1:8" ht="14.45" customHeight="1" x14ac:dyDescent="0.25">
      <c r="A23" s="37"/>
      <c r="B23" s="224"/>
      <c r="C23" s="224"/>
      <c r="D23" s="224"/>
      <c r="E23" s="224"/>
      <c r="F23" s="224"/>
      <c r="G23" s="224"/>
      <c r="H23" s="231"/>
    </row>
    <row r="24" spans="1:8" ht="14.45" customHeight="1" x14ac:dyDescent="0.25">
      <c r="A24" s="59"/>
      <c r="B24" s="224"/>
      <c r="C24" s="224"/>
      <c r="D24" s="224"/>
      <c r="E24" s="224"/>
      <c r="F24" s="224"/>
      <c r="G24" s="224"/>
      <c r="H24" s="231"/>
    </row>
    <row r="25" spans="1:8" ht="14.45" customHeight="1" x14ac:dyDescent="0.25">
      <c r="A25" s="37"/>
      <c r="B25" s="224"/>
      <c r="C25" s="224"/>
      <c r="D25" s="224"/>
      <c r="E25" s="224"/>
      <c r="F25" s="224"/>
      <c r="G25" s="224"/>
      <c r="H25" s="231"/>
    </row>
    <row r="26" spans="1:8" ht="14.45" customHeight="1" x14ac:dyDescent="0.25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 x14ac:dyDescent="0.25">
      <c r="A27" s="58" t="s">
        <v>272</v>
      </c>
      <c r="B27" s="229" t="s">
        <v>537</v>
      </c>
      <c r="C27" s="229"/>
      <c r="D27" s="229"/>
      <c r="E27" s="229"/>
      <c r="F27" s="229"/>
      <c r="G27" s="229"/>
      <c r="H27" s="230"/>
    </row>
    <row r="28" spans="1:8" ht="15.6" customHeight="1" x14ac:dyDescent="0.25">
      <c r="A28" s="37"/>
      <c r="B28" s="224"/>
      <c r="C28" s="224"/>
      <c r="D28" s="224"/>
      <c r="E28" s="224"/>
      <c r="F28" s="224"/>
      <c r="G28" s="224"/>
      <c r="H28" s="231"/>
    </row>
    <row r="29" spans="1:8" ht="14.45" customHeight="1" x14ac:dyDescent="0.25">
      <c r="A29" s="37"/>
      <c r="B29" s="224"/>
      <c r="C29" s="224"/>
      <c r="D29" s="224"/>
      <c r="E29" s="224"/>
      <c r="F29" s="224"/>
      <c r="G29" s="224"/>
      <c r="H29" s="231"/>
    </row>
    <row r="30" spans="1:8" ht="14.45" customHeight="1" x14ac:dyDescent="0.25">
      <c r="A30" s="31"/>
      <c r="B30" s="224"/>
      <c r="C30" s="224"/>
      <c r="D30" s="224"/>
      <c r="E30" s="224"/>
      <c r="F30" s="224"/>
      <c r="G30" s="224"/>
      <c r="H30" s="231"/>
    </row>
    <row r="31" spans="1:8" ht="14.45" customHeight="1" x14ac:dyDescent="0.25">
      <c r="A31" s="32"/>
      <c r="B31" s="232"/>
      <c r="C31" s="232"/>
      <c r="D31" s="232"/>
      <c r="E31" s="232"/>
      <c r="F31" s="232"/>
      <c r="G31" s="232"/>
      <c r="H31" s="233"/>
    </row>
    <row r="32" spans="1:8" ht="14.45" customHeight="1" x14ac:dyDescent="0.25">
      <c r="A32" s="58" t="s">
        <v>273</v>
      </c>
      <c r="B32" s="229" t="s">
        <v>538</v>
      </c>
      <c r="C32" s="229"/>
      <c r="D32" s="229"/>
      <c r="E32" s="229"/>
      <c r="F32" s="229"/>
      <c r="G32" s="229"/>
      <c r="H32" s="230"/>
    </row>
    <row r="33" spans="1:8" ht="14.45" customHeight="1" x14ac:dyDescent="0.25">
      <c r="A33" s="37"/>
      <c r="B33" s="224"/>
      <c r="C33" s="224"/>
      <c r="D33" s="224"/>
      <c r="E33" s="224"/>
      <c r="F33" s="224"/>
      <c r="G33" s="224"/>
      <c r="H33" s="231"/>
    </row>
    <row r="34" spans="1:8" ht="15.6" customHeight="1" x14ac:dyDescent="0.25">
      <c r="A34" s="37"/>
      <c r="B34" s="224"/>
      <c r="C34" s="224"/>
      <c r="D34" s="224"/>
      <c r="E34" s="224"/>
      <c r="F34" s="224"/>
      <c r="G34" s="224"/>
      <c r="H34" s="231"/>
    </row>
    <row r="35" spans="1:8" ht="14.45" customHeight="1" x14ac:dyDescent="0.25">
      <c r="A35" s="37"/>
      <c r="B35" s="224"/>
      <c r="C35" s="224"/>
      <c r="D35" s="224"/>
      <c r="E35" s="224"/>
      <c r="F35" s="224"/>
      <c r="G35" s="224"/>
      <c r="H35" s="231"/>
    </row>
    <row r="36" spans="1:8" ht="15.6" customHeight="1" x14ac:dyDescent="0.25">
      <c r="A36" s="37"/>
      <c r="B36" s="232"/>
      <c r="C36" s="232"/>
      <c r="D36" s="232"/>
      <c r="E36" s="232"/>
      <c r="F36" s="232"/>
      <c r="G36" s="232"/>
      <c r="H36" s="233"/>
    </row>
    <row r="37" spans="1:8" ht="14.45" customHeight="1" x14ac:dyDescent="0.25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 x14ac:dyDescent="0.25">
      <c r="A38" s="37"/>
      <c r="B38"/>
      <c r="C38" s="123"/>
      <c r="D38" s="218"/>
      <c r="E38" s="219"/>
      <c r="F38" s="219"/>
      <c r="G38" s="219"/>
      <c r="H38" s="220"/>
    </row>
    <row r="39" spans="1:8" ht="14.45" customHeight="1" x14ac:dyDescent="0.25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 x14ac:dyDescent="0.25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 x14ac:dyDescent="0.25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 x14ac:dyDescent="0.25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 x14ac:dyDescent="0.25">
      <c r="A43" s="34"/>
      <c r="B43" s="118"/>
      <c r="C43" s="125"/>
      <c r="D43" s="214" t="s">
        <v>531</v>
      </c>
      <c r="E43" s="215"/>
      <c r="F43" s="215"/>
      <c r="G43" s="215"/>
      <c r="H43" s="216"/>
    </row>
    <row r="44" spans="1:8" ht="14.45" customHeight="1" x14ac:dyDescent="0.25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 x14ac:dyDescent="0.25">
      <c r="A45" s="34"/>
      <c r="B45" s="118"/>
      <c r="C45" s="125"/>
      <c r="D45" s="215"/>
      <c r="E45" s="215"/>
      <c r="F45" s="215"/>
      <c r="G45" s="215"/>
      <c r="H45" s="216"/>
    </row>
    <row r="46" spans="1:8" x14ac:dyDescent="0.25">
      <c r="A46" s="34"/>
      <c r="B46" s="118"/>
      <c r="C46" s="125"/>
      <c r="D46" s="215"/>
      <c r="E46" s="215"/>
      <c r="F46" s="215"/>
      <c r="G46" s="215"/>
      <c r="H46" s="216"/>
    </row>
    <row r="47" spans="1:8" x14ac:dyDescent="0.25">
      <c r="A47" s="37"/>
      <c r="B47"/>
      <c r="C47" s="125"/>
      <c r="D47" s="215"/>
      <c r="E47" s="215"/>
      <c r="F47" s="215"/>
      <c r="G47" s="215"/>
      <c r="H47" s="216"/>
    </row>
    <row r="48" spans="1:8" x14ac:dyDescent="0.25">
      <c r="A48" s="37"/>
      <c r="B48"/>
      <c r="C48" s="125"/>
      <c r="D48" s="215"/>
      <c r="E48" s="215"/>
      <c r="F48" s="215"/>
      <c r="G48" s="215"/>
      <c r="H48" s="216"/>
    </row>
    <row r="49" spans="1:13" x14ac:dyDescent="0.25">
      <c r="A49" s="37"/>
      <c r="B49" s="203"/>
      <c r="C49" s="204"/>
      <c r="D49" s="215"/>
      <c r="E49" s="215"/>
      <c r="F49" s="215"/>
      <c r="G49" s="215"/>
      <c r="H49" s="216"/>
    </row>
    <row r="50" spans="1:13" x14ac:dyDescent="0.25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 x14ac:dyDescent="0.25">
      <c r="A51" s="61" t="s">
        <v>204</v>
      </c>
      <c r="B51" s="62" t="s">
        <v>535</v>
      </c>
      <c r="C51"/>
      <c r="D51"/>
      <c r="E51"/>
      <c r="F51"/>
      <c r="G51" s="73" t="str">
        <f>$G$9</f>
        <v>Щербаков А.С.</v>
      </c>
      <c r="H51" s="63"/>
    </row>
    <row r="52" spans="1:13" x14ac:dyDescent="0.25">
      <c r="A52" s="37"/>
      <c r="B52"/>
      <c r="C52"/>
      <c r="D52"/>
      <c r="E52"/>
      <c r="F52"/>
      <c r="G52"/>
      <c r="H52" s="38"/>
    </row>
    <row r="53" spans="1:13" x14ac:dyDescent="0.25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 x14ac:dyDescent="0.25">
      <c r="A54" s="39"/>
      <c r="B54" s="30"/>
      <c r="C54" s="30"/>
      <c r="D54" s="30"/>
      <c r="E54" s="30"/>
      <c r="F54" s="30"/>
      <c r="G54" s="30"/>
      <c r="H54" s="40"/>
    </row>
    <row r="55" spans="1:13" x14ac:dyDescent="0.25"/>
    <row r="56" spans="1:13" x14ac:dyDescent="0.25"/>
    <row r="57" spans="1:13" x14ac:dyDescent="0.25"/>
    <row r="58" spans="1:13" x14ac:dyDescent="0.25"/>
    <row r="59" spans="1:13" x14ac:dyDescent="0.25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J43" sqref="J43"/>
    </sheetView>
  </sheetViews>
  <sheetFormatPr defaultColWidth="0" defaultRowHeight="15" zeroHeight="1" x14ac:dyDescent="0.25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 x14ac:dyDescent="0.25">
      <c r="A1" s="42" t="s">
        <v>135</v>
      </c>
      <c r="B1" s="43"/>
      <c r="C1" s="43"/>
      <c r="D1" s="43"/>
      <c r="E1" s="43"/>
      <c r="F1" s="43"/>
      <c r="G1" s="43"/>
      <c r="H1" s="44"/>
    </row>
    <row r="2" spans="1:8" x14ac:dyDescent="0.25">
      <c r="A2" s="45" t="s">
        <v>136</v>
      </c>
      <c r="B2" s="46"/>
      <c r="C2" s="46"/>
      <c r="D2" s="46"/>
      <c r="E2" s="46"/>
      <c r="F2" s="46"/>
      <c r="G2" s="46"/>
      <c r="H2" s="47"/>
    </row>
    <row r="3" spans="1:8" x14ac:dyDescent="0.25">
      <c r="A3" s="45" t="s">
        <v>137</v>
      </c>
      <c r="B3" s="46"/>
      <c r="C3" s="46"/>
      <c r="D3" s="46"/>
      <c r="E3" s="46"/>
      <c r="F3" s="46"/>
      <c r="G3" s="46"/>
      <c r="H3" s="47"/>
    </row>
    <row r="4" spans="1:8" x14ac:dyDescent="0.25">
      <c r="A4" s="48" t="s">
        <v>138</v>
      </c>
      <c r="B4" s="49"/>
      <c r="C4" s="49"/>
      <c r="D4" s="49"/>
      <c r="E4" s="49"/>
      <c r="F4" s="49"/>
      <c r="G4" s="49"/>
      <c r="H4" s="50"/>
    </row>
    <row r="5" spans="1:8" x14ac:dyDescent="0.25">
      <c r="A5" s="37"/>
      <c r="B5"/>
      <c r="C5"/>
      <c r="D5"/>
      <c r="E5"/>
      <c r="F5"/>
      <c r="G5"/>
      <c r="H5" s="38"/>
    </row>
    <row r="6" spans="1:8" ht="15.6" customHeight="1" x14ac:dyDescent="0.25">
      <c r="A6" s="244" t="s">
        <v>208</v>
      </c>
      <c r="B6" s="245"/>
      <c r="C6" s="245"/>
      <c r="D6" s="245"/>
      <c r="E6" s="245"/>
      <c r="F6" s="245"/>
      <c r="G6" s="245"/>
      <c r="H6" s="246"/>
    </row>
    <row r="7" spans="1:8" ht="21.6" customHeight="1" x14ac:dyDescent="0.25">
      <c r="A7" s="244"/>
      <c r="B7" s="245"/>
      <c r="C7" s="245"/>
      <c r="D7" s="245"/>
      <c r="E7" s="245"/>
      <c r="F7" s="245"/>
      <c r="G7" s="245"/>
      <c r="H7" s="246"/>
    </row>
    <row r="8" spans="1:8" ht="17.25" thickBot="1" x14ac:dyDescent="0.35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3" t="s">
        <v>218</v>
      </c>
      <c r="D8" s="243"/>
      <c r="E8" s="243"/>
      <c r="F8" s="189">
        <v>1</v>
      </c>
      <c r="G8" s="117" t="s">
        <v>309</v>
      </c>
      <c r="H8" s="157"/>
    </row>
    <row r="9" spans="1:8" ht="15.75" thickTop="1" x14ac:dyDescent="0.25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B9"/>
      <c r="C9" s="243"/>
      <c r="D9" s="243"/>
      <c r="E9" s="243"/>
      <c r="F9" s="189"/>
      <c r="G9" s="117"/>
      <c r="H9" s="38"/>
    </row>
    <row r="10" spans="1:8" x14ac:dyDescent="0.25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8"/>
      <c r="C10" s="247"/>
      <c r="D10" s="247"/>
      <c r="E10" s="247"/>
      <c r="F10" s="192"/>
      <c r="G10" s="117"/>
      <c r="H10" s="38"/>
    </row>
    <row r="11" spans="1:8" x14ac:dyDescent="0.25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 x14ac:dyDescent="0.25">
      <c r="A12" s="74" t="s">
        <v>191</v>
      </c>
      <c r="B12" s="19">
        <f>КАГ!B8</f>
        <v>45746</v>
      </c>
      <c r="C12" s="11"/>
      <c r="D12" s="15" t="s">
        <v>186</v>
      </c>
      <c r="E12" s="28"/>
      <c r="F12" s="28"/>
      <c r="G12" s="16"/>
      <c r="H12" s="17"/>
    </row>
    <row r="13" spans="1:8" ht="15.75" x14ac:dyDescent="0.25">
      <c r="A13" s="75" t="s">
        <v>193</v>
      </c>
      <c r="B13" s="21">
        <v>0.99305555555555547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 x14ac:dyDescent="0.25">
      <c r="A14" s="75" t="s">
        <v>194</v>
      </c>
      <c r="B14" s="21">
        <v>4.8611111111111112E-2</v>
      </c>
      <c r="C14" s="11"/>
      <c r="D14" s="94" t="s">
        <v>173</v>
      </c>
      <c r="E14" s="92"/>
      <c r="F14" s="92"/>
      <c r="G14" s="79" t="str">
        <f>КАГ!G10</f>
        <v>Нефёдова А.А.</v>
      </c>
      <c r="H14" s="90" t="str">
        <f>IF(ISBLANK(КАГ!H10),"",КАГ!H10)</f>
        <v/>
      </c>
    </row>
    <row r="15" spans="1:8" ht="16.5" thickBot="1" x14ac:dyDescent="0.3">
      <c r="A15" s="162" t="s">
        <v>387</v>
      </c>
      <c r="B15" s="187">
        <f>IF(B14&lt;B13,B14+1,B14)-B13</f>
        <v>5.5555555555555691E-2</v>
      </c>
      <c r="C15"/>
      <c r="D15" s="94" t="s">
        <v>170</v>
      </c>
      <c r="E15" s="92"/>
      <c r="F15" s="92"/>
      <c r="G15" s="79" t="str">
        <f>КАГ!G11</f>
        <v>Молотков А.В.</v>
      </c>
      <c r="H15" s="90" t="str">
        <f>IF(ISBLANK(КАГ!H11),"",КАГ!H11)</f>
        <v/>
      </c>
    </row>
    <row r="16" spans="1:8" ht="17.25" thickTop="1" thickBot="1" x14ac:dyDescent="0.3">
      <c r="A16" s="88" t="s">
        <v>192</v>
      </c>
      <c r="B16" s="200" t="str">
        <f>КАГ!B11</f>
        <v>Пичугина Е.В.</v>
      </c>
      <c r="C16" s="199">
        <f>LEN(КАГ!B11)</f>
        <v>13</v>
      </c>
      <c r="D16" s="94" t="s">
        <v>303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 x14ac:dyDescent="0.25">
      <c r="A17" s="14" t="s">
        <v>8</v>
      </c>
      <c r="B17" s="66">
        <f>КАГ!B12</f>
        <v>21044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 x14ac:dyDescent="0.25">
      <c r="A18" s="14" t="s">
        <v>10</v>
      </c>
      <c r="B18" s="29">
        <f>КАГ!B13</f>
        <v>67</v>
      </c>
      <c r="C18"/>
      <c r="D18"/>
      <c r="E18"/>
      <c r="F18"/>
      <c r="G18"/>
      <c r="H18" s="38"/>
    </row>
    <row r="19" spans="1:8" ht="14.45" customHeight="1" x14ac:dyDescent="0.25">
      <c r="A19" s="14" t="s">
        <v>12</v>
      </c>
      <c r="B19" s="67">
        <f>КАГ!B14</f>
        <v>8756</v>
      </c>
      <c r="C19" s="68"/>
      <c r="D19" s="68"/>
      <c r="E19" s="68"/>
      <c r="F19" s="68"/>
      <c r="G19" s="164" t="s">
        <v>399</v>
      </c>
      <c r="H19" s="179" t="str">
        <f>КАГ!H15</f>
        <v>2:24</v>
      </c>
    </row>
    <row r="20" spans="1:8" ht="14.45" customHeight="1" x14ac:dyDescent="0.25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402</v>
      </c>
      <c r="H20" s="180">
        <f>КАГ!H16</f>
        <v>2690</v>
      </c>
    </row>
    <row r="21" spans="1:8" ht="14.45" customHeight="1" x14ac:dyDescent="0.25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388</v>
      </c>
      <c r="H21" s="167">
        <f>КАГ!H17</f>
        <v>5.1109999999999998</v>
      </c>
    </row>
    <row r="22" spans="1:8" ht="14.45" customHeight="1" x14ac:dyDescent="0.25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0.93680555555555556</v>
      </c>
    </row>
    <row r="23" spans="1:8" ht="14.45" customHeight="1" x14ac:dyDescent="0.25">
      <c r="A23" s="64" t="s">
        <v>391</v>
      </c>
      <c r="B23" s="171" t="s">
        <v>390</v>
      </c>
      <c r="C23" s="161"/>
      <c r="D23" s="161"/>
      <c r="E23" s="161"/>
      <c r="F23" s="161"/>
      <c r="G23"/>
      <c r="H23" s="38"/>
    </row>
    <row r="24" spans="1:8" ht="14.45" customHeight="1" x14ac:dyDescent="0.3">
      <c r="A24" s="182" t="s">
        <v>389</v>
      </c>
      <c r="B24" s="169"/>
      <c r="C24" s="169"/>
      <c r="D24" s="169"/>
      <c r="E24" s="169"/>
      <c r="F24" s="169"/>
      <c r="G24" s="169"/>
      <c r="H24" s="170"/>
    </row>
    <row r="25" spans="1:8" ht="14.45" customHeight="1" x14ac:dyDescent="0.25">
      <c r="A25" s="248" t="s">
        <v>526</v>
      </c>
      <c r="B25" s="249"/>
      <c r="C25" s="249"/>
      <c r="D25" s="249"/>
      <c r="E25" s="249"/>
      <c r="F25" s="249"/>
      <c r="G25" s="249"/>
      <c r="H25" s="250"/>
    </row>
    <row r="26" spans="1:8" ht="14.45" customHeight="1" x14ac:dyDescent="0.25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 x14ac:dyDescent="0.25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 x14ac:dyDescent="0.25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 x14ac:dyDescent="0.25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 x14ac:dyDescent="0.25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 x14ac:dyDescent="0.25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 x14ac:dyDescent="0.25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 x14ac:dyDescent="0.25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 x14ac:dyDescent="0.25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 x14ac:dyDescent="0.25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 x14ac:dyDescent="0.25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 x14ac:dyDescent="0.25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 x14ac:dyDescent="0.25">
      <c r="A38" s="176" t="s">
        <v>395</v>
      </c>
      <c r="B38" s="174"/>
      <c r="C38" s="175"/>
      <c r="D38" s="175"/>
      <c r="E38" s="185" t="str">
        <f>IF(A6=Вмешательства!D4,Вмешательства!V16,IF(ЧКВ!A6=Вмешательства!D36,Вмешательства!V16,"-----"))</f>
        <v>СТЕНТ/Ы</v>
      </c>
      <c r="F38" s="175"/>
      <c r="G38" s="178"/>
      <c r="H38"/>
    </row>
    <row r="39" spans="1:12" ht="15.75" x14ac:dyDescent="0.25">
      <c r="A39" s="172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 x14ac:dyDescent="0.25">
      <c r="A40" s="173" t="s">
        <v>393</v>
      </c>
      <c r="B40" s="177" t="s">
        <v>525</v>
      </c>
      <c r="C40" s="119"/>
      <c r="D40" s="218" t="s">
        <v>400</v>
      </c>
      <c r="E40" s="224"/>
      <c r="F40" s="224"/>
      <c r="G40" s="224"/>
      <c r="H40" s="231"/>
    </row>
    <row r="41" spans="1:12" ht="14.45" customHeight="1" x14ac:dyDescent="0.25">
      <c r="A41" s="31"/>
      <c r="B41" s="27"/>
      <c r="C41" s="119"/>
      <c r="D41" s="224"/>
      <c r="E41" s="224"/>
      <c r="F41" s="224"/>
      <c r="G41" s="224"/>
      <c r="H41" s="231"/>
    </row>
    <row r="42" spans="1:12" ht="14.45" customHeight="1" x14ac:dyDescent="0.25">
      <c r="A42" s="31"/>
      <c r="B42" s="27"/>
      <c r="C42" s="119"/>
      <c r="D42" s="224"/>
      <c r="E42" s="224"/>
      <c r="F42" s="224"/>
      <c r="G42" s="224"/>
      <c r="H42" s="231"/>
    </row>
    <row r="43" spans="1:12" ht="14.45" customHeight="1" x14ac:dyDescent="0.25">
      <c r="A43" s="31"/>
      <c r="B43" s="27"/>
      <c r="C43" s="119"/>
      <c r="D43" s="224"/>
      <c r="E43" s="224"/>
      <c r="F43" s="224"/>
      <c r="G43" s="224"/>
      <c r="H43" s="231"/>
    </row>
    <row r="44" spans="1:12" ht="14.45" customHeight="1" x14ac:dyDescent="0.25">
      <c r="A44" s="31"/>
      <c r="B44" s="27"/>
      <c r="C44" s="119"/>
      <c r="D44" s="224"/>
      <c r="E44" s="224"/>
      <c r="F44" s="224"/>
      <c r="G44" s="224"/>
      <c r="H44" s="231"/>
      <c r="L44" s="159"/>
    </row>
    <row r="45" spans="1:12" ht="14.45" customHeight="1" x14ac:dyDescent="0.25">
      <c r="A45" s="31"/>
      <c r="B45" s="27"/>
      <c r="C45" s="119"/>
      <c r="D45" s="224"/>
      <c r="E45" s="224"/>
      <c r="F45" s="224"/>
      <c r="G45" s="224"/>
      <c r="H45" s="231"/>
    </row>
    <row r="46" spans="1:12" ht="14.45" customHeight="1" x14ac:dyDescent="0.25">
      <c r="A46" s="31"/>
      <c r="B46" s="27"/>
      <c r="C46" s="119"/>
      <c r="D46" s="224"/>
      <c r="E46" s="224"/>
      <c r="F46" s="224"/>
      <c r="G46" s="224"/>
      <c r="H46" s="231"/>
    </row>
    <row r="47" spans="1:12" ht="14.45" customHeight="1" x14ac:dyDescent="0.25">
      <c r="A47" s="37"/>
      <c r="B47"/>
      <c r="C47" s="119"/>
      <c r="D47" s="224"/>
      <c r="E47" s="224"/>
      <c r="F47" s="224"/>
      <c r="G47" s="224"/>
      <c r="H47" s="231"/>
    </row>
    <row r="48" spans="1:12" ht="14.45" customHeight="1" x14ac:dyDescent="0.25">
      <c r="A48" s="37"/>
      <c r="B48"/>
      <c r="C48" s="119"/>
      <c r="D48" s="224"/>
      <c r="E48" s="224"/>
      <c r="F48" s="224"/>
      <c r="G48" s="224"/>
      <c r="H48" s="231"/>
    </row>
    <row r="49" spans="1:8" ht="14.45" customHeight="1" x14ac:dyDescent="0.25">
      <c r="A49" s="37"/>
      <c r="B49"/>
      <c r="C49" s="119"/>
      <c r="D49" s="224"/>
      <c r="E49" s="224"/>
      <c r="F49" s="224"/>
      <c r="G49" s="224"/>
      <c r="H49" s="231"/>
    </row>
    <row r="50" spans="1:8" x14ac:dyDescent="0.25">
      <c r="A50" s="61" t="s">
        <v>199</v>
      </c>
      <c r="B50" s="62" t="s">
        <v>522</v>
      </c>
      <c r="C50"/>
      <c r="D50"/>
      <c r="E50"/>
      <c r="F50"/>
      <c r="G50"/>
      <c r="H50" s="38"/>
    </row>
    <row r="51" spans="1:8" x14ac:dyDescent="0.25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 x14ac:dyDescent="0.25">
      <c r="A52" s="234" t="s">
        <v>371</v>
      </c>
      <c r="B52" s="235"/>
      <c r="C52" s="235"/>
      <c r="D52" s="235"/>
      <c r="E52" s="235"/>
      <c r="F52" s="236"/>
      <c r="G52"/>
      <c r="H52" s="38"/>
    </row>
    <row r="53" spans="1:8" ht="15" customHeight="1" x14ac:dyDescent="0.25">
      <c r="A53" s="237"/>
      <c r="B53" s="238"/>
      <c r="C53" s="238"/>
      <c r="D53" s="238"/>
      <c r="E53" s="238"/>
      <c r="F53" s="239"/>
      <c r="G53" s="73" t="str">
        <f>IF(ISBLANK(H13),"",H13)</f>
        <v/>
      </c>
      <c r="H53" s="63"/>
    </row>
    <row r="54" spans="1:8" x14ac:dyDescent="0.25">
      <c r="A54" s="240"/>
      <c r="B54" s="241"/>
      <c r="C54" s="241"/>
      <c r="D54" s="241"/>
      <c r="E54" s="241"/>
      <c r="F54" s="242"/>
      <c r="G54" s="30"/>
      <c r="H54" s="40"/>
    </row>
    <row r="55" spans="1:8" x14ac:dyDescent="0.25">
      <c r="A55"/>
      <c r="B55"/>
      <c r="C55"/>
      <c r="D55"/>
      <c r="E55"/>
      <c r="F55"/>
      <c r="G55"/>
      <c r="H55"/>
    </row>
    <row r="56" spans="1:8" x14ac:dyDescent="0.25"/>
    <row r="57" spans="1:8" x14ac:dyDescent="0.25"/>
    <row r="58" spans="1:8" x14ac:dyDescent="0.25"/>
    <row r="59" spans="1:8" x14ac:dyDescent="0.25"/>
    <row r="60" spans="1:8" ht="18" hidden="1" customHeight="1" x14ac:dyDescent="0.25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6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 x14ac:dyDescent="0.25"/>
  <cols>
    <col min="1" max="1" width="68.85546875" customWidth="1"/>
    <col min="2" max="5" width="9.140625" style="207" customWidth="1"/>
    <col min="6" max="16384" width="9.140625" hidden="1"/>
  </cols>
  <sheetData>
    <row r="1" spans="1:1" x14ac:dyDescent="0.25">
      <c r="A1" s="3" t="str">
        <f>КАГ!A6</f>
        <v>КОРОНАРОГРАФИЯ</v>
      </c>
    </row>
    <row r="2" spans="1:1" x14ac:dyDescent="0.25"/>
    <row r="3" spans="1:1" ht="354" customHeight="1" x14ac:dyDescent="0.25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без значимых стенозов
Бассейн ПНА:   неровность контуров проксимального сегмента; миокардиальный мост среднего сегмента с компрессией в систолу 30% Бассейн ИМА: стеноз проксимальной трети 30%;  антеградный кровоток TIMI III
Бассейн  ОА:   норма
Бассейн ПКА:   неровность контуров среднего сегмента; стеноз дистального сегмента 30%; ангтеградный кровоток TIMI III</v>
      </c>
    </row>
    <row r="4" spans="1:1" x14ac:dyDescent="0.25">
      <c r="A4" s="207"/>
    </row>
    <row r="5" spans="1:1" x14ac:dyDescent="0.25">
      <c r="A5" s="207"/>
    </row>
    <row r="6" spans="1:1" x14ac:dyDescent="0.25">
      <c r="A6" s="207"/>
    </row>
    <row r="7" spans="1:1" x14ac:dyDescent="0.25">
      <c r="A7" s="207"/>
    </row>
    <row r="8" spans="1:1" x14ac:dyDescent="0.25">
      <c r="A8" s="207"/>
    </row>
    <row r="9" spans="1:1" x14ac:dyDescent="0.25">
      <c r="A9" s="207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E7" sqref="E7"/>
    </sheetView>
  </sheetViews>
  <sheetFormatPr defaultColWidth="0" defaultRowHeight="15" zeroHeight="1" x14ac:dyDescent="0.25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 x14ac:dyDescent="0.25">
      <c r="A1" s="26"/>
      <c r="B1" s="111"/>
      <c r="C1" s="111"/>
      <c r="D1" s="112"/>
    </row>
    <row r="2" spans="1:4" ht="19.899999999999999" customHeight="1" x14ac:dyDescent="0.3">
      <c r="A2" s="95" t="s">
        <v>98</v>
      </c>
      <c r="B2" s="96">
        <f>$D$10</f>
        <v>45746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 x14ac:dyDescent="0.25">
      <c r="A3" s="98" t="s">
        <v>97</v>
      </c>
      <c r="B3" s="99"/>
      <c r="C3"/>
      <c r="D3" s="38"/>
    </row>
    <row r="4" spans="1:4" ht="16.5" thickBot="1" x14ac:dyDescent="0.3">
      <c r="A4" s="146" t="s">
        <v>195</v>
      </c>
      <c r="B4" s="147" t="s">
        <v>105</v>
      </c>
      <c r="C4" s="148" t="s">
        <v>15</v>
      </c>
      <c r="D4" s="202" t="str">
        <f>КАГ!$B$11</f>
        <v>Пичугина Е.В.</v>
      </c>
    </row>
    <row r="5" spans="1:4" ht="15.75" thickTop="1" x14ac:dyDescent="0.25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21044</v>
      </c>
    </row>
    <row r="6" spans="1:4" ht="30" x14ac:dyDescent="0.25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67</v>
      </c>
    </row>
    <row r="7" spans="1:4" x14ac:dyDescent="0.25">
      <c r="A7" s="37"/>
      <c r="B7"/>
      <c r="C7" s="100" t="s">
        <v>12</v>
      </c>
      <c r="D7" s="102">
        <f>КАГ!$B$14</f>
        <v>8756</v>
      </c>
    </row>
    <row r="8" spans="1:4" x14ac:dyDescent="0.25">
      <c r="A8" s="193" t="str">
        <f>ЧКВ!$A$9</f>
        <v>Код модели: 21166</v>
      </c>
      <c r="B8" s="103"/>
      <c r="C8" s="100" t="s">
        <v>133</v>
      </c>
      <c r="D8" s="102">
        <f>КАГ!$B$15</f>
        <v>35</v>
      </c>
    </row>
    <row r="9" spans="1:4" x14ac:dyDescent="0.25">
      <c r="A9" s="193" t="str">
        <f>ЧКВ!$A$10</f>
        <v>Код метода: 47</v>
      </c>
      <c r="B9"/>
      <c r="C9" s="104" t="s">
        <v>106</v>
      </c>
      <c r="D9" s="102" t="str">
        <f>КАГ!$B$16</f>
        <v>ОКС с ↑ ST</v>
      </c>
    </row>
    <row r="10" spans="1:4" x14ac:dyDescent="0.25">
      <c r="A10" s="194"/>
      <c r="B10" s="30"/>
      <c r="C10" s="149" t="s">
        <v>13</v>
      </c>
      <c r="D10" s="150">
        <f>КАГ!$B$8</f>
        <v>45746</v>
      </c>
    </row>
    <row r="11" spans="1:4" x14ac:dyDescent="0.25">
      <c r="A11" s="26"/>
      <c r="B11" s="111"/>
      <c r="C11" s="111"/>
      <c r="D11" s="112"/>
    </row>
    <row r="12" spans="1:4" ht="18.75" customHeight="1" x14ac:dyDescent="0.25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 x14ac:dyDescent="0.25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6"/>
      <c r="D13" s="139">
        <v>1</v>
      </c>
    </row>
    <row r="14" spans="1:4" ht="27.75" customHeight="1" x14ac:dyDescent="0.25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3" t="s">
        <v>315</v>
      </c>
      <c r="C14" s="134"/>
      <c r="D14" s="139">
        <v>2</v>
      </c>
    </row>
    <row r="15" spans="1:4" ht="27.75" customHeight="1" x14ac:dyDescent="0.25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53" t="s">
        <v>324</v>
      </c>
      <c r="C15" s="134" t="s">
        <v>420</v>
      </c>
      <c r="D15" s="139">
        <v>1</v>
      </c>
    </row>
    <row r="16" spans="1:4" ht="27.75" customHeight="1" x14ac:dyDescent="0.25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375</v>
      </c>
      <c r="C16" s="134" t="s">
        <v>411</v>
      </c>
      <c r="D16" s="139">
        <v>2</v>
      </c>
    </row>
    <row r="17" spans="1:4" ht="27.75" customHeight="1" x14ac:dyDescent="0.25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375</v>
      </c>
      <c r="C17" s="134" t="s">
        <v>404</v>
      </c>
      <c r="D17" s="139">
        <v>1</v>
      </c>
    </row>
    <row r="18" spans="1:4" ht="27.75" customHeight="1" x14ac:dyDescent="0.25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3" t="s">
        <v>516</v>
      </c>
      <c r="C18" s="134" t="s">
        <v>424</v>
      </c>
      <c r="D18" s="139">
        <v>1</v>
      </c>
    </row>
    <row r="19" spans="1:4" ht="27.75" customHeight="1" x14ac:dyDescent="0.25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9" s="153" t="s">
        <v>326</v>
      </c>
      <c r="C19" s="181"/>
      <c r="D19" s="139">
        <v>1</v>
      </c>
    </row>
    <row r="20" spans="1:4" ht="27.75" customHeight="1" x14ac:dyDescent="0.25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 x14ac:dyDescent="0.25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 x14ac:dyDescent="0.25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 x14ac:dyDescent="0.25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 x14ac:dyDescent="0.25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 x14ac:dyDescent="0.25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 x14ac:dyDescent="0.25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 x14ac:dyDescent="0.25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 x14ac:dyDescent="0.25">
      <c r="A28" s="37" t="s">
        <v>11</v>
      </c>
      <c r="B28" t="s">
        <v>11</v>
      </c>
      <c r="C28"/>
      <c r="D28" s="38"/>
    </row>
    <row r="29" spans="1:4" ht="14.45" customHeight="1" x14ac:dyDescent="0.25">
      <c r="A29" s="37" t="s">
        <v>11</v>
      </c>
      <c r="B29" t="s">
        <v>11</v>
      </c>
      <c r="C29"/>
      <c r="D29" s="38"/>
    </row>
    <row r="30" spans="1:4" ht="14.45" customHeight="1" x14ac:dyDescent="0.25">
      <c r="A30" s="37" t="s">
        <v>11</v>
      </c>
      <c r="B30" t="s">
        <v>11</v>
      </c>
      <c r="C30"/>
      <c r="D30" s="38"/>
    </row>
    <row r="31" spans="1:4" ht="14.45" customHeight="1" x14ac:dyDescent="0.25">
      <c r="A31" s="37" t="s">
        <v>11</v>
      </c>
      <c r="B31" t="s">
        <v>11</v>
      </c>
      <c r="C31"/>
      <c r="D31" s="38"/>
    </row>
    <row r="32" spans="1:4" ht="14.45" customHeight="1" x14ac:dyDescent="0.25">
      <c r="A32" s="37" t="s">
        <v>11</v>
      </c>
      <c r="B32"/>
      <c r="C32"/>
      <c r="D32" s="38"/>
    </row>
    <row r="33" spans="1:4" ht="14.45" customHeight="1" x14ac:dyDescent="0.25">
      <c r="A33" s="37"/>
      <c r="B33"/>
      <c r="C33"/>
      <c r="D33" s="38"/>
    </row>
    <row r="34" spans="1:4" ht="14.45" customHeight="1" x14ac:dyDescent="0.25">
      <c r="A34" s="37"/>
      <c r="B34"/>
      <c r="C34"/>
      <c r="D34" s="38"/>
    </row>
    <row r="35" spans="1:4" ht="19.899999999999999" customHeight="1" x14ac:dyDescent="0.25">
      <c r="A35" s="37"/>
      <c r="B35" s="109" t="s">
        <v>377</v>
      </c>
      <c r="C35" s="12"/>
      <c r="D35" s="38"/>
    </row>
    <row r="36" spans="1:4" ht="19.899999999999999" customHeight="1" x14ac:dyDescent="0.25">
      <c r="A36" s="37"/>
      <c r="B36"/>
      <c r="C36"/>
      <c r="D36" s="38"/>
    </row>
    <row r="37" spans="1:4" ht="19.899999999999999" customHeight="1" x14ac:dyDescent="0.25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 x14ac:dyDescent="0.25">
      <c r="A38" s="37"/>
      <c r="B38"/>
      <c r="C38"/>
      <c r="D38" s="38"/>
    </row>
    <row r="39" spans="1:4" ht="19.899999999999999" customHeight="1" x14ac:dyDescent="0.25">
      <c r="A39" s="37"/>
      <c r="B39" s="110" t="s">
        <v>518</v>
      </c>
      <c r="C39" s="113"/>
      <c r="D39" s="38"/>
    </row>
    <row r="40" spans="1:4" ht="19.899999999999999" customHeight="1" x14ac:dyDescent="0.25">
      <c r="A40" s="39"/>
      <c r="B40" s="30"/>
      <c r="C40" s="30"/>
      <c r="D40" s="40"/>
    </row>
    <row r="41" spans="1:4" ht="14.45" customHeight="1" x14ac:dyDescent="0.25">
      <c r="C41" s="212"/>
    </row>
    <row r="42" spans="1:4" x14ac:dyDescent="0.25"/>
    <row r="43" spans="1:4" x14ac:dyDescent="0.25"/>
    <row r="44" spans="1:4" x14ac:dyDescent="0.25"/>
    <row r="45" spans="1:4" x14ac:dyDescent="0.25"/>
    <row r="46" spans="1:4" x14ac:dyDescent="0.25"/>
  </sheetData>
  <sheetProtection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L53" sqref="AL53"/>
    </sheetView>
  </sheetViews>
  <sheetFormatPr defaultRowHeight="15" outlineLevelCol="2" x14ac:dyDescent="0.25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8"/>
    </row>
    <row r="2" spans="1:42" x14ac:dyDescent="0.25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Fielder</v>
      </c>
      <c r="T2" s="114" t="str">
        <f>IFERROR(INDEX(Расходка[Наименование расходного материала],MATCH(Расходка[[#This Row],[№]],Поиск_расходки[Индекс3],0)),"")</f>
        <v>DES, Resolute Integtity</v>
      </c>
      <c r="U2" s="114" t="str">
        <f>IFERROR(INDEX(Расходка[Наименование расходного материала],MATCH(Расходка[[#This Row],[№]],Поиск_расходки[Индекс4],0)),"")</f>
        <v>Колибри</v>
      </c>
      <c r="V2" s="114" t="str">
        <f>IFERROR(INDEX(Расходка[Наименование расходного материала],MATCH(Расходка[[#This Row],[№]],Поиск_расходки[Индекс5],0)),"")</f>
        <v>Колибри</v>
      </c>
      <c r="W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2" s="114" t="str">
        <f>IFERROR(INDEX(Расходка[Наименование расходного материала],MATCH(Расходка[[#This Row],[№]],Поиск_расходки[Индекс7],0)),"")</f>
        <v>Launcher 6F EBU 3.5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497</v>
      </c>
      <c r="AP2" s="127"/>
    </row>
    <row r="3" spans="1:42" x14ac:dyDescent="0.25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>Fielder XT-A</v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4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490</v>
      </c>
      <c r="AO3" t="s">
        <v>498</v>
      </c>
      <c r="AP3" s="128"/>
    </row>
    <row r="4" spans="1:42" x14ac:dyDescent="0.25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>Fielder XT-R</v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503</v>
      </c>
      <c r="AO4" t="s">
        <v>500</v>
      </c>
      <c r="AP4" s="128"/>
    </row>
    <row r="5" spans="1:42" x14ac:dyDescent="0.25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499</v>
      </c>
    </row>
    <row r="6" spans="1:42" x14ac:dyDescent="0.25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502</v>
      </c>
    </row>
    <row r="7" spans="1:42" x14ac:dyDescent="0.25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496</v>
      </c>
    </row>
    <row r="8" spans="1:42" x14ac:dyDescent="0.25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 x14ac:dyDescent="0.25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8">
        <v>218160</v>
      </c>
      <c r="AN9" s="2"/>
      <c r="AO9" t="s">
        <v>90</v>
      </c>
    </row>
    <row r="10" spans="1:42" x14ac:dyDescent="0.25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1</v>
      </c>
      <c r="I10" s="115">
        <f>IF(ISNUMBER(SEARCH('Карта учёта'!$B$17,Расходка[[#This Row],[Наименование расходного материала]])),MAX($I$1:I9)+1,0)</f>
        <v>1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8">
        <v>194510</v>
      </c>
      <c r="AN10" s="2"/>
      <c r="AO10" t="s">
        <v>91</v>
      </c>
    </row>
    <row r="11" spans="1:42" x14ac:dyDescent="0.25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2</v>
      </c>
      <c r="I11" s="115">
        <f>IF(ISNUMBER(SEARCH('Карта учёта'!$B$17,Расходка[[#This Row],[Наименование расходного материала]])),MAX($I$1:I10)+1,0)</f>
        <v>2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8">
        <v>323500</v>
      </c>
      <c r="AN11" s="2"/>
      <c r="AO11" t="s">
        <v>92</v>
      </c>
    </row>
    <row r="12" spans="1:42" x14ac:dyDescent="0.25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8">
        <v>323510</v>
      </c>
      <c r="AN12" s="2"/>
      <c r="AO12" t="s">
        <v>93</v>
      </c>
    </row>
    <row r="13" spans="1:42" x14ac:dyDescent="0.25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 x14ac:dyDescent="0.25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8"/>
      <c r="AN14" s="2"/>
    </row>
    <row r="15" spans="1:42" x14ac:dyDescent="0.25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 x14ac:dyDescent="0.25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 x14ac:dyDescent="0.2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 x14ac:dyDescent="0.2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 x14ac:dyDescent="0.2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 x14ac:dyDescent="0.2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 x14ac:dyDescent="0.2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 x14ac:dyDescent="0.2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 x14ac:dyDescent="0.2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 x14ac:dyDescent="0.2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 x14ac:dyDescent="0.2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 x14ac:dyDescent="0.2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 x14ac:dyDescent="0.2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1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 x14ac:dyDescent="0.2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2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 x14ac:dyDescent="0.2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3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 x14ac:dyDescent="0.2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 x14ac:dyDescent="0.2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 x14ac:dyDescent="0.2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 x14ac:dyDescent="0.25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 x14ac:dyDescent="0.25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 x14ac:dyDescent="0.25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 x14ac:dyDescent="0.25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 x14ac:dyDescent="0.25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 x14ac:dyDescent="0.25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 x14ac:dyDescent="0.25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 x14ac:dyDescent="0.25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 x14ac:dyDescent="0.25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 x14ac:dyDescent="0.25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 x14ac:dyDescent="0.25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 x14ac:dyDescent="0.25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 x14ac:dyDescent="0.25">
      <c r="A45">
        <f>ROW(Расходка[[#This Row],[Тип расходного материала ]])-1</f>
        <v>44</v>
      </c>
      <c r="B45" t="s">
        <v>3</v>
      </c>
      <c r="C45" t="s">
        <v>523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 x14ac:dyDescent="0.25">
      <c r="A46">
        <f>ROW(Расходка[[#This Row],[Тип расходного материала ]])-1</f>
        <v>45</v>
      </c>
      <c r="B46" t="s">
        <v>3</v>
      </c>
      <c r="C46" t="s">
        <v>524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 x14ac:dyDescent="0.25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 x14ac:dyDescent="0.25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 x14ac:dyDescent="0.25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 x14ac:dyDescent="0.25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 x14ac:dyDescent="0.25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 x14ac:dyDescent="0.25">
      <c r="A52">
        <f>ROW(Расходка[[#This Row],[Тип расходного материала ]])-1</f>
        <v>51</v>
      </c>
      <c r="B52" t="s">
        <v>3</v>
      </c>
      <c r="C52" t="s">
        <v>521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>Shunmei</v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 x14ac:dyDescent="0.25">
      <c r="A53">
        <f>ROW(Расходка[[#This Row],[Тип расходного материала ]])-1</f>
        <v>52</v>
      </c>
      <c r="B53" t="s">
        <v>3</v>
      </c>
      <c r="C53" t="s">
        <v>527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448</v>
      </c>
    </row>
    <row r="54" spans="1:33" x14ac:dyDescent="0.25">
      <c r="A54">
        <f>ROW(Расходка[[#This Row],[Тип расходного материала ]])-1</f>
        <v>53</v>
      </c>
      <c r="B54" t="s">
        <v>3</v>
      </c>
      <c r="C54" t="s">
        <v>528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449</v>
      </c>
    </row>
    <row r="55" spans="1:33" x14ac:dyDescent="0.25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>BMS, Integtity</v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450</v>
      </c>
    </row>
    <row r="56" spans="1:33" x14ac:dyDescent="0.25">
      <c r="A56">
        <f>ROW(Расходка[[#This Row],[Тип расходного материала ]])-1</f>
        <v>55</v>
      </c>
      <c r="B56" t="s">
        <v>6</v>
      </c>
      <c r="C56" s="156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>DES, Calipso</v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451</v>
      </c>
    </row>
    <row r="57" spans="1:33" x14ac:dyDescent="0.25">
      <c r="A57">
        <f>ROW(Расходка[[#This Row],[Тип расходного материала ]])-1</f>
        <v>56</v>
      </c>
      <c r="B57" t="s">
        <v>6</v>
      </c>
      <c r="C57" s="156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>DES, NanoMed</v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452</v>
      </c>
    </row>
    <row r="58" spans="1:33" x14ac:dyDescent="0.25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1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453</v>
      </c>
    </row>
    <row r="59" spans="1:33" x14ac:dyDescent="0.25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454</v>
      </c>
    </row>
    <row r="60" spans="1:33" x14ac:dyDescent="0.25">
      <c r="A60">
        <f>ROW(Расходка[[#This Row],[Тип расходного материала ]])-1</f>
        <v>59</v>
      </c>
      <c r="B60" t="s">
        <v>6</v>
      </c>
      <c r="C60" s="160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>DES, Firehawk</v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455</v>
      </c>
    </row>
    <row r="61" spans="1:33" x14ac:dyDescent="0.25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416</v>
      </c>
    </row>
    <row r="62" spans="1:33" x14ac:dyDescent="0.25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456</v>
      </c>
    </row>
    <row r="63" spans="1:33" x14ac:dyDescent="0.25">
      <c r="A63">
        <f>ROW(Расходка[[#This Row],[Тип расходного материала ]])-1</f>
        <v>62</v>
      </c>
      <c r="B63" t="s">
        <v>6</v>
      </c>
      <c r="C63" t="s">
        <v>520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3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457</v>
      </c>
    </row>
    <row r="64" spans="1:33" x14ac:dyDescent="0.25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4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458</v>
      </c>
    </row>
    <row r="65" spans="1:33" x14ac:dyDescent="0.25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>Telescope ™ II 6F</v>
      </c>
      <c r="Z65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459</v>
      </c>
    </row>
    <row r="66" spans="1:33" x14ac:dyDescent="0.25">
      <c r="A66">
        <f>ROW(Расходка[[#This Row],[Тип расходного материала ]])-1</f>
        <v>65</v>
      </c>
      <c r="B66" t="s">
        <v>4</v>
      </c>
      <c r="C66" t="s">
        <v>351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>Launcher 6F AL 1</v>
      </c>
      <c r="Z66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460</v>
      </c>
    </row>
    <row r="67" spans="1:33" x14ac:dyDescent="0.25">
      <c r="A67">
        <f>ROW(Расходка[[#This Row],[Тип расходного материала ]])-1</f>
        <v>66</v>
      </c>
      <c r="B67" t="s">
        <v>4</v>
      </c>
      <c r="C67" t="s">
        <v>352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67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461</v>
      </c>
    </row>
    <row r="68" spans="1:33" x14ac:dyDescent="0.25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1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68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462</v>
      </c>
    </row>
    <row r="69" spans="1:33" x14ac:dyDescent="0.25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69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463</v>
      </c>
    </row>
    <row r="70" spans="1:33" x14ac:dyDescent="0.25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0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464</v>
      </c>
    </row>
    <row r="71" spans="1:33" x14ac:dyDescent="0.25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1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419</v>
      </c>
    </row>
    <row r="72" spans="1:33" x14ac:dyDescent="0.25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465</v>
      </c>
    </row>
    <row r="73" spans="1:33" x14ac:dyDescent="0.25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3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420</v>
      </c>
    </row>
    <row r="74" spans="1:33" x14ac:dyDescent="0.25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4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466</v>
      </c>
    </row>
    <row r="75" spans="1:33" x14ac:dyDescent="0.25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5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467</v>
      </c>
    </row>
    <row r="76" spans="1:33" x14ac:dyDescent="0.25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76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468</v>
      </c>
    </row>
    <row r="77" spans="1:33" x14ac:dyDescent="0.25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77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469</v>
      </c>
    </row>
    <row r="78" spans="1:33" x14ac:dyDescent="0.25"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0</v>
      </c>
      <c r="N78" s="196">
        <f>IF(ISNUMBER(SEARCH('Карта учёта'!$B$22,Расходка[[#This Row],[Наименование расходного материала]])),MAX($N$1:N77)+1,0)</f>
        <v>0</v>
      </c>
      <c r="O78" s="196">
        <f>IF(ISNUMBER(SEARCH('Карта учёта'!$B$23,Расходка[[#This Row],[Наименование расходного материала]])),MAX($O$1:O77)+1,0)</f>
        <v>0</v>
      </c>
      <c r="P78" s="196">
        <f>IF(ISNUMBER(SEARCH('Карта учёта'!$B$24,Расходка[[#This Row],[Наименование расходного материала]])),MAX($P$1:P77)+1,0)</f>
        <v>0</v>
      </c>
      <c r="Q78" s="196">
        <f>IF(ISNUMBER(SEARCH('Карта учёта'!$B$25,Расходка[[#This Row],[Наименование расходного материала]])),MAX($Q$1:Q77)+1,0)</f>
        <v>0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/>
      </c>
      <c r="AA78" s="197" t="str">
        <f>IFERROR(INDEX(Расходка[Наименование расходного материала],MATCH(Расходка[[#This Row],[№]],Поиск_расходки[Индекс10],0)),"")</f>
        <v/>
      </c>
      <c r="AB78" s="197" t="str">
        <f>IFERROR(INDEX(Расходка[Наименование расходного материала],MATCH(Расходка[[#This Row],[№]],Поиск_расходки[Индекс11],0)),"")</f>
        <v/>
      </c>
      <c r="AC78" s="197" t="str">
        <f>IFERROR(INDEX(Расходка[Наименование расходного материала],MATCH(Расходка[[#This Row],[№]],Поиск_расходки[Индекс12],0)),"")</f>
        <v/>
      </c>
      <c r="AD78" s="197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 x14ac:dyDescent="0.25">
      <c r="AF79" s="4" t="s">
        <v>6</v>
      </c>
      <c r="AG79" s="4" t="s">
        <v>471</v>
      </c>
    </row>
    <row r="80" spans="1:33" x14ac:dyDescent="0.25">
      <c r="AF80" s="4" t="s">
        <v>6</v>
      </c>
      <c r="AG80" s="4" t="s">
        <v>472</v>
      </c>
    </row>
    <row r="81" spans="32:33" x14ac:dyDescent="0.25">
      <c r="AF81" s="4" t="s">
        <v>6</v>
      </c>
      <c r="AG81" s="4" t="s">
        <v>473</v>
      </c>
    </row>
    <row r="82" spans="32:33" x14ac:dyDescent="0.25">
      <c r="AF82" s="4" t="s">
        <v>6</v>
      </c>
      <c r="AG82" s="4" t="s">
        <v>474</v>
      </c>
    </row>
    <row r="83" spans="32:33" x14ac:dyDescent="0.25">
      <c r="AF83" s="4" t="s">
        <v>6</v>
      </c>
      <c r="AG83" s="4" t="s">
        <v>475</v>
      </c>
    </row>
    <row r="84" spans="32:33" x14ac:dyDescent="0.25">
      <c r="AF84" s="4" t="s">
        <v>6</v>
      </c>
      <c r="AG84" s="4" t="s">
        <v>426</v>
      </c>
    </row>
    <row r="85" spans="32:33" x14ac:dyDescent="0.25">
      <c r="AF85" s="4" t="s">
        <v>6</v>
      </c>
      <c r="AG85" s="4" t="s">
        <v>427</v>
      </c>
    </row>
    <row r="86" spans="32:33" x14ac:dyDescent="0.25">
      <c r="AF86" s="4" t="s">
        <v>6</v>
      </c>
      <c r="AG86" s="4" t="s">
        <v>476</v>
      </c>
    </row>
    <row r="87" spans="32:33" x14ac:dyDescent="0.25">
      <c r="AF87" s="4" t="s">
        <v>6</v>
      </c>
      <c r="AG87" s="4" t="s">
        <v>477</v>
      </c>
    </row>
    <row r="88" spans="32:33" x14ac:dyDescent="0.25">
      <c r="AF88" s="4" t="s">
        <v>6</v>
      </c>
      <c r="AG88" s="4" t="s">
        <v>478</v>
      </c>
    </row>
    <row r="89" spans="32:33" x14ac:dyDescent="0.25">
      <c r="AF89" s="4" t="s">
        <v>6</v>
      </c>
      <c r="AG89" s="4" t="s">
        <v>479</v>
      </c>
    </row>
    <row r="90" spans="32:33" x14ac:dyDescent="0.25">
      <c r="AF90" s="4" t="s">
        <v>6</v>
      </c>
      <c r="AG90" s="4" t="s">
        <v>480</v>
      </c>
    </row>
    <row r="91" spans="32:33" x14ac:dyDescent="0.25">
      <c r="AF91" s="4" t="s">
        <v>6</v>
      </c>
      <c r="AG91" s="4" t="s">
        <v>481</v>
      </c>
    </row>
    <row r="92" spans="32:33" x14ac:dyDescent="0.25">
      <c r="AF92" s="4" t="s">
        <v>6</v>
      </c>
      <c r="AG92" s="4" t="s">
        <v>482</v>
      </c>
    </row>
    <row r="93" spans="32:33" x14ac:dyDescent="0.25">
      <c r="AF93" s="4" t="s">
        <v>6</v>
      </c>
      <c r="AG93" s="4" t="s">
        <v>483</v>
      </c>
    </row>
    <row r="94" spans="32:33" x14ac:dyDescent="0.25">
      <c r="AF94" s="4" t="s">
        <v>6</v>
      </c>
      <c r="AG94" s="4" t="s">
        <v>430</v>
      </c>
    </row>
    <row r="95" spans="32:33" x14ac:dyDescent="0.25">
      <c r="AF95" s="4" t="s">
        <v>6</v>
      </c>
      <c r="AG95" s="4" t="s">
        <v>431</v>
      </c>
    </row>
    <row r="96" spans="32:33" x14ac:dyDescent="0.25">
      <c r="AF96" s="4" t="s">
        <v>6</v>
      </c>
      <c r="AG96" s="4" t="s">
        <v>484</v>
      </c>
    </row>
    <row r="97" spans="32:33" x14ac:dyDescent="0.25">
      <c r="AF97" s="4" t="s">
        <v>6</v>
      </c>
      <c r="AG97" s="4" t="s">
        <v>485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31" zoomScale="90" zoomScaleNormal="90" workbookViewId="0">
      <selection activeCell="B49" sqref="B49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517</v>
      </c>
      <c r="C15" s="201" t="str">
        <f>CONCATENATE(A15,B15)</f>
        <v>Старшая мед.сетра: Н.Б. Шишкина</v>
      </c>
    </row>
    <row r="16" spans="1:5" x14ac:dyDescent="0.2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 x14ac:dyDescent="0.25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 x14ac:dyDescent="0.25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 x14ac:dyDescent="0.25">
      <c r="C19" s="201"/>
    </row>
    <row r="20" spans="1:3" x14ac:dyDescent="0.25">
      <c r="C20" s="201"/>
    </row>
    <row r="21" spans="1:3" x14ac:dyDescent="0.25">
      <c r="A21" t="s">
        <v>175</v>
      </c>
      <c r="B21" t="s">
        <v>174</v>
      </c>
    </row>
    <row r="22" spans="1:3" x14ac:dyDescent="0.25">
      <c r="A22" t="s">
        <v>170</v>
      </c>
      <c r="B22" t="s">
        <v>267</v>
      </c>
    </row>
    <row r="23" spans="1:3" x14ac:dyDescent="0.25">
      <c r="A23" t="s">
        <v>170</v>
      </c>
      <c r="B23" t="s">
        <v>176</v>
      </c>
    </row>
    <row r="24" spans="1:3" x14ac:dyDescent="0.25">
      <c r="A24" t="s">
        <v>170</v>
      </c>
      <c r="B24" t="s">
        <v>304</v>
      </c>
    </row>
    <row r="25" spans="1:3" x14ac:dyDescent="0.25">
      <c r="A25" t="s">
        <v>170</v>
      </c>
      <c r="B25" t="s">
        <v>250</v>
      </c>
    </row>
    <row r="26" spans="1:3" x14ac:dyDescent="0.25">
      <c r="A26" t="s">
        <v>170</v>
      </c>
      <c r="B26" t="s">
        <v>264</v>
      </c>
    </row>
    <row r="27" spans="1:3" x14ac:dyDescent="0.25">
      <c r="A27" t="s">
        <v>170</v>
      </c>
      <c r="B27" t="s">
        <v>268</v>
      </c>
    </row>
    <row r="28" spans="1:3" x14ac:dyDescent="0.25">
      <c r="A28" t="s">
        <v>170</v>
      </c>
      <c r="B28" t="s">
        <v>256</v>
      </c>
    </row>
    <row r="29" spans="1:3" x14ac:dyDescent="0.25">
      <c r="A29" t="s">
        <v>170</v>
      </c>
      <c r="B29" t="s">
        <v>255</v>
      </c>
    </row>
    <row r="30" spans="1:3" x14ac:dyDescent="0.25">
      <c r="A30" t="s">
        <v>170</v>
      </c>
      <c r="B30" t="s">
        <v>302</v>
      </c>
    </row>
    <row r="31" spans="1:3" x14ac:dyDescent="0.25">
      <c r="A31" t="s">
        <v>170</v>
      </c>
      <c r="B31" t="s">
        <v>254</v>
      </c>
    </row>
    <row r="32" spans="1:3" x14ac:dyDescent="0.25">
      <c r="A32" t="s">
        <v>170</v>
      </c>
      <c r="B32" t="s">
        <v>270</v>
      </c>
    </row>
    <row r="33" spans="1:2" x14ac:dyDescent="0.25">
      <c r="A33" t="s">
        <v>170</v>
      </c>
      <c r="B33" t="s">
        <v>353</v>
      </c>
    </row>
    <row r="34" spans="1:2" x14ac:dyDescent="0.25">
      <c r="A34" t="s">
        <v>170</v>
      </c>
      <c r="B34" t="s">
        <v>263</v>
      </c>
    </row>
    <row r="35" spans="1:2" x14ac:dyDescent="0.25">
      <c r="A35" t="s">
        <v>170</v>
      </c>
      <c r="B35" t="s">
        <v>249</v>
      </c>
    </row>
    <row r="36" spans="1:2" x14ac:dyDescent="0.25">
      <c r="A36" t="s">
        <v>170</v>
      </c>
      <c r="B36" t="s">
        <v>253</v>
      </c>
    </row>
    <row r="37" spans="1:2" x14ac:dyDescent="0.25">
      <c r="A37" t="s">
        <v>170</v>
      </c>
      <c r="B37" t="s">
        <v>248</v>
      </c>
    </row>
    <row r="38" spans="1:2" x14ac:dyDescent="0.25">
      <c r="A38" t="s">
        <v>170</v>
      </c>
      <c r="B38" t="s">
        <v>364</v>
      </c>
    </row>
    <row r="39" spans="1:2" x14ac:dyDescent="0.25">
      <c r="A39" t="s">
        <v>170</v>
      </c>
      <c r="B39" t="s">
        <v>508</v>
      </c>
    </row>
    <row r="40" spans="1:2" x14ac:dyDescent="0.25">
      <c r="A40" t="s">
        <v>170</v>
      </c>
      <c r="B40" t="s">
        <v>266</v>
      </c>
    </row>
    <row r="41" spans="1:2" x14ac:dyDescent="0.25">
      <c r="A41" t="s">
        <v>170</v>
      </c>
      <c r="B41" t="s">
        <v>265</v>
      </c>
    </row>
    <row r="42" spans="1:2" x14ac:dyDescent="0.25">
      <c r="A42" t="s">
        <v>170</v>
      </c>
      <c r="B42" t="s">
        <v>257</v>
      </c>
    </row>
    <row r="43" spans="1:2" x14ac:dyDescent="0.25">
      <c r="A43" t="s">
        <v>170</v>
      </c>
      <c r="B43" t="s">
        <v>251</v>
      </c>
    </row>
    <row r="44" spans="1:2" x14ac:dyDescent="0.25">
      <c r="A44" t="s">
        <v>170</v>
      </c>
      <c r="B44" t="s">
        <v>252</v>
      </c>
    </row>
    <row r="45" spans="1:2" x14ac:dyDescent="0.25">
      <c r="A45" t="s">
        <v>303</v>
      </c>
      <c r="B45" t="s">
        <v>260</v>
      </c>
    </row>
    <row r="46" spans="1:2" x14ac:dyDescent="0.25">
      <c r="A46" t="s">
        <v>303</v>
      </c>
      <c r="B46" t="s">
        <v>261</v>
      </c>
    </row>
    <row r="47" spans="1:2" x14ac:dyDescent="0.25">
      <c r="A47" t="s">
        <v>303</v>
      </c>
      <c r="B47" t="s">
        <v>262</v>
      </c>
    </row>
    <row r="48" spans="1:2" x14ac:dyDescent="0.25">
      <c r="A48" t="s">
        <v>303</v>
      </c>
      <c r="B48" t="s">
        <v>529</v>
      </c>
    </row>
    <row r="49" spans="1:2" x14ac:dyDescent="0.25">
      <c r="A49" t="s">
        <v>303</v>
      </c>
      <c r="B49" t="s">
        <v>178</v>
      </c>
    </row>
    <row r="50" spans="1:2" x14ac:dyDescent="0.25">
      <c r="A50" t="s">
        <v>303</v>
      </c>
      <c r="B50" t="s">
        <v>258</v>
      </c>
    </row>
    <row r="51" spans="1:2" x14ac:dyDescent="0.25">
      <c r="A51" t="s">
        <v>303</v>
      </c>
      <c r="B51" t="s">
        <v>269</v>
      </c>
    </row>
    <row r="52" spans="1:2" x14ac:dyDescent="0.25">
      <c r="A52" t="s">
        <v>303</v>
      </c>
      <c r="B52" t="s">
        <v>177</v>
      </c>
    </row>
    <row r="53" spans="1:2" x14ac:dyDescent="0.25">
      <c r="A53" t="s">
        <v>303</v>
      </c>
      <c r="B53" t="s">
        <v>505</v>
      </c>
    </row>
    <row r="54" spans="1:2" x14ac:dyDescent="0.25">
      <c r="A54" t="s">
        <v>303</v>
      </c>
      <c r="B54" t="s">
        <v>259</v>
      </c>
    </row>
    <row r="55" spans="1:2" x14ac:dyDescent="0.25">
      <c r="A55" t="s">
        <v>303</v>
      </c>
      <c r="B55" t="s">
        <v>369</v>
      </c>
    </row>
    <row r="56" spans="1:2" x14ac:dyDescent="0.25">
      <c r="A56" t="s">
        <v>303</v>
      </c>
      <c r="B56" t="s">
        <v>365</v>
      </c>
    </row>
    <row r="57" spans="1:2" x14ac:dyDescent="0.25">
      <c r="A57" t="s">
        <v>171</v>
      </c>
      <c r="B57" t="s">
        <v>144</v>
      </c>
    </row>
    <row r="58" spans="1:2" x14ac:dyDescent="0.25">
      <c r="A58" t="s">
        <v>171</v>
      </c>
      <c r="B58" t="s">
        <v>147</v>
      </c>
    </row>
    <row r="59" spans="1:2" x14ac:dyDescent="0.25">
      <c r="A59" t="s">
        <v>171</v>
      </c>
      <c r="B59" t="s">
        <v>150</v>
      </c>
    </row>
    <row r="60" spans="1:2" x14ac:dyDescent="0.25">
      <c r="A60" t="s">
        <v>171</v>
      </c>
      <c r="B60" t="s">
        <v>153</v>
      </c>
    </row>
    <row r="61" spans="1:2" x14ac:dyDescent="0.25">
      <c r="A61" t="s">
        <v>171</v>
      </c>
      <c r="B61" t="s">
        <v>156</v>
      </c>
    </row>
    <row r="62" spans="1:2" x14ac:dyDescent="0.25">
      <c r="A62" t="s">
        <v>171</v>
      </c>
      <c r="B62" t="s">
        <v>159</v>
      </c>
    </row>
    <row r="63" spans="1:2" x14ac:dyDescent="0.25">
      <c r="A63" t="s">
        <v>171</v>
      </c>
      <c r="B63" t="s">
        <v>164</v>
      </c>
    </row>
    <row r="64" spans="1:2" x14ac:dyDescent="0.25">
      <c r="A64" t="s">
        <v>171</v>
      </c>
      <c r="B64" t="s">
        <v>275</v>
      </c>
    </row>
    <row r="65" spans="1:2" x14ac:dyDescent="0.25">
      <c r="A65" t="s">
        <v>171</v>
      </c>
      <c r="B65" t="s">
        <v>166</v>
      </c>
    </row>
    <row r="66" spans="1:2" x14ac:dyDescent="0.25">
      <c r="A66" t="s">
        <v>171</v>
      </c>
      <c r="B66" t="s">
        <v>167</v>
      </c>
    </row>
    <row r="67" spans="1:2" x14ac:dyDescent="0.25">
      <c r="A67" t="s">
        <v>171</v>
      </c>
      <c r="B67" t="s">
        <v>168</v>
      </c>
    </row>
    <row r="68" spans="1:2" x14ac:dyDescent="0.25">
      <c r="A68" t="s">
        <v>171</v>
      </c>
      <c r="B68" t="s">
        <v>169</v>
      </c>
    </row>
    <row r="69" spans="1:2" x14ac:dyDescent="0.25">
      <c r="A69" t="s">
        <v>171</v>
      </c>
      <c r="B69" t="s">
        <v>141</v>
      </c>
    </row>
    <row r="70" spans="1:2" x14ac:dyDescent="0.25">
      <c r="A70" t="s">
        <v>171</v>
      </c>
      <c r="B70" t="s">
        <v>185</v>
      </c>
    </row>
    <row r="71" spans="1:2" x14ac:dyDescent="0.25">
      <c r="A71" t="s">
        <v>172</v>
      </c>
      <c r="B71" t="s">
        <v>342</v>
      </c>
    </row>
    <row r="72" spans="1:2" x14ac:dyDescent="0.25">
      <c r="A72" t="s">
        <v>172</v>
      </c>
      <c r="B72" t="s">
        <v>143</v>
      </c>
    </row>
    <row r="73" spans="1:2" x14ac:dyDescent="0.25">
      <c r="A73" t="s">
        <v>172</v>
      </c>
      <c r="B73" t="s">
        <v>367</v>
      </c>
    </row>
    <row r="74" spans="1:2" x14ac:dyDescent="0.25">
      <c r="A74" t="s">
        <v>172</v>
      </c>
      <c r="B74" t="s">
        <v>146</v>
      </c>
    </row>
    <row r="75" spans="1:2" x14ac:dyDescent="0.25">
      <c r="A75" t="s">
        <v>172</v>
      </c>
      <c r="B75" t="s">
        <v>140</v>
      </c>
    </row>
    <row r="76" spans="1:2" x14ac:dyDescent="0.25">
      <c r="A76" t="s">
        <v>172</v>
      </c>
      <c r="B76" t="s">
        <v>149</v>
      </c>
    </row>
    <row r="77" spans="1:2" x14ac:dyDescent="0.25">
      <c r="A77" t="s">
        <v>172</v>
      </c>
      <c r="B77" t="s">
        <v>152</v>
      </c>
    </row>
    <row r="78" spans="1:2" x14ac:dyDescent="0.25">
      <c r="A78" t="s">
        <v>172</v>
      </c>
      <c r="B78" t="s">
        <v>155</v>
      </c>
    </row>
    <row r="79" spans="1:2" x14ac:dyDescent="0.25">
      <c r="A79" t="s">
        <v>172</v>
      </c>
      <c r="B79" t="s">
        <v>158</v>
      </c>
    </row>
    <row r="80" spans="1:2" x14ac:dyDescent="0.25">
      <c r="A80" t="s">
        <v>172</v>
      </c>
      <c r="B80" t="s">
        <v>161</v>
      </c>
    </row>
    <row r="81" spans="1:2" x14ac:dyDescent="0.25">
      <c r="A81" t="s">
        <v>172</v>
      </c>
      <c r="B81" t="s">
        <v>163</v>
      </c>
    </row>
    <row r="82" spans="1:2" x14ac:dyDescent="0.25">
      <c r="A82" t="s">
        <v>184</v>
      </c>
      <c r="B82" t="s">
        <v>142</v>
      </c>
    </row>
    <row r="83" spans="1:2" x14ac:dyDescent="0.25">
      <c r="A83" t="s">
        <v>184</v>
      </c>
      <c r="B83" t="s">
        <v>274</v>
      </c>
    </row>
    <row r="84" spans="1:2" x14ac:dyDescent="0.25">
      <c r="A84" t="s">
        <v>184</v>
      </c>
      <c r="B84" t="s">
        <v>145</v>
      </c>
    </row>
    <row r="85" spans="1:2" x14ac:dyDescent="0.25">
      <c r="A85" t="s">
        <v>184</v>
      </c>
      <c r="B85" t="s">
        <v>148</v>
      </c>
    </row>
    <row r="86" spans="1:2" x14ac:dyDescent="0.25">
      <c r="A86" t="s">
        <v>184</v>
      </c>
      <c r="B86" t="s">
        <v>151</v>
      </c>
    </row>
    <row r="87" spans="1:2" x14ac:dyDescent="0.25">
      <c r="A87" t="s">
        <v>184</v>
      </c>
      <c r="B87" t="s">
        <v>154</v>
      </c>
    </row>
    <row r="88" spans="1:2" x14ac:dyDescent="0.25">
      <c r="A88" t="s">
        <v>184</v>
      </c>
      <c r="B88" t="s">
        <v>160</v>
      </c>
    </row>
    <row r="89" spans="1:2" x14ac:dyDescent="0.25">
      <c r="A89" t="s">
        <v>184</v>
      </c>
      <c r="B89" t="s">
        <v>157</v>
      </c>
    </row>
    <row r="90" spans="1:2" x14ac:dyDescent="0.25">
      <c r="A90" t="s">
        <v>184</v>
      </c>
      <c r="B90" t="s">
        <v>162</v>
      </c>
    </row>
    <row r="91" spans="1:2" x14ac:dyDescent="0.25">
      <c r="A91" t="s">
        <v>184</v>
      </c>
      <c r="B91" t="s">
        <v>165</v>
      </c>
    </row>
  </sheetData>
  <sheetProtection sheet="1" objects="1" scenarios="1"/>
  <phoneticPr fontId="16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0" t="s">
        <v>382</v>
      </c>
    </row>
    <row r="2" spans="1:1" x14ac:dyDescent="0.25">
      <c r="A2" t="s">
        <v>379</v>
      </c>
    </row>
    <row r="3" spans="1:1" x14ac:dyDescent="0.25">
      <c r="A3" t="s">
        <v>383</v>
      </c>
    </row>
    <row r="4" spans="1:1" x14ac:dyDescent="0.25">
      <c r="A4" t="s">
        <v>384</v>
      </c>
    </row>
    <row r="5" spans="1:1" x14ac:dyDescent="0.25">
      <c r="A5" t="s">
        <v>380</v>
      </c>
    </row>
    <row r="6" spans="1:1" x14ac:dyDescent="0.25">
      <c r="A6" t="s">
        <v>381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2025-03-30T20:01:25Z</cp:lastPrinted>
  <dcterms:created xsi:type="dcterms:W3CDTF">2015-06-05T18:19:34Z</dcterms:created>
  <dcterms:modified xsi:type="dcterms:W3CDTF">2025-03-30T20:01:30Z</dcterms:modified>
</cp:coreProperties>
</file>