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3" i="1"/>
  <c r="G84" i="1"/>
  <c r="G85" i="1"/>
  <c r="G86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Q82" i="1" l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D81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77" i="1" s="1"/>
  <c r="H82" i="1"/>
  <c r="U52" i="1" s="1"/>
  <c r="W64" i="1"/>
  <c r="W57" i="1"/>
  <c r="W54" i="1"/>
  <c r="W79" i="1"/>
  <c r="W51" i="1"/>
  <c r="U3" i="1"/>
  <c r="U34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65" i="1" l="1"/>
  <c r="W8" i="1"/>
  <c r="W7" i="1"/>
  <c r="W4" i="1"/>
  <c r="W5" i="1"/>
  <c r="W6" i="1"/>
  <c r="W9" i="1"/>
  <c r="W3" i="1"/>
  <c r="W82" i="1"/>
  <c r="W78" i="1"/>
  <c r="W45" i="1"/>
  <c r="W46" i="1"/>
  <c r="W73" i="1"/>
  <c r="W61" i="1"/>
  <c r="W41" i="1"/>
  <c r="W66" i="1"/>
  <c r="W50" i="1"/>
  <c r="W31" i="1"/>
  <c r="W37" i="1"/>
  <c r="W15" i="1"/>
  <c r="W13" i="1"/>
  <c r="W11" i="1"/>
  <c r="W25" i="1"/>
  <c r="W32" i="1"/>
  <c r="W28" i="1"/>
  <c r="W35" i="1"/>
  <c r="W16" i="1"/>
  <c r="W53" i="1"/>
  <c r="W75" i="1"/>
  <c r="W14" i="1"/>
  <c r="W27" i="1"/>
  <c r="W18" i="1"/>
  <c r="W33" i="1"/>
  <c r="W26" i="1"/>
  <c r="W42" i="1"/>
  <c r="W19" i="1"/>
  <c r="W74" i="1"/>
  <c r="W60" i="1"/>
  <c r="W67" i="1"/>
  <c r="W76" i="1"/>
  <c r="W68" i="1"/>
  <c r="W40" i="1"/>
  <c r="W43" i="1"/>
  <c r="W71" i="1"/>
  <c r="W48" i="1"/>
  <c r="W17" i="1"/>
  <c r="W21" i="1"/>
  <c r="W38" i="1"/>
  <c r="W29" i="1"/>
  <c r="W63" i="1"/>
  <c r="W69" i="1"/>
  <c r="W12" i="1"/>
  <c r="W30" i="1"/>
  <c r="W22" i="1"/>
  <c r="W36" i="1"/>
  <c r="W20" i="1"/>
  <c r="W24" i="1"/>
  <c r="W23" i="1"/>
  <c r="W58" i="1"/>
  <c r="W39" i="1"/>
  <c r="W59" i="1"/>
  <c r="W70" i="1"/>
  <c r="W55" i="1"/>
  <c r="W56" i="1"/>
  <c r="W62" i="1"/>
  <c r="W52" i="1"/>
  <c r="W72" i="1"/>
  <c r="W44" i="1"/>
  <c r="W47" i="1"/>
  <c r="W49" i="1"/>
  <c r="W10" i="1"/>
  <c r="W34" i="1"/>
  <c r="U8" i="1"/>
  <c r="U29" i="1"/>
  <c r="U57" i="1"/>
  <c r="U73" i="1"/>
  <c r="U76" i="1"/>
  <c r="U80" i="1"/>
  <c r="U50" i="1"/>
  <c r="U67" i="1"/>
  <c r="U35" i="1"/>
  <c r="U13" i="1"/>
  <c r="U81" i="1"/>
  <c r="U47" i="1"/>
  <c r="U40" i="1"/>
  <c r="U64" i="1"/>
  <c r="U78" i="1"/>
  <c r="U62" i="1"/>
  <c r="U25" i="1"/>
  <c r="U48" i="1"/>
  <c r="U31" i="1"/>
  <c r="U17" i="1"/>
  <c r="U7" i="1"/>
  <c r="U27" i="1"/>
  <c r="U23" i="1"/>
  <c r="U54" i="1"/>
  <c r="U70" i="1"/>
  <c r="U20" i="1"/>
  <c r="U71" i="1"/>
  <c r="U24" i="1"/>
  <c r="U19" i="1"/>
  <c r="U43" i="1"/>
  <c r="U5" i="1"/>
  <c r="U45" i="1"/>
  <c r="U39" i="1"/>
  <c r="U72" i="1"/>
  <c r="U75" i="1"/>
  <c r="U42" i="1"/>
  <c r="U44" i="1"/>
  <c r="U33" i="1"/>
  <c r="U10" i="1"/>
  <c r="U11" i="1"/>
  <c r="U77" i="1"/>
  <c r="U32" i="1"/>
  <c r="U26" i="1"/>
  <c r="U28" i="1"/>
  <c r="U41" i="1"/>
  <c r="U9" i="1"/>
  <c r="U65" i="1"/>
  <c r="U30" i="1"/>
  <c r="U6" i="1"/>
  <c r="U56" i="1"/>
  <c r="U59" i="1"/>
  <c r="U66" i="1"/>
  <c r="U61" i="1"/>
  <c r="U49" i="1"/>
  <c r="U60" i="1"/>
  <c r="U82" i="1"/>
  <c r="U51" i="1"/>
  <c r="U55" i="1"/>
  <c r="U69" i="1"/>
  <c r="U63" i="1"/>
  <c r="U79" i="1"/>
  <c r="U16" i="1"/>
  <c r="U36" i="1"/>
  <c r="U12" i="1"/>
  <c r="U22" i="1"/>
  <c r="U21" i="1"/>
  <c r="U38" i="1"/>
  <c r="U18" i="1"/>
  <c r="U15" i="1"/>
  <c r="U37" i="1"/>
  <c r="U14" i="1"/>
  <c r="U4" i="1"/>
  <c r="U74" i="1"/>
  <c r="U53" i="1"/>
  <c r="U58" i="1"/>
  <c r="U68" i="1"/>
  <c r="U46" i="1"/>
  <c r="W81" i="1"/>
  <c r="I80" i="1"/>
  <c r="I81" i="1" s="1"/>
  <c r="I82" i="1" s="1"/>
  <c r="V8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P46" i="1"/>
  <c r="N77" i="1"/>
  <c r="L71" i="1"/>
  <c r="L72" i="1" s="1"/>
  <c r="L73" i="1" s="1"/>
  <c r="M68" i="1"/>
  <c r="G82" i="1" l="1"/>
  <c r="T56" i="1" s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T8" i="1" l="1"/>
  <c r="T82" i="1"/>
  <c r="T28" i="1"/>
  <c r="T60" i="1"/>
  <c r="T27" i="1"/>
  <c r="T23" i="1"/>
  <c r="T37" i="1"/>
  <c r="T59" i="1"/>
  <c r="T54" i="1"/>
  <c r="T53" i="1"/>
  <c r="T11" i="1"/>
  <c r="T62" i="1"/>
  <c r="T70" i="1"/>
  <c r="T14" i="1"/>
  <c r="T26" i="1"/>
  <c r="T22" i="1"/>
  <c r="T19" i="1"/>
  <c r="T69" i="1"/>
  <c r="T25" i="1"/>
  <c r="T52" i="1"/>
  <c r="T10" i="1"/>
  <c r="T72" i="1"/>
  <c r="T42" i="1"/>
  <c r="T55" i="1"/>
  <c r="T38" i="1"/>
  <c r="T41" i="1"/>
  <c r="T21" i="1"/>
  <c r="T29" i="1"/>
  <c r="T18" i="1"/>
  <c r="T45" i="1"/>
  <c r="T12" i="1"/>
  <c r="T13" i="1"/>
  <c r="T71" i="1"/>
  <c r="AA59" i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1" i="1" l="1"/>
  <c r="N82" i="1"/>
  <c r="AA82" i="1" s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L82" i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1" i="1" l="1"/>
  <c r="M82" i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P82" i="1" l="1"/>
  <c r="AC82" i="1" s="1"/>
  <c r="AC70" i="1"/>
  <c r="AC72" i="1"/>
  <c r="AC75" i="1"/>
  <c r="AC68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<sst xmlns="http://schemas.openxmlformats.org/spreadsheetml/2006/main" count="903" uniqueCount="545">
  <si>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</si>
  <si>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</si>
  <si>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</si>
  <si>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</si>
  <si>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</si>
  <si>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</si>
  <si>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</si>
  <si>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</si>
  <si>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</si>
  <si>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</si>
  <si>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</si>
  <si>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</si>
  <si>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</si>
  <si>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</si>
  <si>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</si>
  <si>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</si>
  <si>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</si>
  <si>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</si>
  <si>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</si>
  <si>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</si>
  <si>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</si>
  <si>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</si>
  <si>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</si>
  <si>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</si>
  <si>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</si>
  <si>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</si>
  <si>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</si>
  <si>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</si>
  <si>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</si>
  <si>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</si>
  <si>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</si>
  <si>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</si>
  <si>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</si>
  <si>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</si>
  <si>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</si>
  <si>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</si>
  <si>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</si>
  <si>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</si>
  <si>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</si>
  <si>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</si>
  <si>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</si>
  <si>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</si>
  <si>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</si>
  <si>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</si>
  <si>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</si>
  <si>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</si>
  <si>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</si>
  <si>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</si>
  <si>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</si>
  <si>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</si>
  <si>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</si>
  <si>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</si>
  <si>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</si>
  <si>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</si>
  <si>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</si>
  <si>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</si>
  <si>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</si>
  <si>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</si>
  <si>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</si>
  <si>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</si>
  <si>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</si>
  <si>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</si>
  <si>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</si>
  <si>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</si>
  <si>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</si>
  <si>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</si>
  <si>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</si>
  <si>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</si>
  <si>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</si>
  <si>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</si>
  <si>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</si>
  <si>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</si>
  <si>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</si>
  <si>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</si>
  <si>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</si>
  <si>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</si>
  <si>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</si>
  <si>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</si>
  <si>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</si>
  <si>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</si>
  <si>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</si>
  <si>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</si>
  <si>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</si>
  <si>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</si>
  <si>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</si>
  <si>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</si>
  <si>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</si>
  <si>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</si>
  <si>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</si>
  <si>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</si>
  <si>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</si>
  <si>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</si>
  <si>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</si>
  <si>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</si>
  <si>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</si>
  <si>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</si>
  <si>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</si>
  <si>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</si>
  <si>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</si>
  <si>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</si>
  <si>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</si>
  <si>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</si>
  <si>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</si>
  <si>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</si>
  <si>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</si>
  <si>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</si>
  <si>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</si>
  <si>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</si>
  <si>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</si>
  <si>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</si>
  <si>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</si>
  <si>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</si>
  <si>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</si>
  <si>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</si>
  <si>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</si>
  <si>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</si>
  <si>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</si>
  <si>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</si>
  <si>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</si>
  <si>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</si>
  <si>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</si>
  <si>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</si>
  <si>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</si>
  <si>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</si>
  <si>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</si>
  <si>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</si>
  <si>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</si>
  <si>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</si>
  <si>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</si>
  <si>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</si>
  <si>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</si>
  <si>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</si>
  <si>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</si>
  <si>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</si>
  <si>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</si>
  <si>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</si>
  <si>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</si>
  <si>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</si>
  <si>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</si>
  <si>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</si>
  <si>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</si>
  <si>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</si>
  <si>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</si>
  <si>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</si>
  <si>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</si>
  <si>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</si>
  <si>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</si>
  <si>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</si>
  <si>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</si>
  <si>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</si>
  <si>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</si>
  <si>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</si>
  <si>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</si>
  <si>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</si>
  <si>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</si>
  <si>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</si>
  <si>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</si>
  <si>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</si>
  <si>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</si>
  <si>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</si>
  <si>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</si>
  <si>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</si>
  <si>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</si>
  <si>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</si>
  <si>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</si>
  <si>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</si>
  <si>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</si>
  <si>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</si>
  <si>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</si>
  <si>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</si>
  <si>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</si>
  <si>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</si>
  <si>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</si>
  <si>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</si>
  <si>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</si>
  <si>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</si>
  <si>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</si>
  <si>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</si>
  <si>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</si>
  <si>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</si>
  <si>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</si>
  <si>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</si>
  <si>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</si>
  <si>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</si>
  <si>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</si>
  <si>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</si>
  <si>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</si>
  <si>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</si>
  <si>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</si>
  <si>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</si>
  <si>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</si>
  <si>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</si>
  <si>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</si>
  <si>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</si>
  <si>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</si>
  <si>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</si>
  <si>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</si>
  <si>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</si>
  <si>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</si>
  <si>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</si>
  <si>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</si>
  <si>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</si>
  <si>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</si>
  <si>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</si>
  <si>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</si>
  <si>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</si>
  <si>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</si>
  <si>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</si>
  <si>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</si>
  <si>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</si>
  <si>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</si>
  <si>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</si>
  <si>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</si>
  <si>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</si>
  <si>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</si>
  <si>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</si>
  <si>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</si>
  <si>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</si>
  <si>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</si>
  <si>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</si>
  <si>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</si>
  <si>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</si>
  <si>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</si>
  <si>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</si>
  <si>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</si>
  <si>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</si>
  <si>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</si>
  <si>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</si>
  <si>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</si>
  <si>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</si>
  <si>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</si>
  <si>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</si>
  <si>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</si>
  <si>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</si>
  <si>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</si>
  <si>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</si>
  <si>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</si>
  <si>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</si>
  <si>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</si>
  <si>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</si>
  <si>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</si>
  <si>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</si>
  <si>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</si>
  <si>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</si>
  <si>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</si>
  <si>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</si>
  <si>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</si>
  <si>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</si>
  <si>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</si>
  <si>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</si>
  <si>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</si>
  <si>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</si>
  <si>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</si>
  <si>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</si>
  <si>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</si>
  <si>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</si>
  <si>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</si>
  <si>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</si>
  <si>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</si>
  <si>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</si>
  <si>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</si>
  <si>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</si>
  <si>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</si>
  <si>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</si>
  <si>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</si>
  <si>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</si>
  <si>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</si>
  <si>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</si>
  <si>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</si>
  <si>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</si>
  <si>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</si>
  <si>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</si>
  <si>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</si>
  <si>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</si>
  <si>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</si>
  <si>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</si>
  <si>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</si>
  <si>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</si>
  <si>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</si>
  <si>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</si>
  <si>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</si>
  <si>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</si>
  <si>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</si>
  <si>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</si>
  <si>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</si>
  <si>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</si>
  <si>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</si>
  <si>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</si>
  <si>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</si>
  <si>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</si>
  <si>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</si>
  <si>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</si>
  <si>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</si>
  <si>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</si>
  <si>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</si>
  <si>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</si>
  <si>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</si>
  <si>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</si>
  <si>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</si>
  <si>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</si>
  <si>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</si>
  <si>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</si>
  <si>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</si>
  <si>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</si>
  <si>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</si>
  <si>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</si>
  <si>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</si>
  <si>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</si>
  <si>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</si>
  <si>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</si>
  <si>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</si>
  <si>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</si>
  <si>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</si>
  <si>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</si>
  <si>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</si>
  <si>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</si>
  <si>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</si>
  <si>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</si>
  <si>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</si>
  <si>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</si>
  <si>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</si>
  <si>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</si>
  <si>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</si>
  <si>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</si>
  <si>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</si>
  <si>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</si>
  <si>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</si>
  <si>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</si>
  <si>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</si>
  <si>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</si>
  <si>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</si>
  <si>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</si>
  <si>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</si>
  <si>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</si>
  <si>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</si>
  <si>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</si>
  <si>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</si>
  <si>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</si>
  <si>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</si>
  <si>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</si>
  <si>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</si>
  <si>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</si>
  <si>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</si>
  <si>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</si>
  <si>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</si>
  <si>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</si>
  <si>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</si>
  <si>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</si>
  <si>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</si>
  <si>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</si>
  <si>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</si>
  <si>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</si>
  <si>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</si>
  <si>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</si>
  <si>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</si>
  <si>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</si>
  <si>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</si>
  <si>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</si>
  <si>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</si>
  <si>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</si>
  <si>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</si>
  <si>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</si>
  <si>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</si>
  <si>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</si>
  <si>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</si>
  <si>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</si>
  <si>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</si>
  <si>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</si>
  <si>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</si>
  <si>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</si>
  <si>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</si>
  <si>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</si>
  <si>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</si>
  <si>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</si>
  <si>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</si>
  <si>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</si>
  <si>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</si>
  <si>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</si>
  <si>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</si>
  <si>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</si>
  <si>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</si>
  <si>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</si>
  <si>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</si>
  <si>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</si>
  <si>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</si>
  <si>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</si>
  <si>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</si>
  <si>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</si>
  <si>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</si>
  <si>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</si>
  <si>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</si>
  <si>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</si>
  <si>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</si>
  <si>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</si>
  <si>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</si>
  <si>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</si>
  <si>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</si>
  <si>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</si>
  <si>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</si>
  <si>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</si>
  <si>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</si>
  <si>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</si>
  <si>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</si>
  <si>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</si>
  <si>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</si>
  <si>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</si>
  <si>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</si>
  <si>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</si>
  <si>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</si>
  <si>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</si>
  <si>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</si>
  <si>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</si>
  <si>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</si>
  <si>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</si>
  <si>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</si>
  <si>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</si>
  <si>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</si>
  <si>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</si>
  <si>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</si>
  <si>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</si>
  <si>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</si>
  <si>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</si>
  <si>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</si>
  <si>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</si>
  <si>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</si>
  <si>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</si>
  <si>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</si>
  <si>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</si>
  <si>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</si>
  <si>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</si>
  <si>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</si>
  <si>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</si>
  <si>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</si>
  <si>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</si>
  <si>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</si>
  <si>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</si>
  <si>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</si>
  <si>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</si>
  <si>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</si>
  <si>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</si>
  <si>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</si>
  <si>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</si>
  <si>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</si>
  <si>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</si>
  <si>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</si>
  <si>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</si>
  <si>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</si>
  <si>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</si>
  <si>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</si>
  <si>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</si>
  <si>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</si>
  <si>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</si>
  <si>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</si>
  <si>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</si>
  <si>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</si>
  <si>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</si>
  <si>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</si>
  <si>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</si>
  <si>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</si>
  <si>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</si>
  <si>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</si>
  <si>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</si>
  <si>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</si>
  <si>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</si>
  <si>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</si>
  <si>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</si>
  <si>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</si>
  <si>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</si>
  <si>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</si>
  <si>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</si>
  <si>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</si>
  <si>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</si>
  <si>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</si>
  <si>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</si>
  <si>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</si>
  <si>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</si>
  <si>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</si>
  <si>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</si>
  <si>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</si>
  <si>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</si>
  <si>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</si>
  <si>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</si>
  <si>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</si>
  <si>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</si>
  <si>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</si>
  <si>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</si>
  <si>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</si>
  <si>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</si>
  <si>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</si>
  <si>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</si>
  <si>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</si>
  <si>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</si>
  <si>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</si>
  <si>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</si>
  <si>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</si>
  <si>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</si>
  <si>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</si>
  <si>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</si>
  <si>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</si>
  <si>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</si>
  <si>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</si>
  <si>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</si>
  <si>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</si>
  <si>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</si>
  <si>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</si>
  <si>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</si>
  <si>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</si>
  <si>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</si>
  <si>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</si>
  <si>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</si>
  <si>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</si>
  <si>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</si>
  <si>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</si>
  <si>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</si>
  <si>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</si>
  <si>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</si>
  <si>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</si>
  <si>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</si>
  <si>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</si>
  <si>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</si>
  <si>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</si>
  <si>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</si>
  <si>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</si>
  <si>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</si>
  <si>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</si>
  <si>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</si>
  <si>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</si>
  <si>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</si>
  <si>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</si>
  <si>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</si>
  <si>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</si>
  <si>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</si>
  <si>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</si>
  <si>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>проходим, контуры ровные</t>
  </si>
  <si>
    <t>Рыбакова Т.Л.</t>
  </si>
  <si>
    <t>14:54</t>
  </si>
  <si>
    <t>Волженцева Ю.В.</t>
  </si>
  <si>
    <t>Левый</t>
  </si>
  <si>
    <t>стеноз устья ПНА 40%, окклюзия на уровне проксимального сегмента. Антеградный кровоток  TIMI 0. Rentrop 0, TTG2.</t>
  </si>
  <si>
    <t>стеноз проксимального сегмента до 50%, высокое отхождение ВТК1 со стенозом прокс/3 джо 50%. Антеградный кровоток  TIMI III.</t>
  </si>
  <si>
    <t xml:space="preserve">дистальный сегмент гмпопазирован. Стеноз проксимального сегмента 70%. Антеградный кровоток TIMI III. </t>
  </si>
  <si>
    <t>Совместно с д/кардиологом: с учетом клинических данных, ЭКГ и КАГ рекомендована реваскуляризация бассейна ПНА</t>
  </si>
  <si>
    <t>BMU II</t>
  </si>
  <si>
    <t xml:space="preserve">1) Контроль места пункции, повязка на 6 ч. </t>
  </si>
  <si>
    <t xml:space="preserve">Устье ствола ЛКА катетеризировано проводниковым катетером Launcher EBU 3.0 6Fr. Коронарный проводник shunmei 0.7 проведен  в дистальный сегмент ПНА. Аспирационным катетером Medtronic Export Advance выполнена аспирация тромботических масс. В зону проксимального сегмента с частичным покурытием среднего сегмента  имплантирован DES Resolute Integrity 3.5-26, давлением 14 атм. Предприняты попытки проведения коронарного проводника BMU II  в ДВ, попытки без успешны.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TIMI III, кровоток по ДВ - TIMI II, резидуальный стеноз устья ДВ 80%. Ангиографический результат субоптимальный.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</si>
</sst>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J29" sqref="J29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0.45833333333333331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0.46527777777777773</v>
      </c>
      <c r="C10" s="54"/>
      <c r="D10" s="94" t="s">
        <v>173</v>
      </c>
      <c r="E10" s="92"/>
      <c r="F10" s="92"/>
      <c r="G10" s="23" t="s">
        <v>150</v>
      </c>
      <c r="H10" s="25"/>
    </row>
    <row r="11" spans="1:8" ht="17.25" thickTop="1" thickBot="1">
      <c r="A11" s="88" t="s">
        <v>192</v>
      </c>
      <c r="B11" s="202" t="s">
        <v>534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15079</v>
      </c>
      <c r="C12" s="11"/>
      <c r="D12" s="94" t="s">
        <v>302</v>
      </c>
      <c r="E12" s="92"/>
      <c r="F12" s="92"/>
      <c r="G12" s="23" t="s">
        <v>536</v>
      </c>
      <c r="H12" s="25"/>
    </row>
    <row r="13" spans="1:8" ht="15.75">
      <c r="A13" s="14" t="s">
        <v>10</v>
      </c>
      <c r="B13" s="29">
        <f>DATEDIF(B12,B8,"y")</f>
        <v>83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6226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535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4570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8.6829999999999998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0.46527777777777773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0.50347222222222221</v>
      </c>
      <c r="C14" s="11"/>
      <c r="D14" s="94" t="s">
        <v>173</v>
      </c>
      <c r="E14" s="92"/>
      <c r="F14" s="92"/>
      <c r="G14" s="79" t="str">
        <f>КАГ!G10</f>
        <v>Казанцева А.М.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3.8194444444444475E-2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Рыбакова Т.Л.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15079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6226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8.6829999999999998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49" t="s">
        <v>543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Левый
Ствол ЛКА:   проходим, контуры ровные
Бассейн ПНА:   стеноз устья ПНА 40%, окклюзия на уровне проксимального сегмента. Антеградный кровоток  TIMI 0. Rentrop 0, TTG2.
Бассейн  ОА:   стеноз проксимального сегмента до 50%, высокое отхождение ВТК1 со стенозом прокс/3 джо 50%. Антеградный кровоток  TIMI III.
Бассейн ПКА:   дистальный сегмент гмпопазирован. Стеноз проксимального сегмента 70%.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2" sqref="D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45722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Рыбакова Т.Л.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15079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83</v>
      </c>
    </row>
    <row r="7" spans="1:4">
      <c r="A7" s="37"/>
      <c r="B7"/>
      <c r="C7" s="100" t="s">
        <v>12</v>
      </c>
      <c r="D7" s="102">
        <f>КАГ!$B$14</f>
        <v>6226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45722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542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528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466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56" sqref="C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BMU II</v>
      </c>
      <c r="U2" s="114" t="str">
        <f>IFERROR(INDEX(Расходка[Наименование расходного материала],MATCH(Расходка[[#This Row],[№]],Поиск_расходки[Индекс4],0)),"")</f>
        <v>Shunmei 0,7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542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BMU II</v>
      </c>
      <c r="Y58" s="114" t="str">
        <f>IFERROR(INDEX(Расходка[Наименование расходного материала],MATCH(Расходка[[#This Row],[№]],Поиск_расходки[Индекс8],0)),"")</f>
        <v>BMU II</v>
      </c>
      <c r="Z58" s="114" t="str">
        <f>IFERROR(INDEX(Расходка[Наименование расходного материала],MATCH(Расходка[[#This Row],[№]],Поиск_расходки[Индекс9],0)),"")</f>
        <v>BMU II</v>
      </c>
      <c r="AA58" s="114" t="str">
        <f>IFERROR(INDEX(Расходка[Наименование расходного материала],MATCH(Расходка[[#This Row],[№]],Поиск_расходки[Индекс10],0)),"")</f>
        <v>BMU II</v>
      </c>
      <c r="AB58" s="114" t="str">
        <f>IFERROR(INDEX(Расходка[Наименование расходного материала],MATCH(Расходка[[#This Row],[№]],Поиск_расходки[Индекс11],0)),"")</f>
        <v>BMU II</v>
      </c>
      <c r="AC58" s="114" t="str">
        <f>IFERROR(INDEX(Расходка[Наименование расходного материала],MATCH(Расходка[[#This Row],[№]],Поиск_расходки[Индекс12],0)),"")</f>
        <v>BMU II</v>
      </c>
      <c r="AD58" s="114" t="str">
        <f>IFERROR(INDEX(Расходка[Наименование расходного материала],MATCH(Расходка[[#This Row],[№]],Поиск_расходки[Индекс13],0)),"")</f>
        <v>BMU II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1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2025-03-06T09:44:08Z</cp:lastPrinted>
  <dcterms:created xsi:type="dcterms:W3CDTF">2015-06-05T18:19:34Z</dcterms:created>
  <dcterms:modified xsi:type="dcterms:W3CDTF">2025-03-06T09:44:09Z</dcterms:modified>
</cp:coreProperties>
</file>