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8" i="1" l="1"/>
  <c r="A14" i="1" l="1"/>
  <c r="A13" i="1" l="1"/>
  <c r="E79" i="1" l="1"/>
  <c r="E80" i="1"/>
  <c r="E81" i="1"/>
  <c r="E82" i="1"/>
  <c r="E83" i="1"/>
  <c r="E84" i="1"/>
  <c r="E85" i="1"/>
  <c r="E86" i="1"/>
  <c r="F82" i="1"/>
  <c r="F83" i="1"/>
  <c r="F84" i="1"/>
  <c r="F85" i="1"/>
  <c r="F86" i="1"/>
  <c r="G83" i="1"/>
  <c r="G84" i="1"/>
  <c r="G85" i="1"/>
  <c r="G86" i="1"/>
  <c r="H83" i="1"/>
  <c r="H84" i="1"/>
  <c r="H85" i="1"/>
  <c r="H86" i="1"/>
  <c r="I83" i="1"/>
  <c r="I84" i="1"/>
  <c r="I85" i="1"/>
  <c r="I86" i="1"/>
  <c r="J83" i="1"/>
  <c r="J84" i="1"/>
  <c r="J85" i="1"/>
  <c r="J86" i="1"/>
  <c r="K83" i="1"/>
  <c r="K84" i="1"/>
  <c r="K85" i="1"/>
  <c r="K86" i="1"/>
  <c r="L83" i="1"/>
  <c r="L84" i="1"/>
  <c r="L85" i="1"/>
  <c r="L86" i="1"/>
  <c r="M83" i="1"/>
  <c r="M84" i="1"/>
  <c r="M85" i="1"/>
  <c r="M86" i="1"/>
  <c r="N83" i="1"/>
  <c r="N84" i="1"/>
  <c r="N85" i="1"/>
  <c r="N86" i="1"/>
  <c r="O83" i="1"/>
  <c r="O84" i="1"/>
  <c r="O85" i="1"/>
  <c r="O86" i="1"/>
  <c r="P83" i="1"/>
  <c r="P84" i="1"/>
  <c r="P85" i="1"/>
  <c r="P86" i="1"/>
  <c r="Q83" i="1"/>
  <c r="Q84" i="1"/>
  <c r="Q85" i="1"/>
  <c r="Q86" i="1"/>
  <c r="R83" i="1"/>
  <c r="R84" i="1"/>
  <c r="R85" i="1"/>
  <c r="R86" i="1"/>
  <c r="S83" i="1"/>
  <c r="S84" i="1"/>
  <c r="S85" i="1"/>
  <c r="S86" i="1"/>
  <c r="T83" i="1"/>
  <c r="T84" i="1"/>
  <c r="T85" i="1"/>
  <c r="T86" i="1"/>
  <c r="U83" i="1"/>
  <c r="U84" i="1"/>
  <c r="U85" i="1"/>
  <c r="U86" i="1"/>
  <c r="V83" i="1"/>
  <c r="V84" i="1"/>
  <c r="V85" i="1"/>
  <c r="V86" i="1"/>
  <c r="W83" i="1"/>
  <c r="W84" i="1"/>
  <c r="W85" i="1"/>
  <c r="W86" i="1"/>
  <c r="X83" i="1"/>
  <c r="X84" i="1"/>
  <c r="X85" i="1"/>
  <c r="X86" i="1"/>
  <c r="Y83" i="1"/>
  <c r="Y84" i="1"/>
  <c r="Y85" i="1"/>
  <c r="Y86" i="1"/>
  <c r="Z83" i="1"/>
  <c r="Z84" i="1"/>
  <c r="Z85" i="1"/>
  <c r="Z86" i="1"/>
  <c r="AA83" i="1"/>
  <c r="AA84" i="1"/>
  <c r="AA85" i="1"/>
  <c r="AA86" i="1"/>
  <c r="AB83" i="1"/>
  <c r="AB84" i="1"/>
  <c r="AB85" i="1"/>
  <c r="AB86" i="1"/>
  <c r="AC83" i="1"/>
  <c r="AC84" i="1"/>
  <c r="AC85" i="1"/>
  <c r="AC86" i="1"/>
  <c r="AD83" i="1"/>
  <c r="AD84" i="1"/>
  <c r="AD85" i="1"/>
  <c r="AD86" i="1"/>
  <c r="A55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61" i="1" l="1"/>
  <c r="B13" i="9" l="1"/>
  <c r="A57" i="1" l="1"/>
  <c r="A56" i="1"/>
  <c r="A3" i="1"/>
  <c r="A4" i="1"/>
  <c r="A5" i="1"/>
  <c r="A6" i="1"/>
  <c r="A7" i="1"/>
  <c r="A8" i="1"/>
  <c r="A9" i="1"/>
  <c r="A10" i="1"/>
  <c r="A11" i="1"/>
  <c r="A12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9" i="1"/>
  <c r="A60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21" i="9" l="1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Q10" i="1" s="1"/>
  <c r="Q11" i="1" s="1"/>
  <c r="Q12" i="1" s="1"/>
  <c r="Q13" i="1" s="1"/>
  <c r="O11" i="1"/>
  <c r="O12" i="1" s="1"/>
  <c r="O13" i="1" s="1"/>
  <c r="O14" i="1" s="1"/>
  <c r="O15" i="1" s="1"/>
  <c r="P10" i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81" i="1" l="1"/>
  <c r="R82" i="1"/>
  <c r="R79" i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AD71" i="1" l="1"/>
  <c r="O69" i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9" i="1" l="1"/>
  <c r="Q80" i="1" s="1"/>
  <c r="Q81" i="1" s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Q82" i="1" l="1"/>
  <c r="AD82" i="1" s="1"/>
  <c r="AB67" i="1"/>
  <c r="O79" i="1"/>
  <c r="O80" i="1" s="1"/>
  <c r="O81" i="1" s="1"/>
  <c r="AD79" i="1"/>
  <c r="AD80" i="1"/>
  <c r="AD78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O82" i="1" l="1"/>
  <c r="AB82" i="1" s="1"/>
  <c r="AD81" i="1"/>
  <c r="AB79" i="1"/>
  <c r="AB80" i="1"/>
  <c r="H74" i="1"/>
  <c r="F74" i="1"/>
  <c r="F75" i="1" s="1"/>
  <c r="F76" i="1" s="1"/>
  <c r="F77" i="1" s="1"/>
  <c r="F78" i="1" s="1"/>
  <c r="F79" i="1" s="1"/>
  <c r="F80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AB81" i="1" l="1"/>
  <c r="F81" i="1"/>
  <c r="S77" i="1"/>
  <c r="S78" i="1"/>
  <c r="S2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81" i="1" l="1"/>
  <c r="S82" i="1"/>
  <c r="S66" i="1"/>
  <c r="S79" i="1"/>
  <c r="S80" i="1"/>
  <c r="H76" i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H80" i="1" l="1"/>
  <c r="U2" i="1"/>
  <c r="I77" i="1"/>
  <c r="J77" i="1"/>
  <c r="J78" i="1" s="1"/>
  <c r="J79" i="1" s="1"/>
  <c r="J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H81" i="1" l="1"/>
  <c r="J81" i="1"/>
  <c r="W2" i="1"/>
  <c r="I78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J82" i="1" l="1"/>
  <c r="W77" i="1" s="1"/>
  <c r="H82" i="1"/>
  <c r="U52" i="1" s="1"/>
  <c r="W64" i="1"/>
  <c r="W57" i="1"/>
  <c r="W54" i="1"/>
  <c r="W79" i="1"/>
  <c r="W51" i="1"/>
  <c r="U3" i="1"/>
  <c r="W80" i="1"/>
  <c r="I79" i="1"/>
  <c r="N67" i="1"/>
  <c r="N68" i="1" s="1"/>
  <c r="K74" i="1"/>
  <c r="P38" i="1"/>
  <c r="G62" i="1"/>
  <c r="G63" i="1" s="1"/>
  <c r="M51" i="1"/>
  <c r="M52" i="1" s="1"/>
  <c r="M53" i="1" s="1"/>
  <c r="L50" i="1"/>
  <c r="U34" i="1" l="1"/>
  <c r="W65" i="1"/>
  <c r="W8" i="1"/>
  <c r="W7" i="1"/>
  <c r="W4" i="1"/>
  <c r="W5" i="1"/>
  <c r="W6" i="1"/>
  <c r="W9" i="1"/>
  <c r="W3" i="1"/>
  <c r="W82" i="1"/>
  <c r="W78" i="1"/>
  <c r="W45" i="1"/>
  <c r="W46" i="1"/>
  <c r="W73" i="1"/>
  <c r="W61" i="1"/>
  <c r="W41" i="1"/>
  <c r="W66" i="1"/>
  <c r="W50" i="1"/>
  <c r="W31" i="1"/>
  <c r="W37" i="1"/>
  <c r="W15" i="1"/>
  <c r="W13" i="1"/>
  <c r="W11" i="1"/>
  <c r="W25" i="1"/>
  <c r="W32" i="1"/>
  <c r="W28" i="1"/>
  <c r="W35" i="1"/>
  <c r="W16" i="1"/>
  <c r="W53" i="1"/>
  <c r="W75" i="1"/>
  <c r="W14" i="1"/>
  <c r="W27" i="1"/>
  <c r="W18" i="1"/>
  <c r="W33" i="1"/>
  <c r="W26" i="1"/>
  <c r="W42" i="1"/>
  <c r="W19" i="1"/>
  <c r="W74" i="1"/>
  <c r="W60" i="1"/>
  <c r="W67" i="1"/>
  <c r="W76" i="1"/>
  <c r="W68" i="1"/>
  <c r="W40" i="1"/>
  <c r="W43" i="1"/>
  <c r="W71" i="1"/>
  <c r="W48" i="1"/>
  <c r="W17" i="1"/>
  <c r="W21" i="1"/>
  <c r="W38" i="1"/>
  <c r="W29" i="1"/>
  <c r="W63" i="1"/>
  <c r="W69" i="1"/>
  <c r="W12" i="1"/>
  <c r="W30" i="1"/>
  <c r="W22" i="1"/>
  <c r="W36" i="1"/>
  <c r="W20" i="1"/>
  <c r="W24" i="1"/>
  <c r="W23" i="1"/>
  <c r="W58" i="1"/>
  <c r="W39" i="1"/>
  <c r="W59" i="1"/>
  <c r="W70" i="1"/>
  <c r="W55" i="1"/>
  <c r="W56" i="1"/>
  <c r="W62" i="1"/>
  <c r="W52" i="1"/>
  <c r="W72" i="1"/>
  <c r="W44" i="1"/>
  <c r="W47" i="1"/>
  <c r="W49" i="1"/>
  <c r="W10" i="1"/>
  <c r="W34" i="1"/>
  <c r="U8" i="1"/>
  <c r="U29" i="1"/>
  <c r="U57" i="1"/>
  <c r="U73" i="1"/>
  <c r="U76" i="1"/>
  <c r="U80" i="1"/>
  <c r="U50" i="1"/>
  <c r="U67" i="1"/>
  <c r="U35" i="1"/>
  <c r="U13" i="1"/>
  <c r="U81" i="1"/>
  <c r="U47" i="1"/>
  <c r="U40" i="1"/>
  <c r="U64" i="1"/>
  <c r="U78" i="1"/>
  <c r="U62" i="1"/>
  <c r="U25" i="1"/>
  <c r="U48" i="1"/>
  <c r="U31" i="1"/>
  <c r="U17" i="1"/>
  <c r="U7" i="1"/>
  <c r="U27" i="1"/>
  <c r="U23" i="1"/>
  <c r="U54" i="1"/>
  <c r="U70" i="1"/>
  <c r="U20" i="1"/>
  <c r="U71" i="1"/>
  <c r="U24" i="1"/>
  <c r="U19" i="1"/>
  <c r="U43" i="1"/>
  <c r="U5" i="1"/>
  <c r="U45" i="1"/>
  <c r="U39" i="1"/>
  <c r="U72" i="1"/>
  <c r="U75" i="1"/>
  <c r="U42" i="1"/>
  <c r="U44" i="1"/>
  <c r="U33" i="1"/>
  <c r="U10" i="1"/>
  <c r="U11" i="1"/>
  <c r="U77" i="1"/>
  <c r="U32" i="1"/>
  <c r="U26" i="1"/>
  <c r="U28" i="1"/>
  <c r="U41" i="1"/>
  <c r="U9" i="1"/>
  <c r="U65" i="1"/>
  <c r="U30" i="1"/>
  <c r="U6" i="1"/>
  <c r="U56" i="1"/>
  <c r="U59" i="1"/>
  <c r="U66" i="1"/>
  <c r="U61" i="1"/>
  <c r="U49" i="1"/>
  <c r="U60" i="1"/>
  <c r="U82" i="1"/>
  <c r="U51" i="1"/>
  <c r="U55" i="1"/>
  <c r="U69" i="1"/>
  <c r="U63" i="1"/>
  <c r="U79" i="1"/>
  <c r="U16" i="1"/>
  <c r="U36" i="1"/>
  <c r="U12" i="1"/>
  <c r="U22" i="1"/>
  <c r="U21" i="1"/>
  <c r="U38" i="1"/>
  <c r="U18" i="1"/>
  <c r="U15" i="1"/>
  <c r="U37" i="1"/>
  <c r="U14" i="1"/>
  <c r="U4" i="1"/>
  <c r="U74" i="1"/>
  <c r="U53" i="1"/>
  <c r="U58" i="1"/>
  <c r="U68" i="1"/>
  <c r="U46" i="1"/>
  <c r="W81" i="1"/>
  <c r="I80" i="1"/>
  <c r="I81" i="1" s="1"/>
  <c r="I82" i="1" s="1"/>
  <c r="V82" i="1" s="1"/>
  <c r="K75" i="1"/>
  <c r="P39" i="1"/>
  <c r="N69" i="1"/>
  <c r="G64" i="1"/>
  <c r="M54" i="1"/>
  <c r="M55" i="1" s="1"/>
  <c r="L51" i="1"/>
  <c r="L52" i="1" s="1"/>
  <c r="L53" i="1" s="1"/>
  <c r="V48" i="1" l="1"/>
  <c r="V81" i="1"/>
  <c r="V77" i="1"/>
  <c r="V36" i="1"/>
  <c r="V49" i="1"/>
  <c r="V62" i="1"/>
  <c r="V12" i="1"/>
  <c r="V50" i="1"/>
  <c r="V53" i="1"/>
  <c r="V58" i="1"/>
  <c r="V29" i="1"/>
  <c r="V31" i="1"/>
  <c r="V39" i="1"/>
  <c r="V51" i="1"/>
  <c r="V4" i="1"/>
  <c r="V5" i="1"/>
  <c r="V3" i="1"/>
  <c r="V6" i="1"/>
  <c r="V7" i="1"/>
  <c r="V19" i="1"/>
  <c r="V59" i="1"/>
  <c r="V72" i="1"/>
  <c r="V78" i="1"/>
  <c r="V17" i="1"/>
  <c r="V9" i="1"/>
  <c r="V38" i="1"/>
  <c r="V23" i="1"/>
  <c r="V10" i="1"/>
  <c r="V13" i="1"/>
  <c r="V14" i="1"/>
  <c r="V60" i="1"/>
  <c r="V70" i="1"/>
  <c r="V46" i="1"/>
  <c r="V47" i="1"/>
  <c r="V52" i="1"/>
  <c r="V66" i="1"/>
  <c r="V69" i="1"/>
  <c r="V57" i="1"/>
  <c r="V80" i="1"/>
  <c r="V20" i="1"/>
  <c r="V26" i="1"/>
  <c r="V28" i="1"/>
  <c r="V15" i="1"/>
  <c r="V21" i="1"/>
  <c r="V16" i="1"/>
  <c r="V24" i="1"/>
  <c r="V27" i="1"/>
  <c r="V11" i="1"/>
  <c r="V30" i="1"/>
  <c r="V37" i="1"/>
  <c r="V32" i="1"/>
  <c r="V22" i="1"/>
  <c r="V56" i="1"/>
  <c r="V76" i="1"/>
  <c r="V75" i="1"/>
  <c r="V61" i="1"/>
  <c r="V42" i="1"/>
  <c r="V54" i="1"/>
  <c r="V71" i="1"/>
  <c r="V43" i="1"/>
  <c r="V45" i="1"/>
  <c r="V55" i="1"/>
  <c r="V25" i="1"/>
  <c r="V33" i="1"/>
  <c r="V65" i="1"/>
  <c r="V35" i="1"/>
  <c r="V8" i="1"/>
  <c r="V18" i="1"/>
  <c r="V34" i="1"/>
  <c r="V41" i="1"/>
  <c r="V64" i="1"/>
  <c r="V63" i="1"/>
  <c r="V67" i="1"/>
  <c r="V74" i="1"/>
  <c r="V73" i="1"/>
  <c r="V44" i="1"/>
  <c r="V40" i="1"/>
  <c r="V68" i="1"/>
  <c r="V79" i="1"/>
  <c r="K76" i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P42" i="1"/>
  <c r="G73" i="1"/>
  <c r="G74" i="1" s="1"/>
  <c r="G75" i="1" s="1"/>
  <c r="T2" i="1"/>
  <c r="X2" i="1"/>
  <c r="N72" i="1"/>
  <c r="N73" i="1" s="1"/>
  <c r="L67" i="1"/>
  <c r="M61" i="1"/>
  <c r="K80" i="1" l="1"/>
  <c r="K81" i="1" s="1"/>
  <c r="P43" i="1"/>
  <c r="G76" i="1"/>
  <c r="G77" i="1" s="1"/>
  <c r="N74" i="1"/>
  <c r="L68" i="1"/>
  <c r="M62" i="1"/>
  <c r="Y2" i="1"/>
  <c r="K82" i="1" l="1"/>
  <c r="X82" i="1" s="1"/>
  <c r="X80" i="1"/>
  <c r="X42" i="1"/>
  <c r="X67" i="1"/>
  <c r="X10" i="1"/>
  <c r="X73" i="1"/>
  <c r="X41" i="1"/>
  <c r="X37" i="1"/>
  <c r="X24" i="1"/>
  <c r="X43" i="1"/>
  <c r="X38" i="1"/>
  <c r="X20" i="1"/>
  <c r="X17" i="1"/>
  <c r="X61" i="1"/>
  <c r="X62" i="1"/>
  <c r="X35" i="1"/>
  <c r="X22" i="1"/>
  <c r="X60" i="1"/>
  <c r="X69" i="1"/>
  <c r="X27" i="1"/>
  <c r="X31" i="1"/>
  <c r="X50" i="1"/>
  <c r="X39" i="1"/>
  <c r="X12" i="1"/>
  <c r="X63" i="1"/>
  <c r="X25" i="1"/>
  <c r="X78" i="1"/>
  <c r="X72" i="1"/>
  <c r="X23" i="1"/>
  <c r="X47" i="1"/>
  <c r="X68" i="1"/>
  <c r="X51" i="1"/>
  <c r="X7" i="1"/>
  <c r="X48" i="1"/>
  <c r="X59" i="1"/>
  <c r="X74" i="1"/>
  <c r="X71" i="1"/>
  <c r="X77" i="1"/>
  <c r="X54" i="1"/>
  <c r="X13" i="1"/>
  <c r="X32" i="1"/>
  <c r="X40" i="1"/>
  <c r="X14" i="1"/>
  <c r="X21" i="1"/>
  <c r="X64" i="1"/>
  <c r="X57" i="1"/>
  <c r="X70" i="1"/>
  <c r="X5" i="1"/>
  <c r="X19" i="1"/>
  <c r="X55" i="1"/>
  <c r="X44" i="1"/>
  <c r="X3" i="1"/>
  <c r="X30" i="1"/>
  <c r="X36" i="1"/>
  <c r="X58" i="1"/>
  <c r="X29" i="1"/>
  <c r="X4" i="1"/>
  <c r="X9" i="1"/>
  <c r="X8" i="1"/>
  <c r="X18" i="1"/>
  <c r="X75" i="1"/>
  <c r="X56" i="1"/>
  <c r="X26" i="1"/>
  <c r="X45" i="1"/>
  <c r="X34" i="1"/>
  <c r="X53" i="1"/>
  <c r="X16" i="1"/>
  <c r="X11" i="1"/>
  <c r="X15" i="1"/>
  <c r="X46" i="1"/>
  <c r="X33" i="1"/>
  <c r="X6" i="1"/>
  <c r="X65" i="1"/>
  <c r="X66" i="1"/>
  <c r="X76" i="1"/>
  <c r="X28" i="1"/>
  <c r="X49" i="1"/>
  <c r="X52" i="1"/>
  <c r="X79" i="1"/>
  <c r="G78" i="1"/>
  <c r="P44" i="1"/>
  <c r="N75" i="1"/>
  <c r="L69" i="1"/>
  <c r="M63" i="1"/>
  <c r="M64" i="1" s="1"/>
  <c r="M65" i="1" s="1"/>
  <c r="M66" i="1" s="1"/>
  <c r="X81" i="1" l="1"/>
  <c r="G79" i="1"/>
  <c r="P45" i="1"/>
  <c r="N76" i="1"/>
  <c r="L70" i="1"/>
  <c r="M67" i="1"/>
  <c r="G80" i="1" l="1"/>
  <c r="G81" i="1" s="1"/>
  <c r="P46" i="1"/>
  <c r="N77" i="1"/>
  <c r="L71" i="1"/>
  <c r="L72" i="1" s="1"/>
  <c r="L73" i="1" s="1"/>
  <c r="M68" i="1"/>
  <c r="G82" i="1" l="1"/>
  <c r="T56" i="1" s="1"/>
  <c r="T39" i="1"/>
  <c r="T17" i="1"/>
  <c r="T33" i="1"/>
  <c r="T20" i="1"/>
  <c r="T5" i="1"/>
  <c r="T46" i="1"/>
  <c r="T66" i="1"/>
  <c r="T77" i="1"/>
  <c r="T36" i="1"/>
  <c r="T74" i="1"/>
  <c r="T64" i="1"/>
  <c r="T73" i="1"/>
  <c r="T75" i="1"/>
  <c r="T48" i="1"/>
  <c r="T34" i="1"/>
  <c r="T24" i="1"/>
  <c r="T68" i="1"/>
  <c r="T47" i="1"/>
  <c r="T50" i="1"/>
  <c r="T65" i="1"/>
  <c r="T57" i="1"/>
  <c r="T76" i="1"/>
  <c r="T43" i="1"/>
  <c r="T78" i="1"/>
  <c r="T49" i="1"/>
  <c r="T79" i="1"/>
  <c r="T31" i="1"/>
  <c r="T67" i="1"/>
  <c r="T3" i="1"/>
  <c r="T35" i="1"/>
  <c r="T81" i="1"/>
  <c r="T16" i="1"/>
  <c r="T7" i="1"/>
  <c r="T61" i="1"/>
  <c r="T32" i="1"/>
  <c r="T63" i="1"/>
  <c r="T80" i="1"/>
  <c r="T30" i="1"/>
  <c r="P47" i="1"/>
  <c r="N78" i="1"/>
  <c r="L74" i="1"/>
  <c r="L75" i="1" s="1"/>
  <c r="M69" i="1"/>
  <c r="T51" i="1" l="1"/>
  <c r="T58" i="1"/>
  <c r="T15" i="1"/>
  <c r="T9" i="1"/>
  <c r="T4" i="1"/>
  <c r="T6" i="1"/>
  <c r="T44" i="1"/>
  <c r="T40" i="1"/>
  <c r="T8" i="1"/>
  <c r="T82" i="1"/>
  <c r="T28" i="1"/>
  <c r="T60" i="1"/>
  <c r="T27" i="1"/>
  <c r="T23" i="1"/>
  <c r="T37" i="1"/>
  <c r="T59" i="1"/>
  <c r="T54" i="1"/>
  <c r="T53" i="1"/>
  <c r="T11" i="1"/>
  <c r="T62" i="1"/>
  <c r="T70" i="1"/>
  <c r="T14" i="1"/>
  <c r="T26" i="1"/>
  <c r="T22" i="1"/>
  <c r="T19" i="1"/>
  <c r="T69" i="1"/>
  <c r="T25" i="1"/>
  <c r="T52" i="1"/>
  <c r="T10" i="1"/>
  <c r="T72" i="1"/>
  <c r="T42" i="1"/>
  <c r="T55" i="1"/>
  <c r="T38" i="1"/>
  <c r="T41" i="1"/>
  <c r="T21" i="1"/>
  <c r="T29" i="1"/>
  <c r="T18" i="1"/>
  <c r="T45" i="1"/>
  <c r="T12" i="1"/>
  <c r="T13" i="1"/>
  <c r="T71" i="1"/>
  <c r="AA59" i="1"/>
  <c r="N79" i="1"/>
  <c r="N80" i="1" s="1"/>
  <c r="N81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AA81" i="1" l="1"/>
  <c r="N82" i="1"/>
  <c r="AA82" i="1" s="1"/>
  <c r="AA79" i="1"/>
  <c r="AA80" i="1"/>
  <c r="P49" i="1"/>
  <c r="L77" i="1"/>
  <c r="M71" i="1"/>
  <c r="P50" i="1" l="1"/>
  <c r="L78" i="1"/>
  <c r="M72" i="1"/>
  <c r="L79" i="1" l="1"/>
  <c r="P51" i="1"/>
  <c r="M73" i="1"/>
  <c r="L80" i="1" l="1"/>
  <c r="L81" i="1" s="1"/>
  <c r="P52" i="1"/>
  <c r="M74" i="1"/>
  <c r="M75" i="1" s="1"/>
  <c r="Y81" i="1" l="1"/>
  <c r="L82" i="1"/>
  <c r="Y82" i="1" s="1"/>
  <c r="Y67" i="1"/>
  <c r="Y70" i="1"/>
  <c r="Y7" i="1"/>
  <c r="Y73" i="1"/>
  <c r="Y34" i="1"/>
  <c r="Y27" i="1"/>
  <c r="Y65" i="1"/>
  <c r="Y35" i="1"/>
  <c r="Y71" i="1"/>
  <c r="Y68" i="1"/>
  <c r="Y23" i="1"/>
  <c r="Y58" i="1"/>
  <c r="Y33" i="1"/>
  <c r="Y72" i="1"/>
  <c r="Y69" i="1"/>
  <c r="Y18" i="1"/>
  <c r="Y28" i="1"/>
  <c r="Y30" i="1"/>
  <c r="Y45" i="1"/>
  <c r="Y8" i="1"/>
  <c r="Y9" i="1"/>
  <c r="Y49" i="1"/>
  <c r="Y20" i="1"/>
  <c r="Y50" i="1"/>
  <c r="Y6" i="1"/>
  <c r="Y54" i="1"/>
  <c r="Y51" i="1"/>
  <c r="Y78" i="1"/>
  <c r="Y29" i="1"/>
  <c r="Y53" i="1"/>
  <c r="Y60" i="1"/>
  <c r="Y15" i="1"/>
  <c r="Y52" i="1"/>
  <c r="Y57" i="1"/>
  <c r="Y76" i="1"/>
  <c r="Y24" i="1"/>
  <c r="Y21" i="1"/>
  <c r="Y13" i="1"/>
  <c r="Y22" i="1"/>
  <c r="Y31" i="1"/>
  <c r="Y11" i="1"/>
  <c r="Y41" i="1"/>
  <c r="Y10" i="1"/>
  <c r="Y17" i="1"/>
  <c r="Y40" i="1"/>
  <c r="Y16" i="1"/>
  <c r="Y55" i="1"/>
  <c r="Y75" i="1"/>
  <c r="Y19" i="1"/>
  <c r="Y66" i="1"/>
  <c r="Y62" i="1"/>
  <c r="Y79" i="1"/>
  <c r="Y44" i="1"/>
  <c r="Y4" i="1"/>
  <c r="Y36" i="1"/>
  <c r="Y47" i="1"/>
  <c r="Y14" i="1"/>
  <c r="Y37" i="1"/>
  <c r="Y56" i="1"/>
  <c r="Y32" i="1"/>
  <c r="Y61" i="1"/>
  <c r="Y42" i="1"/>
  <c r="Y26" i="1"/>
  <c r="Y5" i="1"/>
  <c r="Y74" i="1"/>
  <c r="Y25" i="1"/>
  <c r="Y48" i="1"/>
  <c r="Y46" i="1"/>
  <c r="Y12" i="1"/>
  <c r="Y38" i="1"/>
  <c r="Y64" i="1"/>
  <c r="Y39" i="1"/>
  <c r="Y3" i="1"/>
  <c r="Y77" i="1"/>
  <c r="Y59" i="1"/>
  <c r="Y63" i="1"/>
  <c r="Y43" i="1"/>
  <c r="Y80" i="1"/>
  <c r="P53" i="1"/>
  <c r="M76" i="1"/>
  <c r="P54" i="1" l="1"/>
  <c r="M77" i="1"/>
  <c r="M78" i="1" s="1"/>
  <c r="M79" i="1" s="1"/>
  <c r="M80" i="1" s="1"/>
  <c r="M81" i="1" l="1"/>
  <c r="Z78" i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Z81" i="1" l="1"/>
  <c r="M82" i="1"/>
  <c r="Z82" i="1" s="1"/>
  <c r="Z80" i="1"/>
  <c r="AC36" i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53" i="1"/>
  <c r="AC57" i="1"/>
  <c r="AC64" i="1"/>
  <c r="AC49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P82" i="1" l="1"/>
  <c r="AC82" i="1" s="1"/>
  <c r="AC70" i="1"/>
  <c r="AC72" i="1"/>
  <c r="AC75" i="1"/>
  <c r="AC68" i="1"/>
  <c r="AC79" i="1"/>
  <c r="AC80" i="1"/>
  <c r="AC76" i="1"/>
  <c r="AC78" i="1"/>
  <c r="AC74" i="1"/>
  <c r="AC81" i="1" l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<sst xmlns="http://schemas.openxmlformats.org/spreadsheetml/2006/main" count="903" uniqueCount="545">
  <si>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</si>
  <si>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</si>
  <si>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</si>
  <si>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</si>
  <si>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</si>
  <si>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</si>
  <si>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</si>
  <si>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</si>
  <si>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</si>
  <si>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</si>
  <si>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</si>
  <si>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</si>
  <si>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</si>
  <si>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</si>
  <si>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</si>
  <si>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</si>
  <si>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</si>
  <si>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</si>
  <si>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</si>
  <si>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</si>
  <si>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</si>
  <si>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</si>
  <si>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</si>
  <si>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</si>
  <si>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</si>
  <si>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</si>
  <si>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</si>
  <si>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</si>
  <si>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</si>
  <si>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</si>
  <si>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</si>
  <si>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</si>
  <si>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</si>
  <si>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</si>
  <si>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</si>
  <si>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</si>
  <si>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</si>
  <si>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</si>
  <si>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</si>
  <si>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</si>
  <si>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</si>
  <si>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</si>
  <si>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</si>
  <si>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</si>
  <si>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</si>
  <si>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</si>
  <si>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</si>
  <si>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</si>
  <si>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</si>
  <si>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</si>
  <si>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</si>
  <si>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</si>
  <si>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</si>
  <si>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</si>
  <si>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</si>
  <si>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</si>
  <si>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</si>
  <si>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</si>
  <si>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</si>
  <si>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</si>
  <si>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</si>
  <si>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</si>
  <si>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</si>
  <si>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</si>
  <si>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</si>
  <si>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</si>
  <si>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</si>
  <si>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</si>
  <si>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</si>
  <si>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</si>
  <si>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</si>
  <si>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</si>
  <si>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</si>
  <si>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</si>
  <si>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</si>
  <si>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</si>
  <si>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</si>
  <si>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</si>
  <si>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</si>
  <si>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</si>
  <si>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</si>
  <si>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</si>
  <si>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</si>
  <si>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</si>
  <si>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</si>
  <si>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</si>
  <si>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</si>
  <si>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</si>
  <si>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</si>
  <si>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</si>
  <si>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</si>
  <si>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</si>
  <si>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</si>
  <si>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</si>
  <si>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</si>
  <si>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</si>
  <si>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</si>
  <si>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</si>
  <si>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</si>
  <si>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</si>
  <si>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</si>
  <si>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</si>
  <si>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</si>
  <si>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</si>
  <si>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</si>
  <si>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</si>
  <si>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</si>
  <si>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</si>
  <si>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</si>
  <si>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</si>
  <si>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</si>
  <si>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</si>
  <si>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</si>
  <si>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</si>
  <si>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</si>
  <si>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</si>
  <si>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</si>
  <si>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</si>
  <si>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</si>
  <si>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</si>
  <si>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</si>
  <si>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</si>
  <si>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</si>
  <si>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</si>
  <si>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</si>
  <si>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</si>
  <si>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</si>
  <si>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</si>
  <si>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</si>
  <si>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</si>
  <si>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</si>
  <si>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</si>
  <si>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</si>
  <si>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</si>
  <si>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</si>
  <si>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</si>
  <si>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</si>
  <si>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</si>
  <si>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</si>
  <si>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</si>
  <si>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</si>
  <si>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</si>
  <si>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</si>
  <si>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</si>
  <si>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</si>
  <si>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</si>
  <si>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</si>
  <si>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</si>
  <si>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</si>
  <si>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</si>
  <si>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</si>
  <si>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</si>
  <si>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</si>
  <si>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</si>
  <si>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</si>
  <si>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</si>
  <si>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</si>
  <si>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</si>
  <si>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</si>
  <si>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</si>
  <si>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</si>
  <si>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</si>
  <si>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</si>
  <si>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</si>
  <si>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</si>
  <si>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</si>
  <si>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</si>
  <si>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</si>
  <si>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</si>
  <si>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</si>
  <si>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</si>
  <si>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</si>
  <si>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</si>
  <si>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</si>
  <si>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</si>
  <si>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</si>
  <si>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</si>
  <si>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</si>
  <si>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</si>
  <si>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</si>
  <si>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</si>
  <si>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</si>
  <si>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</si>
  <si>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</si>
  <si>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</si>
  <si>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</si>
  <si>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</si>
  <si>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</si>
  <si>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</si>
  <si>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</si>
  <si>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</si>
  <si>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</si>
  <si>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</si>
  <si>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</si>
  <si>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</si>
  <si>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</si>
  <si>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</si>
  <si>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</si>
  <si>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</si>
  <si>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</si>
  <si>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</si>
  <si>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</si>
  <si>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</si>
  <si>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</si>
  <si>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</si>
  <si>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</si>
  <si>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</si>
  <si>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</si>
  <si>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</si>
  <si>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</si>
  <si>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</si>
  <si>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</si>
  <si>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</si>
  <si>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</si>
  <si>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</si>
  <si>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</si>
  <si>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</si>
  <si>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</si>
  <si>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</si>
  <si>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</si>
  <si>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</si>
  <si>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</si>
  <si>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</si>
  <si>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</si>
  <si>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</si>
  <si>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</si>
  <si>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</si>
  <si>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</si>
  <si>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</si>
  <si>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</si>
  <si>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</si>
  <si>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</si>
  <si>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</si>
  <si>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</si>
  <si>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</si>
  <si>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</si>
  <si>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</si>
  <si>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</si>
  <si>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</si>
  <si>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</si>
  <si>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</si>
  <si>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</si>
  <si>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</si>
  <si>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</si>
  <si>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</si>
  <si>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</si>
  <si>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</si>
  <si>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</si>
  <si>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</si>
  <si>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</si>
  <si>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</si>
  <si>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</si>
  <si>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</si>
  <si>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</si>
  <si>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</si>
  <si>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</si>
  <si>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</si>
  <si>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</si>
  <si>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</si>
  <si>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</si>
  <si>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</si>
  <si>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</si>
  <si>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</si>
  <si>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</si>
  <si>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</si>
  <si>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</si>
  <si>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</si>
  <si>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</si>
  <si>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</si>
  <si>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</si>
  <si>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</si>
  <si>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</si>
  <si>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</si>
  <si>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</si>
  <si>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</si>
  <si>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</si>
  <si>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</si>
  <si>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</si>
  <si>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</si>
  <si>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</si>
  <si>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</si>
  <si>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</si>
  <si>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</si>
  <si>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</si>
  <si>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</si>
  <si>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</si>
  <si>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</si>
  <si>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</si>
  <si>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</si>
  <si>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</si>
  <si>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</si>
  <si>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</si>
  <si>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</si>
  <si>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</si>
  <si>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</si>
  <si>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</si>
  <si>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</si>
  <si>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</si>
  <si>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</si>
  <si>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</si>
  <si>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</si>
  <si>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</si>
  <si>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</si>
  <si>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</si>
  <si>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</si>
  <si>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</si>
  <si>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</si>
  <si>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</si>
  <si>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</si>
  <si>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</si>
  <si>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</si>
  <si>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</si>
  <si>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</si>
  <si>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</si>
  <si>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</si>
  <si>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</si>
  <si>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</si>
  <si>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</si>
  <si>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</si>
  <si>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</si>
  <si>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</si>
  <si>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</si>
  <si>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</si>
  <si>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</si>
  <si>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</si>
  <si>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</si>
  <si>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</si>
  <si>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</si>
  <si>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</si>
  <si>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</si>
  <si>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</si>
  <si>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</si>
  <si>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</si>
  <si>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</si>
  <si>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</si>
  <si>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</si>
  <si>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</si>
  <si>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</si>
  <si>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</si>
  <si>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</si>
  <si>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</si>
  <si>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</si>
  <si>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</si>
  <si>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</si>
  <si>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</si>
  <si>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</si>
  <si>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</si>
  <si>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</si>
  <si>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</si>
  <si>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</si>
  <si>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</si>
  <si>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</si>
  <si>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</si>
  <si>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</si>
  <si>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</si>
  <si>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</si>
  <si>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</si>
  <si>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</si>
  <si>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</si>
  <si>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</si>
  <si>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</si>
  <si>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</si>
  <si>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</si>
  <si>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</si>
  <si>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</si>
  <si>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</si>
  <si>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</si>
  <si>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</si>
  <si>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</si>
  <si>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</si>
  <si>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</si>
  <si>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</si>
  <si>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</si>
  <si>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</si>
  <si>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</si>
  <si>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</si>
  <si>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</si>
  <si>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</si>
  <si>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</si>
  <si>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</si>
  <si>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</si>
  <si>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</si>
  <si>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</si>
  <si>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</si>
  <si>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</si>
  <si>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</si>
  <si>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</si>
  <si>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</si>
  <si>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</si>
  <si>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</si>
  <si>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</si>
  <si>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</si>
  <si>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</si>
  <si>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</si>
  <si>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</si>
  <si>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</si>
  <si>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</si>
  <si>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</si>
  <si>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</si>
  <si>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</si>
  <si>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</si>
  <si>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</si>
  <si>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</si>
  <si>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</si>
  <si>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</si>
  <si>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</si>
  <si>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</si>
  <si>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</si>
  <si>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</si>
  <si>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</si>
  <si>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</si>
  <si>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</si>
  <si>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</si>
  <si>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</si>
  <si>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</si>
  <si>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</si>
  <si>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</si>
  <si>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</si>
  <si>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</si>
  <si>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</si>
  <si>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</si>
  <si>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</si>
  <si>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</si>
  <si>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</si>
  <si>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</si>
  <si>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</si>
  <si>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</si>
  <si>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</si>
  <si>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</si>
  <si>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</si>
  <si>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</si>
  <si>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</si>
  <si>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</si>
  <si>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</si>
  <si>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</si>
  <si>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</si>
  <si>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</si>
  <si>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</si>
  <si>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</si>
  <si>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</si>
  <si>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</si>
  <si>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</si>
  <si>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</si>
  <si>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</si>
  <si>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</si>
  <si>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</si>
  <si>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</si>
  <si>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</si>
  <si>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</si>
  <si>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</si>
  <si>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</si>
  <si>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</si>
  <si>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</si>
  <si>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</si>
  <si>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</si>
  <si>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</si>
  <si>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</si>
  <si>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</si>
  <si>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</si>
  <si>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</si>
  <si>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</si>
  <si>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</si>
  <si>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</si>
  <si>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</si>
  <si>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</si>
  <si>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</si>
  <si>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</si>
  <si>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</si>
  <si>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</si>
  <si>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</si>
  <si>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</si>
  <si>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</si>
  <si>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</si>
  <si>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</si>
  <si>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</si>
  <si>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</si>
  <si>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</si>
  <si>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</si>
  <si>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</si>
  <si>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</si>
  <si>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</si>
  <si>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</si>
  <si>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</si>
  <si>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</si>
  <si>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</si>
  <si>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</si>
  <si>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</si>
  <si>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</si>
  <si>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</si>
  <si>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</si>
  <si>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</si>
  <si>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</si>
  <si>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</si>
  <si>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</si>
  <si>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</si>
  <si>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</si>
  <si>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</si>
  <si>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</si>
  <si>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</si>
  <si>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</si>
  <si>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</si>
  <si>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</si>
  <si>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</si>
  <si>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</si>
  <si>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</si>
  <si>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</si>
  <si>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</si>
  <si>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</si>
  <si>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</si>
  <si>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</si>
  <si>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</si>
  <si>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</si>
  <si>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</si>
  <si>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</si>
  <si>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</si>
  <si>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</si>
  <si>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</si>
  <si>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</si>
  <si>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</si>
  <si>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</si>
  <si>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</si>
  <si>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</si>
  <si>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</si>
  <si>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Извлечён</t>
  </si>
  <si>
    <t>лучевой</t>
  </si>
  <si>
    <t>DES, Metafor</t>
  </si>
  <si>
    <t>50 ml</t>
  </si>
  <si>
    <t>Shunmei 0,6</t>
  </si>
  <si>
    <t>Shunmei 0,7</t>
  </si>
  <si>
    <t>Artimes</t>
  </si>
  <si>
    <t>Apollo</t>
  </si>
  <si>
    <t>23:30</t>
  </si>
  <si>
    <t>150 ml</t>
  </si>
  <si>
    <t>проходим, контуры ровные</t>
  </si>
  <si>
    <t>BMU II</t>
  </si>
  <si>
    <t xml:space="preserve">1) Контроль места пункции, повязка на 6 ч. </t>
  </si>
  <si>
    <t>06:36</t>
  </si>
  <si>
    <t>Самойлов С.А.</t>
  </si>
  <si>
    <t>атеросклероз, неровности контуров проксимального и среднего сегментов. Антеградный кровоток  TIMI IIIO.</t>
  </si>
  <si>
    <t>бассейн представлен доминантной ВТК. Определяются неровности контуров проксимальной трети, диффузный стеноз средний с максимальной степенью стенозирования 90%, стенозы диста/3 30%.   Антеградный кровоток  TIMI III.</t>
  </si>
  <si>
    <t xml:space="preserve">стеноз проксимального сегмента до 30%,.пролонгированный стеноз среднего сегмента до 40%, на границе среднего и дистального сегмента стеноз до 50% . Антеградный кровоток TIMI III. </t>
  </si>
  <si>
    <t>Правый</t>
  </si>
  <si>
    <t>Совместно с д/кардиологом: с учетом клинических данных, ЭКГ и КАГ рекомендована реваскуляризация бассейна ОА</t>
  </si>
  <si>
    <t>20 ml</t>
  </si>
  <si>
    <t xml:space="preserve">Устье ствола ЛКА катетеризировано проводниковым катетером Launcher EBU 3.5 6Fr. Коронарный проводник shunmei 0.7 проведен  в дистальный сегмент ВТК.  В зону средней/3 ВТК  имплантирован DES Metafor 2.75-32, давлением 12 атм. Постдилатация стента БК NC Apollo 3.0-10, давлением до 14 атм.  Ангиографический результат удовлетворительный. Пациент в стабильном состоянии транспортируется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</si>
</sst>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2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I42" sqref="I42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45738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0.69444444444444453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0.70138888888888884</v>
      </c>
      <c r="C10" s="54"/>
      <c r="D10" s="94" t="s">
        <v>173</v>
      </c>
      <c r="E10" s="92"/>
      <c r="F10" s="92"/>
      <c r="G10" s="23" t="s">
        <v>164</v>
      </c>
      <c r="H10" s="25"/>
    </row>
    <row r="11" spans="1:8" ht="17.25" thickTop="1" thickBot="1">
      <c r="A11" s="88" t="s">
        <v>192</v>
      </c>
      <c r="B11" s="202" t="s">
        <v>537</v>
      </c>
      <c r="C11" s="8"/>
      <c r="D11" s="94" t="s">
        <v>170</v>
      </c>
      <c r="E11" s="92"/>
      <c r="F11" s="92"/>
      <c r="G11" s="23" t="s">
        <v>266</v>
      </c>
      <c r="H11" s="25"/>
    </row>
    <row r="12" spans="1:8" ht="16.5" thickTop="1">
      <c r="A12" s="80" t="s">
        <v>8</v>
      </c>
      <c r="B12" s="81">
        <v>20161</v>
      </c>
      <c r="C12" s="11"/>
      <c r="D12" s="94" t="s">
        <v>302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70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7953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536</v>
      </c>
    </row>
    <row r="16" spans="1:8" ht="15.6" customHeight="1">
      <c r="A16" s="14" t="s">
        <v>106</v>
      </c>
      <c r="B16" s="18" t="s">
        <v>310</v>
      </c>
      <c r="C16"/>
      <c r="D16" s="35"/>
      <c r="E16" s="35"/>
      <c r="F16" s="35"/>
      <c r="G16" s="165" t="s">
        <v>399</v>
      </c>
      <c r="H16" s="163">
        <v>3250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6.1749999999999998</v>
      </c>
    </row>
    <row r="18" spans="1:8" ht="14.45" customHeight="1">
      <c r="A18" s="56" t="s">
        <v>188</v>
      </c>
      <c r="B18" s="86" t="s">
        <v>541</v>
      </c>
      <c r="C18"/>
      <c r="D18" s="27" t="s">
        <v>210</v>
      </c>
      <c r="E18" s="27"/>
      <c r="F18" s="27"/>
      <c r="G18" s="84" t="s">
        <v>189</v>
      </c>
      <c r="H18" s="85" t="s">
        <v>524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533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538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539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540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542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526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6" zoomScaleNormal="100" zoomScaleSheetLayoutView="100" zoomScalePageLayoutView="90" workbookViewId="0">
      <selection activeCell="J24" sqref="J24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398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</v>
      </c>
      <c r="B8"/>
      <c r="C8" s="244" t="s">
        <v>224</v>
      </c>
      <c r="D8" s="244"/>
      <c r="E8" s="244"/>
      <c r="F8" s="189">
        <v>1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45738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0.70138888888888884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0.72222222222222221</v>
      </c>
      <c r="C14" s="11"/>
      <c r="D14" s="94" t="s">
        <v>173</v>
      </c>
      <c r="E14" s="92"/>
      <c r="F14" s="92"/>
      <c r="G14" s="79" t="str">
        <f>КАГ!G10</f>
        <v>Севринова О.В.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2.083333333333337E-2</v>
      </c>
      <c r="C15"/>
      <c r="D15" s="94" t="s">
        <v>170</v>
      </c>
      <c r="E15" s="92"/>
      <c r="F15" s="92"/>
      <c r="G15" s="79" t="str">
        <f>КАГ!G11</f>
        <v>Станкевич И.В.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Самойлов С.А.</v>
      </c>
      <c r="C16" s="199">
        <f>LEN(КАГ!B11)</f>
        <v>13</v>
      </c>
      <c r="D16" s="94" t="s">
        <v>302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20161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70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7953</v>
      </c>
      <c r="C19" s="68"/>
      <c r="D19" s="68"/>
      <c r="E19" s="68"/>
      <c r="F19" s="68"/>
      <c r="G19" s="164" t="s">
        <v>397</v>
      </c>
      <c r="H19" s="179" t="s">
        <v>531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v>4510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386</v>
      </c>
      <c r="H21" s="167">
        <f>КАГ!H17</f>
        <v>6.1749999999999998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/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544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----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543</v>
      </c>
      <c r="C40" s="119"/>
      <c r="D40" s="249" t="s">
        <v>535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532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523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Правый
Ствол ЛКА:   проходим, контуры ровные
Бассейн ПНА:   атеросклероз, неровности контуров проксимального и среднего сегментов. Антеградный кровоток  TIMI IIIO.
Бассейн  ОА:   бассейн представлен доминантной ВТК. Определяются неровности контуров проксимальной трети, диффузный стеноз средний с максимальной степенью стенозирования 90%, стенозы диста/3 30%.   Антеградный кровоток  TIMI III.
Бассейн ПКА:   стеноз проксимального сегмента до 30%,.пролонгированный стеноз среднего сегмента до 40%, на границе среднего и дистального сегмента стеноз до 50% . Антеградный кровоток TIMI III. 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E21" sqref="E21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45738</v>
      </c>
      <c r="C2" s="151" t="str">
        <f>IF(ЧКВ!B21=Вмешательства!F13,Вмешательства!F22,Вмешательства!F20)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Самойлов С.А.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20161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</v>
      </c>
      <c r="B6" s="133" t="str">
        <f>ЧКВ!A6</f>
        <v xml:space="preserve">Транслюминальная баллонная ангиопластика коронарных артерий. </v>
      </c>
      <c r="C6" s="130" t="s">
        <v>10</v>
      </c>
      <c r="D6" s="102">
        <f>DATEDIF(D5,D10,"y")</f>
        <v>70</v>
      </c>
    </row>
    <row r="7" spans="1:4">
      <c r="A7" s="37"/>
      <c r="B7"/>
      <c r="C7" s="100" t="s">
        <v>12</v>
      </c>
      <c r="D7" s="102">
        <f>КАГ!$B$14</f>
        <v>7953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БПST</v>
      </c>
    </row>
    <row r="10" spans="1:4">
      <c r="A10" s="194"/>
      <c r="B10" s="30"/>
      <c r="C10" s="149" t="s">
        <v>13</v>
      </c>
      <c r="D10" s="150">
        <f>КАГ!$B$8</f>
        <v>45738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324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528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530</v>
      </c>
      <c r="C16" s="134" t="s">
        <v>490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3" t="s">
        <v>525</v>
      </c>
      <c r="C17" s="134" t="s">
        <v>452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3"/>
      <c r="C18" s="134"/>
      <c r="D18" s="139"/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6" zoomScaleNormal="100" workbookViewId="0">
      <selection activeCell="C56" sqref="C56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customWidth="1" outlineLevel="1"/>
    <col min="11" max="17" width="4.42578125" style="115" customWidth="1" outlineLevel="1"/>
    <col min="18" max="30" width="4.42578125" style="114" customWidth="1" outlineLevel="1"/>
    <col min="31" max="31" width="8.85546875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1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 0,7</v>
      </c>
      <c r="U2" s="114" t="str">
        <f>IFERROR(INDEX(Расходка[Наименование расходного материала],MATCH(Расходка[[#This Row],[№]],Поиск_расходки[Индекс4],0)),"")</f>
        <v>Apollo</v>
      </c>
      <c r="V2" s="114" t="str">
        <f>IFERROR(INDEX(Расходка[Наименование расходного материала],MATCH(Расходка[[#This Row],[№]],Поиск_расходки[Индекс5],0)),"")</f>
        <v>DES, Metafor</v>
      </c>
      <c r="W2" s="114" t="str">
        <f>IFERROR(INDEX(Расходка[Наименование расходного материала],MATCH(Расходка[[#This Row],[№]],Поиск_расходки[Индекс6],0)),"")</f>
        <v>Hunter® 6F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2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3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>Euphora</v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4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>NC Accuforce</v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5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>NC Euphora</v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6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>Sapphire</v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7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>Sprinter Legend</v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8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9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>Колибри</v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10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11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529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12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>Artimes</v>
      </c>
      <c r="X13" s="114" t="str">
        <f>IFERROR(INDEX(Расходка[Наименование расходного материала],MATCH(Расходка[[#This Row],[№]],Поиск_расходки[Индекс7],0)),"")</f>
        <v>Artimes</v>
      </c>
      <c r="Y13" s="114" t="str">
        <f>IFERROR(INDEX(Расходка[Наименование расходного материала],MATCH(Расходка[[#This Row],[№]],Поиск_расходки[Индекс8],0)),"")</f>
        <v>Artimes</v>
      </c>
      <c r="Z13" s="114" t="str">
        <f>IFERROR(INDEX(Расходка[Наименование расходного материала],MATCH(Расходка[[#This Row],[№]],Поиск_расходки[Индекс9],0)),"")</f>
        <v>Artimes</v>
      </c>
      <c r="AA13" s="114" t="str">
        <f>IFERROR(INDEX(Расходка[Наименование расходного материала],MATCH(Расходка[[#This Row],[№]],Поиск_расходки[Индекс10],0)),"")</f>
        <v>Artimes</v>
      </c>
      <c r="AB13" s="114" t="str">
        <f>IFERROR(INDEX(Расходка[Наименование расходного материала],MATCH(Расходка[[#This Row],[№]],Поиск_расходки[Индекс11],0)),"")</f>
        <v>Artimes</v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530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1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13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>Apollo</v>
      </c>
      <c r="X14" s="114" t="str">
        <f>IFERROR(INDEX(Расходка[Наименование расходного материала],MATCH(Расходка[[#This Row],[№]],Поиск_расходки[Индекс7],0)),"")</f>
        <v>Apollo</v>
      </c>
      <c r="Y14" s="114" t="str">
        <f>IFERROR(INDEX(Расходка[Наименование расходного материала],MATCH(Расходка[[#This Row],[№]],Поиск_расходки[Индекс8],0)),"")</f>
        <v>Apollo</v>
      </c>
      <c r="Z14" s="114" t="str">
        <f>IFERROR(INDEX(Расходка[Наименование расходного материала],MATCH(Расходка[[#This Row],[№]],Поиск_расходки[Индекс9],0)),"")</f>
        <v>Apollo</v>
      </c>
      <c r="AA14" s="114" t="str">
        <f>IFERROR(INDEX(Расходка[Наименование расходного материала],MATCH(Расходка[[#This Row],[№]],Поиск_расходки[Индекс10],0)),"")</f>
        <v>Apollo</v>
      </c>
      <c r="AB14" s="114" t="str">
        <f>IFERROR(INDEX(Расходка[Наименование расходного материала],MATCH(Расходка[[#This Row],[№]],Поиск_расходки[Индекс11],0)),"")</f>
        <v>Apollo</v>
      </c>
      <c r="AC14" s="114" t="str">
        <f>IFERROR(INDEX(Расходка[Наименование расходного материала],MATCH(Расходка[[#This Row],[№]],Поиск_расходки[Индекс12],0)),"")</f>
        <v>Apollo</v>
      </c>
      <c r="AD14" s="114" t="str">
        <f>IFERROR(INDEX(Расходка[Наименование расходного материала],MATCH(Расходка[[#This Row],[№]],Поиск_расходки[Индекс13],0)),"")</f>
        <v>Apollo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s="1" t="s">
        <v>332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14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>Nitrex 260</v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307</v>
      </c>
      <c r="C16" t="s">
        <v>364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15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>RadiFocus</v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331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16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>BasixCOMPAK</v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361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17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>BasixTOUCH</v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353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18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>Dolphin</v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374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19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>Lepu Medical</v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366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20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t="s">
        <v>503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21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>Demax</v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22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>Oscor 7F</v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505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23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>"МИМ". Тюмень</v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507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24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305</v>
      </c>
      <c r="C26" s="1" t="s">
        <v>305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25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>Индефлятор</v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320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26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7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7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7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27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8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313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28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>Fielder</v>
      </c>
      <c r="X29" s="114" t="str">
        <f>IFERROR(INDEX(Расходка[Наименование расходного материала],MATCH(Расходка[[#This Row],[№]],Поиск_расходки[Индекс7],0)),"")</f>
        <v>Fielder</v>
      </c>
      <c r="Y29" s="114" t="str">
        <f>IFERROR(INDEX(Расходка[Наименование расходного материала],MATCH(Расходка[[#This Row],[№]],Поиск_расходки[Индекс8],0)),"")</f>
        <v>Fielder</v>
      </c>
      <c r="Z29" s="114" t="str">
        <f>IFERROR(INDEX(Расходка[Наименование расходного материала],MATCH(Расходка[[#This Row],[№]],Поиск_расходки[Индекс9],0)),"")</f>
        <v>Fielder</v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371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29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>Fielder XT-A</v>
      </c>
      <c r="X30" s="114" t="str">
        <f>IFERROR(INDEX(Расходка[Наименование расходного материала],MATCH(Расходка[[#This Row],[№]],Поиск_расходки[Индекс7],0)),"")</f>
        <v>Fielder XT-A</v>
      </c>
      <c r="Y30" s="114" t="str">
        <f>IFERROR(INDEX(Расходка[Наименование расходного материала],MATCH(Расходка[[#This Row],[№]],Поиск_расходки[Индекс8],0)),"")</f>
        <v>Fielder XT-A</v>
      </c>
      <c r="Z30" s="114" t="str">
        <f>IFERROR(INDEX(Расходка[Наименование расходного материала],MATCH(Расходка[[#This Row],[№]],Поиск_расходки[Индекс9],0)),"")</f>
        <v>Fielder XT-A</v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372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30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>Fielder XT-R</v>
      </c>
      <c r="X31" s="114" t="str">
        <f>IFERROR(INDEX(Расходка[Наименование расходного материала],MATCH(Расходка[[#This Row],[№]],Поиск_расходки[Индекс7],0)),"")</f>
        <v>Fielder XT-R</v>
      </c>
      <c r="Y31" s="114" t="str">
        <f>IFERROR(INDEX(Расходка[Наименование расходного материала],MATCH(Расходка[[#This Row],[№]],Поиск_расходки[Индекс8],0)),"")</f>
        <v>Fielder XT-R</v>
      </c>
      <c r="Z31" s="114" t="str">
        <f>IFERROR(INDEX(Расходка[Наименование расходного материала],MATCH(Расходка[[#This Row],[№]],Поиск_расходки[Индекс9],0)),"")</f>
        <v>Fielder XT-R</v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509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31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>Asahi Gaia First</v>
      </c>
      <c r="X32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2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2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510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32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>Asahi Gaia Second</v>
      </c>
      <c r="X33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3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3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511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33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>Asahi Gaia Third</v>
      </c>
      <c r="X34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4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4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321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34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>Intuition</v>
      </c>
      <c r="X35" s="114" t="str">
        <f>IFERROR(INDEX(Расходка[Наименование расходного материала],MATCH(Расходка[[#This Row],[№]],Поиск_расходки[Индекс7],0)),"")</f>
        <v>Intuition</v>
      </c>
      <c r="Y35" s="114" t="str">
        <f>IFERROR(INDEX(Расходка[Наименование расходного материала],MATCH(Расходка[[#This Row],[№]],Поиск_расходки[Индекс8],0)),"")</f>
        <v>Intuition</v>
      </c>
      <c r="Z35" s="114" t="str">
        <f>IFERROR(INDEX(Расходка[Наименование расходного материала],MATCH(Расходка[[#This Row],[№]],Поиск_расходки[Индекс9],0)),"")</f>
        <v>Intuition</v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35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>ProVia 3 Hydro-Track®</v>
      </c>
      <c r="X36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318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36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>ProVia 6 Hydro-Track®</v>
      </c>
      <c r="X37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319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37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>ProVia 9 Hydro-Track®</v>
      </c>
      <c r="X38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38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>Rinato</v>
      </c>
      <c r="X39" s="114" t="str">
        <f>IFERROR(INDEX(Расходка[Наименование расходного материала],MATCH(Расходка[[#This Row],[№]],Поиск_расходки[Индекс7],0)),"")</f>
        <v>Rinato</v>
      </c>
      <c r="Y39" s="114" t="str">
        <f>IFERROR(INDEX(Расходка[Наименование расходного материала],MATCH(Расходка[[#This Row],[№]],Поиск_расходки[Индекс8],0)),"")</f>
        <v>Rinato</v>
      </c>
      <c r="Z39" s="114" t="str">
        <f>IFERROR(INDEX(Расходка[Наименование расходного материала],MATCH(Расходка[[#This Row],[№]],Поиск_расходки[Индекс9],0)),"")</f>
        <v>Rinato</v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39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>Runthrough NS (Floppy)</v>
      </c>
      <c r="X40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40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>Runthrough NS Hypercoat</v>
      </c>
      <c r="X41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41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2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42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>Sion</v>
      </c>
      <c r="X43" s="114" t="str">
        <f>IFERROR(INDEX(Расходка[Наименование расходного материала],MATCH(Расходка[[#This Row],[№]],Поиск_расходки[Индекс7],0)),"")</f>
        <v>Sion</v>
      </c>
      <c r="Y43" s="114" t="str">
        <f>IFERROR(INDEX(Расходка[Наименование расходного материала],MATCH(Расходка[[#This Row],[№]],Поиск_расходки[Индекс8],0)),"")</f>
        <v>Sion</v>
      </c>
      <c r="Z43" s="114" t="str">
        <f>IFERROR(INDEX(Расходка[Наименование расходного материала],MATCH(Расходка[[#This Row],[№]],Поиск_расходки[Индекс9],0)),"")</f>
        <v>Sion</v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43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>Sion Black</v>
      </c>
      <c r="X44" s="114" t="str">
        <f>IFERROR(INDEX(Расходка[Наименование расходного материала],MATCH(Расходка[[#This Row],[№]],Поиск_расходки[Индекс7],0)),"")</f>
        <v>Sion Black</v>
      </c>
      <c r="Y44" s="114" t="str">
        <f>IFERROR(INDEX(Расходка[Наименование расходного материала],MATCH(Расходка[[#This Row],[№]],Поиск_расходки[Индекс8],0)),"")</f>
        <v>Sion Black</v>
      </c>
      <c r="Z44" s="114" t="str">
        <f>IFERROR(INDEX(Расходка[Наименование расходного материала],MATCH(Расходка[[#This Row],[№]],Поиск_расходки[Индекс9],0)),"")</f>
        <v>Sion Black</v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370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44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>Sion Blue</v>
      </c>
      <c r="X45" s="114" t="str">
        <f>IFERROR(INDEX(Расходка[Наименование расходного материала],MATCH(Расходка[[#This Row],[№]],Поиск_расходки[Индекс7],0)),"")</f>
        <v>Sion Blue</v>
      </c>
      <c r="Y45" s="114" t="str">
        <f>IFERROR(INDEX(Расходка[Наименование расходного материала],MATCH(Расходка[[#This Row],[№]],Поиск_расходки[Индекс8],0)),"")</f>
        <v>Sion Blue</v>
      </c>
      <c r="Z45" s="114" t="str">
        <f>IFERROR(INDEX(Расходка[Наименование расходного материала],MATCH(Расходка[[#This Row],[№]],Поиск_расходки[Индекс9],0)),"")</f>
        <v>Sion Blue</v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45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>Thunder</v>
      </c>
      <c r="X46" s="114" t="str">
        <f>IFERROR(INDEX(Расходка[Наименование расходного материала],MATCH(Расходка[[#This Row],[№]],Поиск_расходки[Индекс7],0)),"")</f>
        <v>Thunder</v>
      </c>
      <c r="Y46" s="114" t="str">
        <f>IFERROR(INDEX(Расходка[Наименование расходного материала],MATCH(Расходка[[#This Row],[№]],Поиск_расходки[Индекс8],0)),"")</f>
        <v>Thunder</v>
      </c>
      <c r="Z46" s="114" t="str">
        <f>IFERROR(INDEX(Расходка[Наименование расходного материала],MATCH(Расходка[[#This Row],[№]],Поиск_расходки[Индекс9],0)),"")</f>
        <v>Thunder</v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517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46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>Abbot Whisper MS</v>
      </c>
      <c r="X47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7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7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518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47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>Abbot Whisper LS</v>
      </c>
      <c r="X48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360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48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>Winn 200T</v>
      </c>
      <c r="X49" s="114" t="str">
        <f>IFERROR(INDEX(Расходка[Наименование расходного материала],MATCH(Расходка[[#This Row],[№]],Поиск_расходки[Индекс7],0)),"")</f>
        <v>Winn 200T</v>
      </c>
      <c r="Y49" s="114" t="str">
        <f>IFERROR(INDEX(Расходка[Наименование расходного материала],MATCH(Расходка[[#This Row],[№]],Поиск_расходки[Индекс8],0)),"")</f>
        <v>Winn 200T</v>
      </c>
      <c r="Z49" s="114" t="str">
        <f>IFERROR(INDEX(Расходка[Наименование расходного материала],MATCH(Расходка[[#This Row],[№]],Поиск_расходки[Индекс9],0)),"")</f>
        <v>Winn 200T</v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49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50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51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52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3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3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3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527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53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>Shunmei 0,6</v>
      </c>
      <c r="X54" s="114" t="str">
        <f>IFERROR(INDEX(Расходка[Наименование расходного материала],MATCH(Расходка[[#This Row],[№]],Поиск_расходки[Индекс7],0)),"")</f>
        <v>Shunmei 0,6</v>
      </c>
      <c r="Y54" s="114" t="str">
        <f>IFERROR(INDEX(Расходка[Наименование расходного материала],MATCH(Расходка[[#This Row],[№]],Поиск_расходки[Индекс8],0)),"")</f>
        <v>Shunmei 0,6</v>
      </c>
      <c r="Z54" s="114" t="str">
        <f>IFERROR(INDEX(Расходка[Наименование расходного материала],MATCH(Расходка[[#This Row],[№]],Поиск_расходки[Индекс9],0)),"")</f>
        <v>Shunmei 0,6</v>
      </c>
      <c r="AA54" s="114" t="str">
        <f>IFERROR(INDEX(Расходка[Наименование расходного материала],MATCH(Расходка[[#This Row],[№]],Поиск_расходки[Индекс10],0)),"")</f>
        <v>Shunmei 0,6</v>
      </c>
      <c r="AB54" s="114" t="str">
        <f>IFERROR(INDEX(Расходка[Наименование расходного материала],MATCH(Расходка[[#This Row],[№]],Поиск_расходки[Индекс11],0)),"")</f>
        <v>Shunmei 0,6</v>
      </c>
      <c r="AC54" s="114" t="str">
        <f>IFERROR(INDEX(Расходка[Наименование расходного материала],MATCH(Расходка[[#This Row],[№]],Поиск_расходки[Индекс12],0)),"")</f>
        <v>Shunmei 0,6</v>
      </c>
      <c r="AD54" s="114" t="str">
        <f>IFERROR(INDEX(Расходка[Наименование расходного материала],MATCH(Расходка[[#This Row],[№]],Поиск_расходки[Индекс13],0)),"")</f>
        <v>Shunmei 0,6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54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>Shunmei 0,7</v>
      </c>
      <c r="X55" s="114" t="str">
        <f>IFERROR(INDEX(Расходка[Наименование расходного материала],MATCH(Расходка[[#This Row],[№]],Поиск_расходки[Индекс7],0)),"")</f>
        <v>Shunmei 0,7</v>
      </c>
      <c r="Y55" s="114" t="str">
        <f>IFERROR(INDEX(Расходка[Наименование расходного материала],MATCH(Расходка[[#This Row],[№]],Поиск_расходки[Индекс8],0)),"")</f>
        <v>Shunmei 0,7</v>
      </c>
      <c r="Z55" s="114" t="str">
        <f>IFERROR(INDEX(Расходка[Наименование расходного материала],MATCH(Расходка[[#This Row],[№]],Поиск_расходки[Индекс9],0)),"")</f>
        <v>Shunmei 0,7</v>
      </c>
      <c r="AA55" s="114" t="str">
        <f>IFERROR(INDEX(Расходка[Наименование расходного материала],MATCH(Расходка[[#This Row],[№]],Поиск_расходки[Индекс10],0)),"")</f>
        <v>Shunmei 0,7</v>
      </c>
      <c r="AB55" s="114" t="str">
        <f>IFERROR(INDEX(Расходка[Наименование расходного материала],MATCH(Расходка[[#This Row],[№]],Поиск_расходки[Индекс11],0)),"")</f>
        <v>Shunmei 0,7</v>
      </c>
      <c r="AC55" s="114" t="str">
        <f>IFERROR(INDEX(Расходка[Наименование расходного материала],MATCH(Расходка[[#This Row],[№]],Поиск_расходки[Индекс12],0)),"")</f>
        <v>Shunmei 0,7</v>
      </c>
      <c r="AD55" s="114" t="str">
        <f>IFERROR(INDEX(Расходка[Наименование расходного материала],MATCH(Расходка[[#This Row],[№]],Поиск_расходки[Индекс13],0)),"")</f>
        <v>Shunmei 0,7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519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55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>Pilot 150, 190 cm</v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520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56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>Pilot 150, 300 cm</v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3</v>
      </c>
      <c r="C58" t="s">
        <v>534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57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>BMU II</v>
      </c>
      <c r="X58" s="114" t="str">
        <f>IFERROR(INDEX(Расходка[Наименование расходного материала],MATCH(Расходка[[#This Row],[№]],Поиск_расходки[Индекс7],0)),"")</f>
        <v>BMU II</v>
      </c>
      <c r="Y58" s="114" t="str">
        <f>IFERROR(INDEX(Расходка[Наименование расходного материала],MATCH(Расходка[[#This Row],[№]],Поиск_расходки[Индекс8],0)),"")</f>
        <v>BMU II</v>
      </c>
      <c r="Z58" s="114" t="str">
        <f>IFERROR(INDEX(Расходка[Наименование расходного материала],MATCH(Расходка[[#This Row],[№]],Поиск_расходки[Индекс9],0)),"")</f>
        <v>BMU II</v>
      </c>
      <c r="AA58" s="114" t="str">
        <f>IFERROR(INDEX(Расходка[Наименование расходного материала],MATCH(Расходка[[#This Row],[№]],Поиск_расходки[Индекс10],0)),"")</f>
        <v>BMU II</v>
      </c>
      <c r="AB58" s="114" t="str">
        <f>IFERROR(INDEX(Расходка[Наименование расходного материала],MATCH(Расходка[[#This Row],[№]],Поиск_расходки[Индекс11],0)),"")</f>
        <v>BMU II</v>
      </c>
      <c r="AC58" s="114" t="str">
        <f>IFERROR(INDEX(Расходка[Наименование расходного материала],MATCH(Расходка[[#This Row],[№]],Поиск_расходки[Индекс12],0)),"")</f>
        <v>BMU II</v>
      </c>
      <c r="AD58" s="114" t="str">
        <f>IFERROR(INDEX(Расходка[Наименование расходного материала],MATCH(Расходка[[#This Row],[№]],Поиск_расходки[Индекс13],0)),"")</f>
        <v>BMU II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" t="s">
        <v>278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58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>BMS, Integtity</v>
      </c>
      <c r="X59" s="114" t="str">
        <f>IFERROR(INDEX(Расходка[Наименование расходного материала],MATCH(Расходка[[#This Row],[№]],Поиск_расходки[Индекс7],0)),"")</f>
        <v>BMS, Integtity</v>
      </c>
      <c r="Y59" s="114" t="str">
        <f>IFERROR(INDEX(Расходка[Наименование расходного материала],MATCH(Расходка[[#This Row],[№]],Поиск_расходки[Индекс8],0)),"")</f>
        <v>BMS, Integtity</v>
      </c>
      <c r="Z59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9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9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9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9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156" t="s">
        <v>344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59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>DES, Calipso</v>
      </c>
      <c r="X60" s="114" t="str">
        <f>IFERROR(INDEX(Расходка[Наименование расходного материала],MATCH(Расходка[[#This Row],[№]],Поиск_расходки[Индекс7],0)),"")</f>
        <v>DES, Calipso</v>
      </c>
      <c r="Y60" s="114" t="str">
        <f>IFERROR(INDEX(Расходка[Наименование расходного материала],MATCH(Расходка[[#This Row],[№]],Поиск_расходки[Индекс8],0)),"")</f>
        <v>DES, Calipso</v>
      </c>
      <c r="Z60" s="114" t="str">
        <f>IFERROR(INDEX(Расходка[Наименование расходного материала],MATCH(Расходка[[#This Row],[№]],Поиск_расходки[Индекс9],0)),"")</f>
        <v>DES, Calipso</v>
      </c>
      <c r="AA60" s="114" t="str">
        <f>IFERROR(INDEX(Расходка[Наименование расходного материала],MATCH(Расходка[[#This Row],[№]],Поиск_расходки[Индекс10],0)),"")</f>
        <v>DES, Calipso</v>
      </c>
      <c r="AB60" s="114" t="str">
        <f>IFERROR(INDEX(Расходка[Наименование расходного материала],MATCH(Расходка[[#This Row],[№]],Поиск_расходки[Индекс11],0)),"")</f>
        <v>DES, Calipso</v>
      </c>
      <c r="AC60" s="114" t="str">
        <f>IFERROR(INDEX(Расходка[Наименование расходного материала],MATCH(Расходка[[#This Row],[№]],Поиск_расходки[Индекс12],0)),"")</f>
        <v>DES, Calipso</v>
      </c>
      <c r="AD60" s="114" t="str">
        <f>IFERROR(INDEX(Расходка[Наименование расходного материала],MATCH(Расходка[[#This Row],[№]],Поиск_расходки[Индекс13],0)),"")</f>
        <v>DES, Calipso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214" t="s">
        <v>525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1</v>
      </c>
      <c r="J61" s="115">
        <f>IF(ISNUMBER(SEARCH('Карта учёта'!$B$18,Расходка[[#This Row],[Наименование расходного материала]])),MAX($J$1:J60)+1,0)</f>
        <v>60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>DES, Metafor</v>
      </c>
      <c r="X61" s="114" t="str">
        <f>IFERROR(INDEX(Расходка[Наименование расходного материала],MATCH(Расходка[[#This Row],[№]],Поиск_расходки[Индекс7],0)),"")</f>
        <v>DES, Metafor</v>
      </c>
      <c r="Y61" s="114" t="str">
        <f>IFERROR(INDEX(Расходка[Наименование расходного материала],MATCH(Расходка[[#This Row],[№]],Поиск_расходки[Индекс8],0)),"")</f>
        <v>DES, Metafor</v>
      </c>
      <c r="Z61" s="114" t="str">
        <f>IFERROR(INDEX(Расходка[Наименование расходного материала],MATCH(Расходка[[#This Row],[№]],Поиск_расходки[Индекс9],0)),"")</f>
        <v>DES, Metafor</v>
      </c>
      <c r="AA61" s="114" t="str">
        <f>IFERROR(INDEX(Расходка[Наименование расходного материала],MATCH(Расходка[[#This Row],[№]],Поиск_расходки[Индекс10],0)),"")</f>
        <v>DES, Metafor</v>
      </c>
      <c r="AB61" s="114" t="str">
        <f>IFERROR(INDEX(Расходка[Наименование расходного материала],MATCH(Расходка[[#This Row],[№]],Поиск_расходки[Индекс11],0)),"")</f>
        <v>DES, Metafor</v>
      </c>
      <c r="AC61" s="114" t="str">
        <f>IFERROR(INDEX(Расходка[Наименование расходного материала],MATCH(Расходка[[#This Row],[№]],Поиск_расходки[Индекс12],0)),"")</f>
        <v>DES, Metafor</v>
      </c>
      <c r="AD61" s="114" t="str">
        <f>IFERROR(INDEX(Расходка[Наименование расходного материала],MATCH(Расходка[[#This Row],[№]],Поиск_расходки[Индекс13],0)),"")</f>
        <v>DES, Metafor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56" t="s">
        <v>343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61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>DES, NanoMed</v>
      </c>
      <c r="X62" s="114" t="str">
        <f>IFERROR(INDEX(Расходка[Наименование расходного материала],MATCH(Расходка[[#This Row],[№]],Поиск_расходки[Индекс7],0)),"")</f>
        <v>DES, NanoMed</v>
      </c>
      <c r="Y62" s="114" t="str">
        <f>IFERROR(INDEX(Расходка[Наименование расходного материала],MATCH(Расходка[[#This Row],[№]],Поиск_расходки[Индекс8],0)),"")</f>
        <v>DES, NanoMed</v>
      </c>
      <c r="Z62" s="114" t="str">
        <f>IFERROR(INDEX(Расходка[Наименование расходного материала],MATCH(Расходка[[#This Row],[№]],Поиск_расходки[Индекс9],0)),"")</f>
        <v>DES, NanoMed</v>
      </c>
      <c r="AA62" s="114" t="str">
        <f>IFERROR(INDEX(Расходка[Наименование расходного материала],MATCH(Расходка[[#This Row],[№]],Поиск_расходки[Индекс10],0)),"")</f>
        <v>DES, NanoMed</v>
      </c>
      <c r="AB62" s="114" t="str">
        <f>IFERROR(INDEX(Расходка[Наименование расходного материала],MATCH(Расходка[[#This Row],[№]],Поиск_расходки[Индекс11],0)),"")</f>
        <v>DES, NanoMed</v>
      </c>
      <c r="AC62" s="114" t="str">
        <f>IFERROR(INDEX(Расходка[Наименование расходного материала],MATCH(Расходка[[#This Row],[№]],Поиск_расходки[Индекс12],0)),"")</f>
        <v>DES, NanoMed</v>
      </c>
      <c r="AD62" s="114" t="str">
        <f>IFERROR(INDEX(Расходка[Наименование расходного материала],MATCH(Расходка[[#This Row],[№]],Поиск_расходки[Индекс13],0)),"")</f>
        <v>DES, NanoMed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s="129" t="s">
        <v>322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62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63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3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3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3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3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3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3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356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63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>DES, Yukon Chrome PC</v>
      </c>
      <c r="X64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4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4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4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4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4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4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s="160" t="s">
        <v>384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64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>DES, Firehawk</v>
      </c>
      <c r="X65" s="114" t="str">
        <f>IFERROR(INDEX(Расходка[Наименование расходного материала],MATCH(Расходка[[#This Row],[№]],Поиск_расходки[Индекс7],0)),"")</f>
        <v>DES, Firehawk</v>
      </c>
      <c r="Y65" s="114" t="str">
        <f>IFERROR(INDEX(Расходка[Наименование расходного материала],MATCH(Расходка[[#This Row],[№]],Поиск_расходки[Индекс8],0)),"")</f>
        <v>DES, Firehawk</v>
      </c>
      <c r="Z65" s="114" t="str">
        <f>IFERROR(INDEX(Расходка[Наименование расходного материала],MATCH(Расходка[[#This Row],[№]],Поиск_расходки[Индекс9],0)),"")</f>
        <v>DES, Firehawk</v>
      </c>
      <c r="AA65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5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5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5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383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65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>DES, Resolute Onyx</v>
      </c>
      <c r="X66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6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6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6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6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6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6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515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66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>DES, Калипсо</v>
      </c>
      <c r="X67" s="197" t="str">
        <f>IFERROR(INDEX(Расходка[Наименование расходного материала],MATCH(Расходка[[#This Row],[№]],Поиск_расходки[Индекс7],0)),"")</f>
        <v>DES, Калипсо</v>
      </c>
      <c r="Y67" s="197" t="str">
        <f>IFERROR(INDEX(Расходка[Наименование расходного материала],MATCH(Расходка[[#This Row],[№]],Поиск_расходки[Индекс8],0)),"")</f>
        <v>DES, Калипсо</v>
      </c>
      <c r="Z67" s="197" t="str">
        <f>IFERROR(INDEX(Расходка[Наименование расходного материала],MATCH(Расходка[[#This Row],[№]],Поиск_расходки[Индекс9],0)),"")</f>
        <v>DES, Калипсо</v>
      </c>
      <c r="AA67" s="197" t="str">
        <f>IFERROR(INDEX(Расходка[Наименование расходного материала],MATCH(Расходка[[#This Row],[№]],Поиск_расходки[Индекс10],0)),"")</f>
        <v>DES, Калипсо</v>
      </c>
      <c r="AB67" s="197" t="str">
        <f>IFERROR(INDEX(Расходка[Наименование расходного материала],MATCH(Расходка[[#This Row],[№]],Поиск_расходки[Индекс11],0)),"")</f>
        <v>DES, Калипсо</v>
      </c>
      <c r="AC67" s="197" t="str">
        <f>IFERROR(INDEX(Расходка[Наименование расходного материала],MATCH(Расходка[[#This Row],[№]],Поиск_расходки[Индекс12],0)),"")</f>
        <v>DES, Калипсо</v>
      </c>
      <c r="AD67" s="197" t="str">
        <f>IFERROR(INDEX(Расходка[Наименование расходного материала],MATCH(Расходка[[#This Row],[№]],Поиск_расходки[Индекс13],0)),"")</f>
        <v>DES, Калипсо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6</v>
      </c>
      <c r="C68" t="s">
        <v>516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67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>Meril Evermine50™</v>
      </c>
      <c r="X68" s="197" t="str">
        <f>IFERROR(INDEX(Расходка[Наименование расходного материала],MATCH(Расходка[[#This Row],[№]],Поиск_расходки[Индекс7],0)),"")</f>
        <v>Meril Evermine50™</v>
      </c>
      <c r="Y68" s="197" t="str">
        <f>IFERROR(INDEX(Расходка[Наименование расходного материала],MATCH(Расходка[[#This Row],[№]],Поиск_расходки[Индекс8],0)),"")</f>
        <v>Meril Evermine50™</v>
      </c>
      <c r="Z68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8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8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8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8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323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68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>Guidezilla™ II 6F</v>
      </c>
      <c r="X69" s="197" t="str">
        <f>IFERROR(INDEX(Расходка[Наименование расходного материала],MATCH(Расходка[[#This Row],[№]],Поиск_расходки[Индекс7],0)),"")</f>
        <v>Guidezilla™ II 6F</v>
      </c>
      <c r="Y69" s="197" t="str">
        <f>IFERROR(INDEX(Расходка[Наименование расходного материала],MATCH(Расходка[[#This Row],[№]],Поиск_расходки[Индекс8],0)),"")</f>
        <v>Guidezilla™ II 6F</v>
      </c>
      <c r="Z69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9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9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9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9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95</v>
      </c>
      <c r="C70" s="1" t="s">
        <v>342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69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>Telescope ™ II 6F</v>
      </c>
      <c r="X70" s="197" t="str">
        <f>IFERROR(INDEX(Расходка[Наименование расходного материала],MATCH(Расходка[[#This Row],[№]],Поиск_расходки[Индекс7],0)),"")</f>
        <v>Telescope ™ II 6F</v>
      </c>
      <c r="Y70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70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70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70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70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70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349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70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>Launcher 6F AL 1</v>
      </c>
      <c r="X71" s="197" t="str">
        <f>IFERROR(INDEX(Расходка[Наименование расходного материала],MATCH(Расходка[[#This Row],[№]],Поиск_расходки[Индекс7],0)),"")</f>
        <v>Launcher 6F AL 1</v>
      </c>
      <c r="Y71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71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350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71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>Launcher 6F AL 2</v>
      </c>
      <c r="X72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72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72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324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1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72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>Launcher 6F EBU 3.5</v>
      </c>
      <c r="X73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73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3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325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73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>Launcher 6F EBU 4.0</v>
      </c>
      <c r="X74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74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4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326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74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>Launcher 6F JL 3.5</v>
      </c>
      <c r="X75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5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5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327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75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>Launcher 6F JL 4.0</v>
      </c>
      <c r="X76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6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333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76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>Launcher 6F JL 4.5</v>
      </c>
      <c r="X77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7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7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328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77</v>
      </c>
      <c r="K78" s="196">
        <f>IF(ISNUMBER(SEARCH('Карта учёта'!$B$19,Расходка[[#This Row],[Наименование расходного материала]])),MAX($K$1:K77)+1,0)</f>
        <v>77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>Launcher 6F JR 3.5</v>
      </c>
      <c r="X78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8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8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329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78</v>
      </c>
      <c r="K79" s="196">
        <f>IF(ISNUMBER(SEARCH('Карта учёта'!$B$19,Расходка[[#This Row],[Наименование расходного материала]])),MAX($K$1:K78)+1,0)</f>
        <v>78</v>
      </c>
      <c r="L79" s="196">
        <f>IF(ISNUMBER(SEARCH('Карта учёта'!$B$20,Расходка[[#This Row],[Наименование расходного материала]])),MAX($L$1:L78)+1,0)</f>
        <v>78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>Launcher 6F JR 4.0</v>
      </c>
      <c r="X79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9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9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9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9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9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9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339</v>
      </c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79</v>
      </c>
      <c r="K80" s="196">
        <f>IF(ISNUMBER(SEARCH('Карта учёта'!$B$19,Расходка[[#This Row],[Наименование расходного материала]])),MAX($K$1:K79)+1,0)</f>
        <v>79</v>
      </c>
      <c r="L80" s="196">
        <f>IF(ISNUMBER(SEARCH('Карта учёта'!$B$20,Расходка[[#This Row],[Наименование расходного материала]])),MAX($L$1:L79)+1,0)</f>
        <v>79</v>
      </c>
      <c r="M80" s="196">
        <f>IF(ISNUMBER(SEARCH('Карта учёта'!$B$21,Расходка[[#This Row],[Наименование расходного материала]])),MAX($M$1:M79)+1,0)</f>
        <v>79</v>
      </c>
      <c r="N80" s="196">
        <f>IF(ISNUMBER(SEARCH('Карта учёта'!$B$22,Расходка[[#This Row],[Наименование расходного материала]])),MAX($N$1:N79)+1,0)</f>
        <v>79</v>
      </c>
      <c r="O80" s="196">
        <f>IF(ISNUMBER(SEARCH('Карта учёта'!$B$23,Расходка[[#This Row],[Наименование расходного материала]])),MAX($O$1:O79)+1,0)</f>
        <v>79</v>
      </c>
      <c r="P80" s="196">
        <f>IF(ISNUMBER(SEARCH('Карта учёта'!$B$24,Расходка[[#This Row],[Наименование расходного материала]])),MAX($P$1:P79)+1,0)</f>
        <v>79</v>
      </c>
      <c r="Q80" s="196">
        <f>IF(ISNUMBER(SEARCH('Карта учёта'!$B$25,Расходка[[#This Row],[Наименование расходного материала]])),MAX($Q$1:Q79)+1,0)</f>
        <v>79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>Launcher 7F JL 3.5</v>
      </c>
      <c r="X80" s="197" t="str">
        <f>IFERROR(INDEX(Расходка[Наименование расходного материала],MATCH(Расходка[[#This Row],[№]],Поиск_расходки[Индекс7],0)),"")</f>
        <v>Launcher 7F JL 3.5</v>
      </c>
      <c r="Y80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80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80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80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80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80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80" s="4" t="s">
        <v>6</v>
      </c>
      <c r="AG80" s="4" t="s">
        <v>469</v>
      </c>
    </row>
    <row r="81" spans="1:33">
      <c r="A81">
        <f>ROW(Расходка[[#This Row],[Тип расходного материала ]])-1</f>
        <v>80</v>
      </c>
      <c r="B81" t="s">
        <v>4</v>
      </c>
      <c r="C81" t="s">
        <v>338</v>
      </c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80</v>
      </c>
      <c r="K81" s="196">
        <f>IF(ISNUMBER(SEARCH('Карта учёта'!$B$19,Расходка[[#This Row],[Наименование расходного материала]])),MAX($K$1:K80)+1,0)</f>
        <v>80</v>
      </c>
      <c r="L81" s="196">
        <f>IF(ISNUMBER(SEARCH('Карта учёта'!$B$20,Расходка[[#This Row],[Наименование расходного материала]])),MAX($L$1:L80)+1,0)</f>
        <v>80</v>
      </c>
      <c r="M81" s="196">
        <f>IF(ISNUMBER(SEARCH('Карта учёта'!$B$21,Расходка[[#This Row],[Наименование расходного материала]])),MAX($M$1:M80)+1,0)</f>
        <v>80</v>
      </c>
      <c r="N81" s="196">
        <f>IF(ISNUMBER(SEARCH('Карта учёта'!$B$22,Расходка[[#This Row],[Наименование расходного материала]])),MAX($N$1:N80)+1,0)</f>
        <v>80</v>
      </c>
      <c r="O81" s="196">
        <f>IF(ISNUMBER(SEARCH('Карта учёта'!$B$23,Расходка[[#This Row],[Наименование расходного материала]])),MAX($O$1:O80)+1,0)</f>
        <v>80</v>
      </c>
      <c r="P81" s="196">
        <f>IF(ISNUMBER(SEARCH('Карта учёта'!$B$24,Расходка[[#This Row],[Наименование расходного материала]])),MAX($P$1:P80)+1,0)</f>
        <v>80</v>
      </c>
      <c r="Q81" s="196">
        <f>IF(ISNUMBER(SEARCH('Карта учёта'!$B$25,Расходка[[#This Row],[Наименование расходного материала]])),MAX($Q$1:Q80)+1,0)</f>
        <v>80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>Launcher 7F JL 4.0</v>
      </c>
      <c r="X81" s="197" t="str">
        <f>IFERROR(INDEX(Расходка[Наименование расходного материала],MATCH(Расходка[[#This Row],[№]],Поиск_расходки[Индекс7],0)),"")</f>
        <v>Launcher 7F JL 4.0</v>
      </c>
      <c r="Y81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81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81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81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81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81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81" s="4" t="s">
        <v>6</v>
      </c>
      <c r="AG81" s="4" t="s">
        <v>470</v>
      </c>
    </row>
    <row r="82" spans="1:33">
      <c r="A82">
        <f>ROW(Расходка[[#This Row],[Тип расходного материала ]])-1</f>
        <v>81</v>
      </c>
      <c r="B82" t="s">
        <v>301</v>
      </c>
      <c r="C82" s="1" t="s">
        <v>330</v>
      </c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81</v>
      </c>
      <c r="K82" s="196">
        <f>IF(ISNUMBER(SEARCH('Карта учёта'!$B$19,Расходка[[#This Row],[Наименование расходного материала]])),MAX($K$1:K81)+1,0)</f>
        <v>81</v>
      </c>
      <c r="L82" s="196">
        <f>IF(ISNUMBER(SEARCH('Карта учёта'!$B$20,Расходка[[#This Row],[Наименование расходного материала]])),MAX($L$1:L81)+1,0)</f>
        <v>81</v>
      </c>
      <c r="M82" s="196">
        <f>IF(ISNUMBER(SEARCH('Карта учёта'!$B$21,Расходка[[#This Row],[Наименование расходного материала]])),MAX($M$1:M81)+1,0)</f>
        <v>81</v>
      </c>
      <c r="N82" s="196">
        <f>IF(ISNUMBER(SEARCH('Карта учёта'!$B$22,Расходка[[#This Row],[Наименование расходного материала]])),MAX($N$1:N81)+1,0)</f>
        <v>81</v>
      </c>
      <c r="O82" s="196">
        <f>IF(ISNUMBER(SEARCH('Карта учёта'!$B$23,Расходка[[#This Row],[Наименование расходного материала]])),MAX($O$1:O81)+1,0)</f>
        <v>81</v>
      </c>
      <c r="P82" s="196">
        <f>IF(ISNUMBER(SEARCH('Карта учёта'!$B$24,Расходка[[#This Row],[Наименование расходного материала]])),MAX($P$1:P81)+1,0)</f>
        <v>81</v>
      </c>
      <c r="Q82" s="196">
        <f>IF(ISNUMBER(SEARCH('Карта учёта'!$B$25,Расходка[[#This Row],[Наименование расходного материала]])),MAX($Q$1:Q81)+1,0)</f>
        <v>81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>Angio-Seal™ VIP</v>
      </c>
      <c r="X82" s="197" t="str">
        <f>IFERROR(INDEX(Расходка[Наименование расходного материала],MATCH(Расходка[[#This Row],[№]],Поиск_расходки[Индекс7],0)),"")</f>
        <v>Angio-Seal™ VIP</v>
      </c>
      <c r="Y82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82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82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82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82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82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82" s="4" t="s">
        <v>6</v>
      </c>
      <c r="AG82" s="4" t="s">
        <v>471</v>
      </c>
    </row>
    <row r="83" spans="1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1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1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1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1:33">
      <c r="AF87" s="4" t="s">
        <v>6</v>
      </c>
      <c r="AG87" s="4" t="s">
        <v>474</v>
      </c>
    </row>
    <row r="88" spans="1:33">
      <c r="AF88" s="4" t="s">
        <v>6</v>
      </c>
      <c r="AG88" s="4" t="s">
        <v>475</v>
      </c>
    </row>
    <row r="89" spans="1:33">
      <c r="AF89" s="4" t="s">
        <v>6</v>
      </c>
      <c r="AG89" s="4" t="s">
        <v>476</v>
      </c>
    </row>
    <row r="90" spans="1:33">
      <c r="AF90" s="4" t="s">
        <v>6</v>
      </c>
      <c r="AG90" s="4" t="s">
        <v>477</v>
      </c>
    </row>
    <row r="91" spans="1:33">
      <c r="AF91" s="4" t="s">
        <v>6</v>
      </c>
      <c r="AG91" s="4" t="s">
        <v>478</v>
      </c>
    </row>
    <row r="92" spans="1:33">
      <c r="AF92" s="4" t="s">
        <v>6</v>
      </c>
      <c r="AG92" s="4" t="s">
        <v>479</v>
      </c>
    </row>
    <row r="93" spans="1:33">
      <c r="AF93" s="4" t="s">
        <v>6</v>
      </c>
      <c r="AG93" s="4" t="s">
        <v>480</v>
      </c>
    </row>
    <row r="94" spans="1:33">
      <c r="AF94" s="4" t="s">
        <v>6</v>
      </c>
      <c r="AG94" s="4" t="s">
        <v>427</v>
      </c>
    </row>
    <row r="95" spans="1:33">
      <c r="AF95" s="4" t="s">
        <v>6</v>
      </c>
      <c r="AG95" s="4" t="s">
        <v>428</v>
      </c>
    </row>
    <row r="96" spans="1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formatCells="0" formatColumns="0"/>
  <phoneticPr fontId="15" type="noConversion"/>
  <dataValidations count="1">
    <dataValidation type="list" allowBlank="1" showInputMessage="1" showErrorMessage="1" sqref="B2:B82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2025-03-22T14:46:49Z</cp:lastPrinted>
  <dcterms:created xsi:type="dcterms:W3CDTF">2015-06-05T18:19:34Z</dcterms:created>
  <dcterms:modified xsi:type="dcterms:W3CDTF">2025-03-22T14:46:55Z</dcterms:modified>
</cp:coreProperties>
</file>