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6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A58" i="1" l="1"/>
  <c r="A57" i="1"/>
  <c r="A3" i="1"/>
  <c r="A4" i="1"/>
  <c r="A5" i="1"/>
  <c r="A6" i="1"/>
  <c r="A7" i="1"/>
  <c r="A8" i="1"/>
  <c r="A9" i="1"/>
  <c r="A10" i="1"/>
  <c r="A11" i="1"/>
  <c r="A12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D81" i="1" l="1"/>
  <c r="Q82" i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S77" i="1" s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67" i="1" s="1"/>
  <c r="U52" i="1"/>
  <c r="U82" i="1"/>
  <c r="W59" i="1"/>
  <c r="W46" i="1"/>
  <c r="W39" i="1"/>
  <c r="U55" i="1"/>
  <c r="U51" i="1"/>
  <c r="W60" i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W9" i="1" l="1"/>
  <c r="W4" i="1"/>
  <c r="W7" i="1"/>
  <c r="W5" i="1"/>
  <c r="W8" i="1"/>
  <c r="W6" i="1"/>
  <c r="W3" i="1"/>
  <c r="W82" i="1"/>
  <c r="W72" i="1"/>
  <c r="W44" i="1"/>
  <c r="W47" i="1"/>
  <c r="W49" i="1"/>
  <c r="W42" i="1"/>
  <c r="W36" i="1"/>
  <c r="W19" i="1"/>
  <c r="W20" i="1"/>
  <c r="W10" i="1"/>
  <c r="W24" i="1"/>
  <c r="W34" i="1"/>
  <c r="W23" i="1"/>
  <c r="W66" i="1"/>
  <c r="W50" i="1"/>
  <c r="W31" i="1"/>
  <c r="W37" i="1"/>
  <c r="W15" i="1"/>
  <c r="W13" i="1"/>
  <c r="W11" i="1"/>
  <c r="W25" i="1"/>
  <c r="W32" i="1"/>
  <c r="W28" i="1"/>
  <c r="W22" i="1"/>
  <c r="W73" i="1"/>
  <c r="W61" i="1"/>
  <c r="W41" i="1"/>
  <c r="W76" i="1"/>
  <c r="W68" i="1"/>
  <c r="W40" i="1"/>
  <c r="W43" i="1"/>
  <c r="W71" i="1"/>
  <c r="W48" i="1"/>
  <c r="W17" i="1"/>
  <c r="W35" i="1"/>
  <c r="W21" i="1"/>
  <c r="W38" i="1"/>
  <c r="W16" i="1"/>
  <c r="W29" i="1"/>
  <c r="W70" i="1"/>
  <c r="W55" i="1"/>
  <c r="W53" i="1"/>
  <c r="W63" i="1"/>
  <c r="W75" i="1"/>
  <c r="W69" i="1"/>
  <c r="W14" i="1"/>
  <c r="W12" i="1"/>
  <c r="W27" i="1"/>
  <c r="W30" i="1"/>
  <c r="W18" i="1"/>
  <c r="W33" i="1"/>
  <c r="W26" i="1"/>
  <c r="W52" i="1"/>
  <c r="W81" i="1"/>
  <c r="I80" i="1"/>
  <c r="I81" i="1" s="1"/>
  <c r="K75" i="1"/>
  <c r="P39" i="1"/>
  <c r="N69" i="1"/>
  <c r="G64" i="1"/>
  <c r="M54" i="1"/>
  <c r="M55" i="1" s="1"/>
  <c r="L51" i="1"/>
  <c r="L52" i="1" s="1"/>
  <c r="L53" i="1" s="1"/>
  <c r="V2" i="1" l="1"/>
  <c r="V82" i="1"/>
  <c r="V48" i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T14" i="1" s="1"/>
  <c r="T10" i="1"/>
  <c r="T28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5" i="1" l="1"/>
  <c r="T70" i="1"/>
  <c r="T71" i="1"/>
  <c r="T82" i="1"/>
  <c r="T56" i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N82" i="1" l="1"/>
  <c r="AA82" i="1" s="1"/>
  <c r="AA79" i="1"/>
  <c r="AA80" i="1"/>
  <c r="P49" i="1"/>
  <c r="L77" i="1"/>
  <c r="M71" i="1"/>
  <c r="AA81" i="1" l="1"/>
  <c r="P50" i="1"/>
  <c r="L78" i="1"/>
  <c r="M72" i="1"/>
  <c r="L79" i="1" l="1"/>
  <c r="P51" i="1"/>
  <c r="M73" i="1"/>
  <c r="L80" i="1" l="1"/>
  <c r="L81" i="1" s="1"/>
  <c r="P52" i="1"/>
  <c r="M74" i="1"/>
  <c r="M75" i="1" s="1"/>
  <c r="L82" i="1" l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Y81" i="1" l="1"/>
  <c r="P54" i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M82" i="1" l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P82" i="1" l="1"/>
  <c r="AC82" i="1" s="1"/>
  <c r="Z81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<sst xmlns="http://schemas.openxmlformats.org/spreadsheetml/2006/main" count="905" uniqueCount="546">
  <si>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</si>
  <si>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</si>
  <si>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</si>
  <si>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</si>
  <si>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</si>
  <si>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</si>
  <si>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</si>
  <si>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</si>
  <si>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</si>
  <si>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</si>
  <si>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</si>
  <si>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</si>
  <si>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</si>
  <si>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</si>
  <si>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</si>
  <si>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</si>
  <si>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</si>
  <si>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</si>
  <si>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</si>
  <si>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</si>
  <si>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</si>
  <si>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</si>
  <si>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</si>
  <si>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</si>
  <si>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</si>
  <si>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</si>
  <si>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</si>
  <si>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</si>
  <si>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</si>
  <si>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</si>
  <si>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</si>
  <si>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</si>
  <si>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</si>
  <si>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</si>
  <si>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</si>
  <si>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</si>
  <si>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</si>
  <si>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</si>
  <si>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</si>
  <si>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</si>
  <si>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</si>
  <si>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</si>
  <si>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</si>
  <si>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</si>
  <si>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</si>
  <si>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</si>
  <si>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</si>
  <si>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</si>
  <si>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</si>
  <si>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</si>
  <si>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</si>
  <si>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</si>
  <si>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</si>
  <si>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</si>
  <si>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</si>
  <si>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</si>
  <si>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</si>
  <si>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</si>
  <si>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</si>
  <si>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</si>
  <si>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</si>
  <si>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</si>
  <si>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</si>
  <si>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</si>
  <si>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</si>
  <si>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</si>
  <si>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</si>
  <si>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</si>
  <si>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</si>
  <si>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</si>
  <si>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</si>
  <si>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</si>
  <si>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</si>
  <si>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</si>
  <si>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</si>
  <si>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</si>
  <si>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</si>
  <si>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</si>
  <si>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</si>
  <si>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</si>
  <si>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</si>
  <si>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</si>
  <si>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</si>
  <si>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</si>
  <si>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</si>
  <si>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</si>
  <si>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</si>
  <si>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</si>
  <si>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</si>
  <si>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</si>
  <si>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</si>
  <si>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</si>
  <si>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</si>
  <si>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</si>
  <si>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</si>
  <si>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</si>
  <si>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</si>
  <si>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</si>
  <si>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</si>
  <si>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</si>
  <si>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</si>
  <si>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</si>
  <si>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</si>
  <si>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</si>
  <si>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</si>
  <si>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</si>
  <si>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</si>
  <si>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</si>
  <si>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</si>
  <si>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</si>
  <si>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</si>
  <si>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</si>
  <si>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</si>
  <si>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</si>
  <si>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</si>
  <si>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</si>
  <si>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</si>
  <si>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</si>
  <si>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</si>
  <si>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</si>
  <si>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</si>
  <si>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</si>
  <si>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</si>
  <si>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</si>
  <si>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</si>
  <si>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</si>
  <si>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</si>
  <si>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</si>
  <si>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</si>
  <si>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</si>
  <si>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</si>
  <si>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</si>
  <si>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</si>
  <si>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</si>
  <si>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</si>
  <si>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</si>
  <si>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</si>
  <si>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</si>
  <si>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</si>
  <si>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</si>
  <si>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</si>
  <si>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</si>
  <si>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</si>
  <si>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</si>
  <si>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</si>
  <si>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</si>
  <si>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</si>
  <si>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</si>
  <si>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</si>
  <si>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</si>
  <si>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</si>
  <si>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</si>
  <si>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</si>
  <si>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</si>
  <si>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</si>
  <si>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</si>
  <si>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</si>
  <si>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</si>
  <si>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</si>
  <si>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</si>
  <si>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</si>
  <si>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</si>
  <si>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</si>
  <si>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</si>
  <si>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</si>
  <si>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</si>
  <si>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</si>
  <si>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</si>
  <si>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</si>
  <si>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</si>
  <si>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</si>
  <si>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</si>
  <si>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</si>
  <si>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</si>
  <si>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</si>
  <si>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</si>
  <si>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</si>
  <si>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</si>
  <si>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</si>
  <si>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</si>
  <si>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</si>
  <si>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</si>
  <si>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</si>
  <si>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</si>
  <si>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</si>
  <si>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</si>
  <si>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</si>
  <si>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</si>
  <si>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</si>
  <si>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</si>
  <si>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</si>
  <si>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</si>
  <si>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</si>
  <si>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</si>
  <si>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</si>
  <si>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</si>
  <si>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</si>
  <si>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</si>
  <si>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</si>
  <si>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</si>
  <si>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</si>
  <si>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</si>
  <si>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</si>
  <si>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</si>
  <si>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</si>
  <si>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</si>
  <si>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</si>
  <si>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</si>
  <si>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</si>
  <si>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</si>
  <si>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</si>
  <si>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</si>
  <si>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</si>
  <si>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</si>
  <si>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</si>
  <si>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</si>
  <si>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</si>
  <si>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</si>
  <si>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</si>
  <si>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</si>
  <si>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</si>
  <si>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</si>
  <si>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</si>
  <si>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</si>
  <si>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</si>
  <si>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</si>
  <si>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</si>
  <si>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</si>
  <si>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</si>
  <si>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</si>
  <si>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</si>
  <si>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</si>
  <si>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</si>
  <si>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</si>
  <si>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</si>
  <si>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</si>
  <si>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</si>
  <si>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</si>
  <si>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</si>
  <si>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</si>
  <si>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</si>
  <si>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</si>
  <si>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</si>
  <si>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</si>
  <si>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</si>
  <si>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</si>
  <si>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</si>
  <si>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</si>
  <si>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</si>
  <si>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</si>
  <si>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</si>
  <si>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</si>
  <si>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</si>
  <si>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</si>
  <si>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</si>
  <si>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</si>
  <si>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</si>
  <si>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</si>
  <si>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</si>
  <si>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</si>
  <si>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</si>
  <si>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</si>
  <si>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</si>
  <si>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</si>
  <si>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</si>
  <si>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</si>
  <si>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</si>
  <si>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</si>
  <si>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</si>
  <si>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</si>
  <si>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</si>
  <si>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</si>
  <si>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</si>
  <si>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</si>
  <si>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</si>
  <si>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</si>
  <si>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</si>
  <si>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</si>
  <si>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</si>
  <si>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</si>
  <si>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</si>
  <si>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</si>
  <si>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</si>
  <si>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</si>
  <si>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</si>
  <si>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</si>
  <si>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</si>
  <si>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</si>
  <si>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</si>
  <si>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</si>
  <si>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</si>
  <si>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</si>
  <si>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</si>
  <si>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</si>
  <si>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</si>
  <si>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</si>
  <si>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</si>
  <si>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</si>
  <si>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</si>
  <si>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</si>
  <si>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</si>
  <si>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</si>
  <si>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</si>
  <si>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</si>
  <si>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</si>
  <si>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</si>
  <si>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</si>
  <si>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</si>
  <si>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</si>
  <si>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</si>
  <si>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</si>
  <si>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</si>
  <si>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</si>
  <si>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</si>
  <si>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</si>
  <si>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</si>
  <si>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</si>
  <si>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</si>
  <si>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</si>
  <si>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</si>
  <si>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</si>
  <si>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</si>
  <si>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</si>
  <si>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</si>
  <si>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</si>
  <si>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</si>
  <si>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</si>
  <si>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</si>
  <si>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</si>
  <si>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</si>
  <si>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</si>
  <si>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</si>
  <si>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</si>
  <si>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</si>
  <si>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</si>
  <si>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</si>
  <si>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</si>
  <si>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</si>
  <si>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</si>
  <si>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</si>
  <si>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</si>
  <si>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</si>
  <si>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</si>
  <si>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</si>
  <si>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</si>
  <si>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</si>
  <si>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</si>
  <si>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</si>
  <si>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</si>
  <si>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</si>
  <si>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</si>
  <si>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</si>
  <si>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</si>
  <si>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</si>
  <si>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</si>
  <si>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</si>
  <si>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</si>
  <si>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</si>
  <si>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</si>
  <si>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</si>
  <si>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</si>
  <si>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</si>
  <si>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</si>
  <si>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</si>
  <si>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</si>
  <si>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</si>
  <si>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</si>
  <si>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</si>
  <si>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</si>
  <si>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</si>
  <si>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</si>
  <si>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</si>
  <si>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</si>
  <si>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</si>
  <si>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</si>
  <si>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</si>
  <si>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</si>
  <si>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</si>
  <si>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</si>
  <si>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</si>
  <si>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</si>
  <si>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</si>
  <si>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</si>
  <si>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</si>
  <si>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</si>
  <si>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</si>
  <si>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</si>
  <si>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</si>
  <si>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</si>
  <si>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</si>
  <si>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</si>
  <si>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</si>
  <si>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</si>
  <si>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</si>
  <si>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</si>
  <si>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</si>
  <si>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</si>
  <si>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</si>
  <si>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</si>
  <si>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</si>
  <si>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</si>
  <si>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</si>
  <si>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</si>
  <si>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</si>
  <si>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</si>
  <si>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</si>
  <si>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</si>
  <si>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</si>
  <si>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</si>
  <si>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</si>
  <si>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</si>
  <si>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</si>
  <si>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</si>
  <si>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</si>
  <si>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</si>
  <si>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</si>
  <si>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</si>
  <si>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</si>
  <si>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</si>
  <si>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</si>
  <si>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</si>
  <si>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</si>
  <si>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</si>
  <si>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</si>
  <si>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</si>
  <si>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</si>
  <si>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</si>
  <si>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</si>
  <si>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</si>
  <si>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</si>
  <si>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</si>
  <si>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</si>
  <si>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</si>
  <si>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</si>
  <si>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</si>
  <si>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</si>
  <si>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</si>
  <si>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</si>
  <si>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</si>
  <si>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</si>
  <si>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</si>
  <si>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</si>
  <si>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</si>
  <si>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</si>
  <si>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</si>
  <si>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</si>
  <si>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</si>
  <si>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</si>
  <si>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</si>
  <si>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</si>
  <si>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</si>
  <si>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</si>
  <si>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</si>
  <si>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</si>
  <si>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</si>
  <si>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</si>
  <si>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</si>
  <si>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</si>
  <si>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</si>
  <si>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</si>
  <si>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</si>
  <si>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</si>
  <si>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</si>
  <si>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</si>
  <si>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</si>
  <si>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</si>
  <si>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</si>
  <si>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</si>
  <si>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</si>
  <si>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</si>
  <si>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</si>
  <si>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</si>
  <si>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</si>
  <si>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</si>
  <si>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</si>
  <si>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</si>
  <si>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</si>
  <si>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</si>
  <si>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</si>
  <si>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</si>
  <si>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</si>
  <si>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</si>
  <si>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</si>
  <si>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</si>
  <si>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</si>
  <si>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</si>
  <si>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</si>
  <si>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</si>
  <si>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</si>
  <si>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</si>
  <si>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</si>
  <si>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</si>
  <si>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</si>
  <si>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</si>
  <si>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</si>
  <si>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</si>
  <si>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</si>
  <si>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</si>
  <si>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</si>
  <si>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</si>
  <si>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</si>
  <si>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</si>
  <si>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</si>
  <si>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</si>
  <si>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</si>
  <si>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</si>
  <si>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</si>
  <si>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</si>
  <si>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</si>
  <si>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</si>
  <si>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</si>
  <si>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</si>
  <si>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</si>
  <si>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</si>
  <si>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</si>
  <si>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</si>
  <si>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</si>
  <si>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</si>
  <si>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</si>
  <si>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</si>
  <si>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</si>
  <si>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</si>
  <si>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</si>
  <si>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</si>
  <si>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</si>
  <si>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</si>
  <si>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</si>
  <si>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</si>
  <si>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</si>
  <si>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</si>
  <si>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</si>
  <si>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20 ml</t>
  </si>
  <si>
    <t>Правый</t>
  </si>
  <si>
    <t>Волженцева Ю.В.</t>
  </si>
  <si>
    <t>03:18</t>
  </si>
  <si>
    <t>Совместно с д/кардиологом: с учетом клинических данных, ЭКГ и КАГ показана экстренная реваскуляризация бассейна ПНА</t>
  </si>
  <si>
    <t>Шилов А.Г.</t>
  </si>
  <si>
    <t>22:18</t>
  </si>
  <si>
    <t>1) Контроль места пункции, повязка на 6 ч. 2) Технически выполнимо стентирование ПКА.</t>
  </si>
  <si>
    <t xml:space="preserve">Устье ствола ЛКА катетеризировано проводниковым катетером Launcher EBU 3.5 6Fr. Коронарные проводники shunmei 0.7 (2 шт) проведены в дистальный сегмент ПНА и ДВ1. БК Artimes 2.0-15 выполнена ангиопластика устья ДВ и ангиопластика среднего сегмента ПНА. В зону проксимального сегмента с полным покрытием  устья ПНА и частичным покрытием среднего сегмена имплантирован DES, Resolute Integtity 3.0-38, давлением 14 атм. Рекроссинг проводников. Постдилатация и оптимизация стента на всем протяжении БК Across 3.0-15, давлением 16 -18 атм. Далее дилатация устья ДВ 2.0-15, kissing дилатация зоны бифуркации ПНА-ДВ (3.0-15 и 2.0-15, давлением до 10 атм) и завершающая постдилатация стента БК 3.0-15 на 18 атм. на зажатом БК (2.0-15) с целью защиты ДВ.  На контрольных съёмках стент раскрыт удовлетворительно, тромбоза, экстравазации контрастного вещества не выявлено, кровоток по ПНА и ДВ востановлен до TIMI III, определяется остаточный 60% стеноз устья ДВ с диссекцией типа А (стентирование не показано). 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</si>
  <si>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проходим, контуры неровные</t>
  </si>
  <si>
    <t>бассейн гипопллазирован.  Антеградный кровоток  TIMI III.</t>
  </si>
  <si>
    <t>эксцентричный стеноз проксимального сегмента 70%,  эксцентричный стеноз среднего сегмента 70%, неровности контуров дистального сегмента, неровности контуров ЗБВ и ЗМЖВ.  Антеградный кровоток  TIMI III.</t>
  </si>
  <si>
    <t>250 ml</t>
  </si>
  <si>
    <t xml:space="preserve">Across </t>
  </si>
  <si>
    <t>пролонгированный стеноз проксимального сегмента от устья ПНА 50%, на границе проксимального и среднего сегментов окклюзирующий стеноз ПНА, субокклюзирующий стеноз устья ДВ 90% (стеноз бифуркации по Medina 1,1,1 по 95%),  TTG1, TIMI 0. Rentrop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</si>
</sst>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14" sqref="I14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0.85763888888888884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0.86458333333333337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536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22801</v>
      </c>
      <c r="C12" s="11"/>
      <c r="D12" s="94" t="s">
        <v>302</v>
      </c>
      <c r="E12" s="92"/>
      <c r="F12" s="92"/>
      <c r="G12" s="23" t="s">
        <v>533</v>
      </c>
      <c r="H12" s="25"/>
    </row>
    <row r="13" spans="1:8" ht="15.75">
      <c r="A13" s="14" t="s">
        <v>10</v>
      </c>
      <c r="B13" s="29">
        <f>DATEDIF(B12,B8,"y")</f>
        <v>62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8753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537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6800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12.92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540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545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535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I23" sqref="I23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140625" style="211" customWidth="1"/>
    <col min="8" max="8" width="17.425781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0.86458333333333337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0.91666666666666663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5.2083333333333259E-2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Шилов А.Г.</v>
      </c>
      <c r="C16" s="199">
        <f>LEN(КАГ!B11)</f>
        <v>10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22801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8753</v>
      </c>
      <c r="C19" s="68"/>
      <c r="D19" s="68"/>
      <c r="E19" s="68"/>
      <c r="F19" s="68"/>
      <c r="G19" s="164" t="s">
        <v>397</v>
      </c>
      <c r="H19" s="179" t="s">
        <v>534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3010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12.92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0.87708333333333333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539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531</v>
      </c>
      <c r="C40" s="119"/>
      <c r="D40" s="255" t="s">
        <v>538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неровные
Бассейн ПНА:   пролонгированный стеноз проксимального сегмента от устья ПНА 50%, на границе проксимального и среднего сегментов окклюзирующий стеноз ПНА, субокклюзирующий стеноз устья ДВ 90% (стеноз бифуркации по Medina 1,1,1 по 95%),  TTG1, TIMI 0. Rentrop 0
Бассейн  ОА:   бассейн гипопллазирован.  Антеградный кровоток  TIMI III.
Бассейн ПКА:   эксцентричный стеноз проксимального сегмента 70%,  эксцентричный стеноз среднего сегмента 70%, неровности контуров дистального сегмента, неровности контуров ЗБВ и ЗМЖВ.  Антеградный кровоток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45746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Шилов А.Г.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22801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62</v>
      </c>
    </row>
    <row r="7" spans="1:4">
      <c r="A7" s="37"/>
      <c r="B7"/>
      <c r="C7" s="100" t="s">
        <v>12</v>
      </c>
      <c r="D7" s="102">
        <f>КАГ!$B$14</f>
        <v>8753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45746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2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529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544</v>
      </c>
      <c r="C17" s="134" t="s">
        <v>413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460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19" sqref="C1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Across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5</v>
      </c>
      <c r="C15" t="s">
        <v>544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1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 xml:space="preserve">Across </v>
      </c>
      <c r="Y15" s="114" t="str">
        <f>IFERROR(INDEX(Расходка[Наименование расходного материала],MATCH(Расходка[[#This Row],[№]],Поиск_расходки[Индекс8],0)),"")</f>
        <v xml:space="preserve">Across </v>
      </c>
      <c r="Z15" s="114" t="str">
        <f>IFERROR(INDEX(Расходка[Наименование расходного материала],MATCH(Расходка[[#This Row],[№]],Поиск_расходки[Индекс9],0)),"")</f>
        <v xml:space="preserve">Across </v>
      </c>
      <c r="AA15" s="114" t="str">
        <f>IFERROR(INDEX(Расходка[Наименование расходного материала],MATCH(Расходка[[#This Row],[№]],Поиск_расходки[Индекс10],0)),"")</f>
        <v xml:space="preserve">Across </v>
      </c>
      <c r="AB15" s="114" t="str">
        <f>IFERROR(INDEX(Расходка[Наименование расходного материала],MATCH(Расходка[[#This Row],[№]],Поиск_расходки[Индекс11],0)),"")</f>
        <v xml:space="preserve">Across </v>
      </c>
      <c r="AC15" s="114" t="str">
        <f>IFERROR(INDEX(Расходка[Наименование расходного материала],MATCH(Расходка[[#This Row],[№]],Поиск_расходки[Индекс12],0)),"")</f>
        <v xml:space="preserve">Across </v>
      </c>
      <c r="AD15" s="114" t="str">
        <f>IFERROR(INDEX(Расходка[Наименование расходного материала],MATCH(Расходка[[#This Row],[№]],Поиск_расходки[Индекс13],0)),"")</f>
        <v xml:space="preserve">Across 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s="1" t="s">
        <v>332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Nitrex 260</v>
      </c>
      <c r="Y16" s="114" t="str">
        <f>IFERROR(INDEX(Расходка[Наименование расходного материала],MATCH(Расходка[[#This Row],[№]],Поиск_расходки[Индекс8],0)),"")</f>
        <v>Nitrex 260</v>
      </c>
      <c r="Z16" s="114" t="str">
        <f>IFERROR(INDEX(Расходка[Наименование расходного материала],MATCH(Расходка[[#This Row],[№]],Поиск_расходки[Индекс9],0)),"")</f>
        <v>Nitrex 260</v>
      </c>
      <c r="AA16" s="114" t="str">
        <f>IFERROR(INDEX(Расходка[Наименование расходного материала],MATCH(Расходка[[#This Row],[№]],Поиск_расходки[Индекс10],0)),"")</f>
        <v>Nitrex 260</v>
      </c>
      <c r="AB16" s="114" t="str">
        <f>IFERROR(INDEX(Расходка[Наименование расходного материала],MATCH(Расходка[[#This Row],[№]],Поиск_расходки[Индекс11],0)),"")</f>
        <v>Nitrex 260</v>
      </c>
      <c r="AC16" s="114" t="str">
        <f>IFERROR(INDEX(Расходка[Наименование расходного материала],MATCH(Расходка[[#This Row],[№]],Поиск_расходки[Индекс12],0)),"")</f>
        <v>Nitrex 260</v>
      </c>
      <c r="AD16" s="114" t="str">
        <f>IFERROR(INDEX(Расходка[Наименование расходного материала],MATCH(Расходка[[#This Row],[№]],Поиск_расходки[Индекс13],0)),"")</f>
        <v>Nitrex 260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307</v>
      </c>
      <c r="C17" t="s">
        <v>364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RadiFocus</v>
      </c>
      <c r="Y17" s="114" t="str">
        <f>IFERROR(INDEX(Расходка[Наименование расходного материала],MATCH(Расходка[[#This Row],[№]],Поиск_расходки[Индекс8],0)),"")</f>
        <v>RadiFocus</v>
      </c>
      <c r="Z17" s="114" t="str">
        <f>IFERROR(INDEX(Расходка[Наименование расходного материала],MATCH(Расходка[[#This Row],[№]],Поиск_расходки[Индекс9],0)),"")</f>
        <v>RadiFocus</v>
      </c>
      <c r="AA17" s="114" t="str">
        <f>IFERROR(INDEX(Расходка[Наименование расходного материала],MATCH(Расходка[[#This Row],[№]],Поиск_расходки[Индекс10],0)),"")</f>
        <v>RadiFocus</v>
      </c>
      <c r="AB17" s="114" t="str">
        <f>IFERROR(INDEX(Расходка[Наименование расходного материала],MATCH(Расходка[[#This Row],[№]],Поиск_расходки[Индекс11],0)),"")</f>
        <v>RadiFocus</v>
      </c>
      <c r="AC17" s="114" t="str">
        <f>IFERROR(INDEX(Расходка[Наименование расходного материала],MATCH(Расходка[[#This Row],[№]],Поиск_расходки[Индекс12],0)),"")</f>
        <v>RadiFocus</v>
      </c>
      <c r="AD17" s="114" t="str">
        <f>IFERROR(INDEX(Расходка[Наименование расходного материала],MATCH(Расходка[[#This Row],[№]],Поиск_расходки[Индекс13],0)),"")</f>
        <v>RadiFocus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331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BasixCOMPAK</v>
      </c>
      <c r="Y18" s="114" t="str">
        <f>IFERROR(INDEX(Расходка[Наименование расходного материала],MATCH(Расходка[[#This Row],[№]],Поиск_расходки[Индекс8],0)),"")</f>
        <v>BasixCOMPAK</v>
      </c>
      <c r="Z18" s="114" t="str">
        <f>IFERROR(INDEX(Расходка[Наименование расходного материала],MATCH(Расходка[[#This Row],[№]],Поиск_расходки[Индекс9],0)),"")</f>
        <v>BasixCOMPAK</v>
      </c>
      <c r="AA18" s="114" t="str">
        <f>IFERROR(INDEX(Расходка[Наименование расходного материала],MATCH(Расходка[[#This Row],[№]],Поиск_расходки[Индекс10],0)),"")</f>
        <v>BasixCOMPAK</v>
      </c>
      <c r="AB18" s="114" t="str">
        <f>IFERROR(INDEX(Расходка[Наименование расходного материала],MATCH(Расходка[[#This Row],[№]],Поиск_расходки[Индекс11],0)),"")</f>
        <v>BasixCOMPAK</v>
      </c>
      <c r="AC18" s="114" t="str">
        <f>IFERROR(INDEX(Расходка[Наименование расходного материала],MATCH(Расходка[[#This Row],[№]],Поиск_расходки[Индекс12],0)),"")</f>
        <v>BasixCOMPAK</v>
      </c>
      <c r="AD18" s="114" t="str">
        <f>IFERROR(INDEX(Расходка[Наименование расходного материала],MATCH(Расходка[[#This Row],[№]],Поиск_расходки[Индекс13],0)),"")</f>
        <v>BasixCOMPAK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361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BasixTOUCH</v>
      </c>
      <c r="Y19" s="114" t="str">
        <f>IFERROR(INDEX(Расходка[Наименование расходного материала],MATCH(Расходка[[#This Row],[№]],Поиск_расходки[Индекс8],0)),"")</f>
        <v>BasixTOUCH</v>
      </c>
      <c r="Z19" s="114" t="str">
        <f>IFERROR(INDEX(Расходка[Наименование расходного материала],MATCH(Расходка[[#This Row],[№]],Поиск_расходки[Индекс9],0)),"")</f>
        <v>BasixTOUCH</v>
      </c>
      <c r="AA19" s="114" t="str">
        <f>IFERROR(INDEX(Расходка[Наименование расходного материала],MATCH(Расходка[[#This Row],[№]],Поиск_расходки[Индекс10],0)),"")</f>
        <v>BasixTOUCH</v>
      </c>
      <c r="AB19" s="114" t="str">
        <f>IFERROR(INDEX(Расходка[Наименование расходного материала],MATCH(Расходка[[#This Row],[№]],Поиск_расходки[Индекс11],0)),"")</f>
        <v>BasixTOUCH</v>
      </c>
      <c r="AC19" s="114" t="str">
        <f>IFERROR(INDEX(Расходка[Наименование расходного материала],MATCH(Расходка[[#This Row],[№]],Поиск_расходки[Индекс12],0)),"")</f>
        <v>BasixTOUCH</v>
      </c>
      <c r="AD19" s="114" t="str">
        <f>IFERROR(INDEX(Расходка[Наименование расходного материала],MATCH(Расходка[[#This Row],[№]],Поиск_расходки[Индекс13],0)),"")</f>
        <v>BasixTOUCH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353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Dolphin</v>
      </c>
      <c r="Y20" s="114" t="str">
        <f>IFERROR(INDEX(Расходка[Наименование расходного материала],MATCH(Расходка[[#This Row],[№]],Поиск_расходки[Индекс8],0)),"")</f>
        <v>Dolphin</v>
      </c>
      <c r="Z20" s="114" t="str">
        <f>IFERROR(INDEX(Расходка[Наименование расходного материала],MATCH(Расходка[[#This Row],[№]],Поиск_расходки[Индекс9],0)),"")</f>
        <v>Dolphin</v>
      </c>
      <c r="AA20" s="114" t="str">
        <f>IFERROR(INDEX(Расходка[Наименование расходного материала],MATCH(Расходка[[#This Row],[№]],Поиск_расходки[Индекс10],0)),"")</f>
        <v>Dolphin</v>
      </c>
      <c r="AB20" s="114" t="str">
        <f>IFERROR(INDEX(Расходка[Наименование расходного материала],MATCH(Расходка[[#This Row],[№]],Поиск_расходки[Индекс11],0)),"")</f>
        <v>Dolphin</v>
      </c>
      <c r="AC20" s="114" t="str">
        <f>IFERROR(INDEX(Расходка[Наименование расходного материала],MATCH(Расходка[[#This Row],[№]],Поиск_расходки[Индекс12],0)),"")</f>
        <v>Dolphin</v>
      </c>
      <c r="AD20" s="114" t="str">
        <f>IFERROR(INDEX(Расходка[Наименование расходного материала],MATCH(Расходка[[#This Row],[№]],Поиск_расходки[Индекс13],0)),"")</f>
        <v>Dolphin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374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Lepu Medical</v>
      </c>
      <c r="Y21" s="114" t="str">
        <f>IFERROR(INDEX(Расходка[Наименование расходного материала],MATCH(Расходка[[#This Row],[№]],Поиск_расходки[Индекс8],0)),"")</f>
        <v>Lepu Medical</v>
      </c>
      <c r="Z21" s="114" t="str">
        <f>IFERROR(INDEX(Расходка[Наименование расходного материала],MATCH(Расходка[[#This Row],[№]],Поиск_расходки[Индекс9],0)),"")</f>
        <v>Lepu Medical</v>
      </c>
      <c r="AA21" s="114" t="str">
        <f>IFERROR(INDEX(Расходка[Наименование расходного материала],MATCH(Расходка[[#This Row],[№]],Поиск_расходки[Индекс10],0)),"")</f>
        <v>Lepu Medical</v>
      </c>
      <c r="AB21" s="114" t="str">
        <f>IFERROR(INDEX(Расходка[Наименование расходного материала],MATCH(Расходка[[#This Row],[№]],Поиск_расходки[Индекс11],0)),"")</f>
        <v>Lepu Medical</v>
      </c>
      <c r="AC21" s="114" t="str">
        <f>IFERROR(INDEX(Расходка[Наименование расходного материала],MATCH(Расходка[[#This Row],[№]],Поиск_расходки[Индекс12],0)),"")</f>
        <v>Lepu Medical</v>
      </c>
      <c r="AD21" s="114" t="str">
        <f>IFERROR(INDEX(Расходка[Наименование расходного материала],MATCH(Расходка[[#This Row],[№]],Поиск_расходки[Индекс13],0)),"")</f>
        <v>Lepu Medical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366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2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2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2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2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2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2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t="s">
        <v>503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Demax</v>
      </c>
      <c r="Y23" s="114" t="str">
        <f>IFERROR(INDEX(Расходка[Наименование расходного материала],MATCH(Расходка[[#This Row],[№]],Поиск_расходки[Индекс8],0)),"")</f>
        <v>Demax</v>
      </c>
      <c r="Z23" s="114" t="str">
        <f>IFERROR(INDEX(Расходка[Наименование расходного материала],MATCH(Расходка[[#This Row],[№]],Поиск_расходки[Индекс9],0)),"")</f>
        <v>Demax</v>
      </c>
      <c r="AA23" s="114" t="str">
        <f>IFERROR(INDEX(Расходка[Наименование расходного материала],MATCH(Расходка[[#This Row],[№]],Поиск_расходки[Индекс10],0)),"")</f>
        <v>Demax</v>
      </c>
      <c r="AB23" s="114" t="str">
        <f>IFERROR(INDEX(Расходка[Наименование расходного материала],MATCH(Расходка[[#This Row],[№]],Поиск_расходки[Индекс11],0)),"")</f>
        <v>Demax</v>
      </c>
      <c r="AC23" s="114" t="str">
        <f>IFERROR(INDEX(Расходка[Наименование расходного материала],MATCH(Расходка[[#This Row],[№]],Поиск_расходки[Индекс12],0)),"")</f>
        <v>Demax</v>
      </c>
      <c r="AD23" s="114" t="str">
        <f>IFERROR(INDEX(Расходка[Наименование расходного материала],MATCH(Расходка[[#This Row],[№]],Поиск_расходки[Индекс13],0)),"")</f>
        <v>Demax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206</v>
      </c>
      <c r="C24" s="1" t="s">
        <v>337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Oscor 7F</v>
      </c>
      <c r="Y24" s="114" t="str">
        <f>IFERROR(INDEX(Расходка[Наименование расходного материала],MATCH(Расходка[[#This Row],[№]],Поиск_расходки[Индекс8],0)),"")</f>
        <v>Oscor 7F</v>
      </c>
      <c r="Z24" s="114" t="str">
        <f>IFERROR(INDEX(Расходка[Наименование расходного материала],MATCH(Расходка[[#This Row],[№]],Поиск_расходки[Индекс9],0)),"")</f>
        <v>Oscor 7F</v>
      </c>
      <c r="AA24" s="114" t="str">
        <f>IFERROR(INDEX(Расходка[Наименование расходного материала],MATCH(Расходка[[#This Row],[№]],Поиск_расходки[Индекс10],0)),"")</f>
        <v>Oscor 7F</v>
      </c>
      <c r="AB24" s="114" t="str">
        <f>IFERROR(INDEX(Расходка[Наименование расходного материала],MATCH(Расходка[[#This Row],[№]],Поиск_расходки[Индекс11],0)),"")</f>
        <v>Oscor 7F</v>
      </c>
      <c r="AC24" s="114" t="str">
        <f>IFERROR(INDEX(Расходка[Наименование расходного материала],MATCH(Расходка[[#This Row],[№]],Поиск_расходки[Индекс12],0)),"")</f>
        <v>Oscor 7F</v>
      </c>
      <c r="AD24" s="114" t="str">
        <f>IFERROR(INDEX(Расходка[Наименование расходного материала],MATCH(Расходка[[#This Row],[№]],Поиск_расходки[Индекс13],0)),"")</f>
        <v>Oscor 7F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505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5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5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5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5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5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5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507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6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6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6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6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6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6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305</v>
      </c>
      <c r="C27" s="1" t="s">
        <v>305</v>
      </c>
      <c r="E27" s="115">
        <f>IF(ISNUMBER(SEARCH('Карта учёта'!$B$13,Расходка[[#This Row],[Наименование расходного материала]])),MAX($E$1:E26)+1,0)</f>
        <v>1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7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7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7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7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7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7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320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341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372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509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510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511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315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352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359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358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314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376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370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360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345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508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0,6</v>
      </c>
      <c r="Y55" s="114" t="str">
        <f>IFERROR(INDEX(Расходка[Наименование расходного материала],MATCH(Расходка[[#This Row],[№]],Поиск_расходки[Индекс8],0)),"")</f>
        <v>Shunmei 0,6</v>
      </c>
      <c r="Z55" s="114" t="str">
        <f>IFERROR(INDEX(Расходка[Наименование расходного материала],MATCH(Расходка[[#This Row],[№]],Поиск_расходки[Индекс9],0)),"")</f>
        <v>Shunmei 0,6</v>
      </c>
      <c r="AA55" s="114" t="str">
        <f>IFERROR(INDEX(Расходка[Наименование расходного материала],MATCH(Расходка[[#This Row],[№]],Поиск_расходки[Индекс10],0)),"")</f>
        <v>Shunmei 0,6</v>
      </c>
      <c r="AB55" s="114" t="str">
        <f>IFERROR(INDEX(Расходка[Наименование расходного материала],MATCH(Расходка[[#This Row],[№]],Поиск_расходки[Индекс11],0)),"")</f>
        <v>Shunmei 0,6</v>
      </c>
      <c r="AC55" s="114" t="str">
        <f>IFERROR(INDEX(Расходка[Наименование расходного материала],MATCH(Расходка[[#This Row],[№]],Поиск_расходки[Индекс12],0)),"")</f>
        <v>Shunmei 0,6</v>
      </c>
      <c r="AD55" s="114" t="str">
        <f>IFERROR(INDEX(Расходка[Наименование расходного материала],MATCH(Расходка[[#This Row],[№]],Поиск_расходки[Индекс13],0)),"")</f>
        <v>Shunmei 0,6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1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Shunmei 0,7</v>
      </c>
      <c r="Y56" s="114" t="str">
        <f>IFERROR(INDEX(Расходка[Наименование расходного материала],MATCH(Расходка[[#This Row],[№]],Поиск_расходки[Индекс8],0)),"")</f>
        <v>Shunmei 0,7</v>
      </c>
      <c r="Z56" s="114" t="str">
        <f>IFERROR(INDEX(Расходка[Наименование расходного материала],MATCH(Расходка[[#This Row],[№]],Поиск_расходки[Индекс9],0)),"")</f>
        <v>Shunmei 0,7</v>
      </c>
      <c r="AA56" s="114" t="str">
        <f>IFERROR(INDEX(Расходка[Наименование расходного материала],MATCH(Расходка[[#This Row],[№]],Поиск_расходки[Индекс10],0)),"")</f>
        <v>Shunmei 0,7</v>
      </c>
      <c r="AB56" s="114" t="str">
        <f>IFERROR(INDEX(Расходка[Наименование расходного материала],MATCH(Расходка[[#This Row],[№]],Поиск_расходки[Индекс11],0)),"")</f>
        <v>Shunmei 0,7</v>
      </c>
      <c r="AC56" s="114" t="str">
        <f>IFERROR(INDEX(Расходка[Наименование расходного материала],MATCH(Расходка[[#This Row],[№]],Поиск_расходки[Индекс12],0)),"")</f>
        <v>Shunmei 0,7</v>
      </c>
      <c r="AD56" s="114" t="str">
        <f>IFERROR(INDEX(Расходка[Наименование расходного материала],MATCH(Расходка[[#This Row],[№]],Поиск_расходки[Индекс13],0)),"")</f>
        <v>Shunmei 0,7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519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520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8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8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8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8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8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8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BMS, Integtity</v>
      </c>
      <c r="Y59" s="114" t="str">
        <f>IFERROR(INDEX(Расходка[Наименование расходного материала],MATCH(Расходка[[#This Row],[№]],Поиск_расходки[Индекс8],0)),"")</f>
        <v>BMS, Integtity</v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Calipso</v>
      </c>
      <c r="Y60" s="114" t="str">
        <f>IFERROR(INDEX(Расходка[Наименование расходного материала],MATCH(Расходка[[#This Row],[№]],Поиск_расходки[Индекс8],0)),"")</f>
        <v>DES, Calipso</v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Metafor</v>
      </c>
      <c r="Y61" s="114" t="str">
        <f>IFERROR(INDEX(Расходка[Наименование расходного материала],MATCH(Расходка[[#This Row],[№]],Поиск_расходки[Индекс8],0)),"")</f>
        <v>DES, Metafor</v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NanoMed</v>
      </c>
      <c r="Y62" s="114" t="str">
        <f>IFERROR(INDEX(Расходка[Наименование расходного материала],MATCH(Расходка[[#This Row],[№]],Поиск_расходки[Индекс8],0)),"")</f>
        <v>DES, NanoMed</v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1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Firehawk</v>
      </c>
      <c r="Y65" s="114" t="str">
        <f>IFERROR(INDEX(Расходка[Наименование расходного материала],MATCH(Расходка[[#This Row],[№]],Поиск_расходки[Индекс8],0)),"")</f>
        <v>DES, Firehawk</v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DES, Калипсо</v>
      </c>
      <c r="Y67" s="197" t="str">
        <f>IFERROR(INDEX(Расходка[Наименование расходного материала],MATCH(Расходка[[#This Row],[№]],Поиск_расходки[Индекс8],0)),"")</f>
        <v>DES, Калипсо</v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8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9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70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2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9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1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81</v>
      </c>
      <c r="L82" s="196">
        <f>IF(ISNUMBER(SEARCH('Карта учёта'!$B$20,Расходка[[#This Row],[Наименование расходного материала]])),MAX($L$1:L81)+1,0)</f>
        <v>81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2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2025-03-30T19:25:10Z</cp:lastPrinted>
  <dcterms:created xsi:type="dcterms:W3CDTF">2015-06-05T18:19:34Z</dcterms:created>
  <dcterms:modified xsi:type="dcterms:W3CDTF">2025-03-30T19:29:20Z</dcterms:modified>
</cp:coreProperties>
</file>