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Q2" i="1"/>
  <c r="Q3" i="1" s="1"/>
  <c r="Q81" i="1"/>
  <c r="P2" i="1"/>
  <c r="P3" i="1" s="1"/>
  <c r="P81" i="1"/>
  <c r="O2" i="1"/>
  <c r="O3" i="1" s="1"/>
  <c r="O81" i="1"/>
  <c r="N2" i="1"/>
  <c r="N3" i="1"/>
  <c r="N4" i="1"/>
  <c r="N5" i="1"/>
  <c r="N6" i="1"/>
  <c r="N7" i="1"/>
  <c r="N10" i="1" s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45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6" i="1" s="1"/>
  <c r="I49" i="1"/>
  <c r="I50" i="1"/>
  <c r="I51" i="1"/>
  <c r="I52" i="1"/>
  <c r="I53" i="1"/>
  <c r="I54" i="1"/>
  <c r="I55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N11" i="1" l="1"/>
  <c r="M80" i="1"/>
  <c r="Q4" i="1"/>
  <c r="P4" i="1"/>
  <c r="O4" i="1"/>
  <c r="I58" i="1"/>
  <c r="I57" i="1"/>
  <c r="E79" i="1"/>
  <c r="E80" i="1"/>
  <c r="E81" i="1"/>
  <c r="F79" i="1"/>
  <c r="F80" i="1"/>
  <c r="F81" i="1"/>
  <c r="G79" i="1"/>
  <c r="G80" i="1"/>
  <c r="G81" i="1"/>
  <c r="R79" i="1"/>
  <c r="R80" i="1"/>
  <c r="R81" i="1"/>
  <c r="T79" i="1"/>
  <c r="T80" i="1"/>
  <c r="T81" i="1"/>
  <c r="U79" i="1"/>
  <c r="U80" i="1"/>
  <c r="U81" i="1"/>
  <c r="W79" i="1"/>
  <c r="W80" i="1"/>
  <c r="W81" i="1"/>
  <c r="X79" i="1"/>
  <c r="X80" i="1"/>
  <c r="X81" i="1"/>
  <c r="I59" i="1" l="1"/>
  <c r="Q5" i="1"/>
  <c r="P5" i="1"/>
  <c r="O5" i="1"/>
  <c r="O6" i="1" s="1"/>
  <c r="I60" i="1"/>
  <c r="I61" i="1"/>
  <c r="I62" i="1"/>
  <c r="A19" i="3"/>
  <c r="I80" i="1" l="1"/>
  <c r="Q7" i="1"/>
  <c r="Q6" i="1"/>
  <c r="P6" i="1"/>
  <c r="P7" i="1"/>
  <c r="O7" i="1"/>
  <c r="I63" i="1"/>
  <c r="A63" i="1"/>
  <c r="A79" i="1"/>
  <c r="A80" i="1"/>
  <c r="A81" i="1"/>
  <c r="A17" i="3"/>
  <c r="A18" i="3"/>
  <c r="A20" i="3"/>
  <c r="V79" i="1" l="1"/>
  <c r="Q8" i="1"/>
  <c r="P8" i="1"/>
  <c r="O8" i="1"/>
  <c r="O9" i="1" s="1"/>
  <c r="V80" i="1"/>
  <c r="V81" i="1"/>
  <c r="B13" i="9"/>
  <c r="B12" i="9"/>
  <c r="Q9" i="1" l="1"/>
  <c r="P9" i="1"/>
  <c r="P10" i="1" s="1"/>
  <c r="O10" i="1"/>
  <c r="A54" i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Q10" i="1" l="1"/>
  <c r="Q11" i="1"/>
  <c r="P11" i="1"/>
  <c r="O11" i="1"/>
  <c r="O12" i="1" s="1"/>
  <c r="A1" i="11"/>
  <c r="A3" i="11"/>
  <c r="Q12" i="1" l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AD81" i="1" s="1"/>
  <c r="P12" i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C15" i="5"/>
  <c r="AD80" i="1" l="1"/>
  <c r="AD79" i="1"/>
  <c r="B15" i="9"/>
  <c r="E71" i="1" l="1"/>
  <c r="E72" i="1"/>
  <c r="E73" i="1"/>
  <c r="E74" i="1"/>
  <c r="E75" i="1"/>
  <c r="E76" i="1"/>
  <c r="E77" i="1"/>
  <c r="E78" i="1"/>
  <c r="F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G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9" i="3"/>
  <c r="D8" i="3"/>
  <c r="D7" i="3"/>
  <c r="D5" i="3"/>
  <c r="D4" i="3"/>
  <c r="AK7" i="1"/>
  <c r="AK8" i="1"/>
  <c r="AK3" i="1"/>
  <c r="AK4" i="1"/>
  <c r="AK5" i="1"/>
  <c r="AK6" i="1"/>
  <c r="AK2" i="1"/>
  <c r="A7" i="6"/>
  <c r="A23" i="3"/>
  <c r="A24" i="3"/>
  <c r="A25" i="3"/>
  <c r="A13" i="3"/>
  <c r="A14" i="3"/>
  <c r="A16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B35" i="3"/>
  <c r="G3" i="1"/>
  <c r="G4" i="1" s="1"/>
  <c r="A6" i="3"/>
  <c r="F3" i="1"/>
  <c r="E5" i="1" l="1"/>
  <c r="G5" i="1"/>
  <c r="F4" i="1"/>
  <c r="E6" i="1" l="1"/>
  <c r="F5" i="1"/>
  <c r="G6" i="1"/>
  <c r="E7" i="1" l="1"/>
  <c r="F6" i="1"/>
  <c r="G7" i="1"/>
  <c r="E8" i="1" l="1"/>
  <c r="E9" i="1" s="1"/>
  <c r="E10" i="1"/>
  <c r="G8" i="1"/>
  <c r="F7" i="1"/>
  <c r="E11" i="1" l="1"/>
  <c r="E12" i="1" s="1"/>
  <c r="E13" i="1" s="1"/>
  <c r="E14" i="1" s="1"/>
  <c r="E15" i="1" s="1"/>
  <c r="G9" i="1"/>
  <c r="F8" i="1"/>
  <c r="AC2" i="1" l="1"/>
  <c r="G10" i="1"/>
  <c r="G11" i="1" s="1"/>
  <c r="E16" i="1"/>
  <c r="E17" i="1" s="1"/>
  <c r="E18" i="1" s="1"/>
  <c r="E19" i="1" s="1"/>
  <c r="F9" i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/>
  <c r="E61" i="1" s="1"/>
  <c r="E62" i="1" s="1"/>
  <c r="F10" i="1"/>
  <c r="F11" i="1" s="1"/>
  <c r="F12" i="1" s="1"/>
  <c r="G12" i="1"/>
  <c r="G13" i="1" s="1"/>
  <c r="F13" i="1" l="1"/>
  <c r="F14" i="1" s="1"/>
  <c r="F15" i="1" s="1"/>
  <c r="E63" i="1"/>
  <c r="G14" i="1"/>
  <c r="E64" i="1" l="1"/>
  <c r="F16" i="1"/>
  <c r="F17" i="1" s="1"/>
  <c r="F18" i="1"/>
  <c r="F19" i="1" s="1"/>
  <c r="G15" i="1"/>
  <c r="E65" i="1" l="1"/>
  <c r="G16" i="1"/>
  <c r="G17" i="1" s="1"/>
  <c r="F20" i="1"/>
  <c r="E66" i="1" l="1"/>
  <c r="G18" i="1"/>
  <c r="G19" i="1" s="1"/>
  <c r="G20" i="1" s="1"/>
  <c r="F21" i="1"/>
  <c r="E67" i="1" l="1"/>
  <c r="G21" i="1"/>
  <c r="G22" i="1" s="1"/>
  <c r="G23" i="1" s="1"/>
  <c r="F22" i="1"/>
  <c r="E68" i="1" l="1"/>
  <c r="G24" i="1"/>
  <c r="F23" i="1"/>
  <c r="F24" i="1" s="1"/>
  <c r="R77" i="1" l="1"/>
  <c r="R78" i="1"/>
  <c r="R75" i="1"/>
  <c r="R76" i="1"/>
  <c r="R73" i="1"/>
  <c r="R74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G25" i="1"/>
  <c r="G26" i="1" s="1"/>
  <c r="F25" i="1"/>
  <c r="G27" i="1" l="1"/>
  <c r="G28" i="1" s="1"/>
  <c r="F26" i="1"/>
  <c r="F27" i="1" s="1"/>
  <c r="G29" i="1" l="1"/>
  <c r="F28" i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F29" i="1"/>
  <c r="F30" i="1" s="1"/>
  <c r="G43" i="1" l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l="1"/>
  <c r="F47" i="1" s="1"/>
  <c r="F48" i="1" s="1"/>
  <c r="F49" i="1" s="1"/>
  <c r="F50" i="1" s="1"/>
  <c r="G46" i="1"/>
  <c r="F51" i="1" l="1"/>
  <c r="G47" i="1"/>
  <c r="AD29" i="1" l="1"/>
  <c r="AD58" i="1"/>
  <c r="AD17" i="1"/>
  <c r="AD34" i="1"/>
  <c r="AD33" i="1"/>
  <c r="F52" i="1"/>
  <c r="AD36" i="1"/>
  <c r="G48" i="1"/>
  <c r="AD78" i="1" l="1"/>
  <c r="AD2" i="1"/>
  <c r="AD57" i="1"/>
  <c r="AD7" i="1"/>
  <c r="AD15" i="1"/>
  <c r="AD59" i="1"/>
  <c r="AD18" i="1"/>
  <c r="AD60" i="1"/>
  <c r="AD4" i="1"/>
  <c r="AD5" i="1"/>
  <c r="AD6" i="1"/>
  <c r="AD26" i="1"/>
  <c r="AD13" i="1"/>
  <c r="AD56" i="1"/>
  <c r="AD19" i="1"/>
  <c r="AD63" i="1"/>
  <c r="AD62" i="1"/>
  <c r="AD65" i="1"/>
  <c r="AD64" i="1"/>
  <c r="AD25" i="1"/>
  <c r="AD61" i="1"/>
  <c r="AD21" i="1"/>
  <c r="AD73" i="1"/>
  <c r="AD66" i="1"/>
  <c r="AD69" i="1"/>
  <c r="AD31" i="1"/>
  <c r="AD32" i="1"/>
  <c r="AD74" i="1"/>
  <c r="AD70" i="1"/>
  <c r="AD16" i="1"/>
  <c r="AD67" i="1"/>
  <c r="AD68" i="1"/>
  <c r="AD71" i="1"/>
  <c r="AD30" i="1"/>
  <c r="AD72" i="1"/>
  <c r="AD75" i="1"/>
  <c r="AD76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G49" i="1"/>
  <c r="AD77" i="1" l="1"/>
  <c r="F63" i="1"/>
  <c r="F64" i="1" s="1"/>
  <c r="F65" i="1" s="1"/>
  <c r="F66" i="1" s="1"/>
  <c r="F67" i="1" s="1"/>
  <c r="F68" i="1" s="1"/>
  <c r="F69" i="1" s="1"/>
  <c r="G50" i="1"/>
  <c r="AD38" i="1"/>
  <c r="AB34" i="1" l="1"/>
  <c r="AB65" i="1"/>
  <c r="AB6" i="1"/>
  <c r="AB68" i="1"/>
  <c r="AB31" i="1"/>
  <c r="AB16" i="1"/>
  <c r="AB21" i="1"/>
  <c r="AB30" i="1"/>
  <c r="AB73" i="1"/>
  <c r="AB60" i="1"/>
  <c r="AB75" i="1"/>
  <c r="AB74" i="1"/>
  <c r="AB7" i="1"/>
  <c r="AB66" i="1"/>
  <c r="F70" i="1"/>
  <c r="F71" i="1" s="1"/>
  <c r="F72" i="1" s="1"/>
  <c r="F73" i="1" s="1"/>
  <c r="G51" i="1"/>
  <c r="AD39" i="1"/>
  <c r="AB46" i="1"/>
  <c r="AB32" i="1" l="1"/>
  <c r="AB70" i="1"/>
  <c r="AB22" i="1"/>
  <c r="AB37" i="1"/>
  <c r="AB79" i="1"/>
  <c r="AB81" i="1"/>
  <c r="AB80" i="1"/>
  <c r="AB2" i="1"/>
  <c r="AB57" i="1"/>
  <c r="AB13" i="1"/>
  <c r="AB26" i="1"/>
  <c r="AB5" i="1"/>
  <c r="AB64" i="1"/>
  <c r="AB17" i="1"/>
  <c r="AB25" i="1"/>
  <c r="AB61" i="1"/>
  <c r="AB77" i="1"/>
  <c r="AB38" i="1"/>
  <c r="AB33" i="1"/>
  <c r="AB62" i="1"/>
  <c r="AB4" i="1"/>
  <c r="AB59" i="1"/>
  <c r="AB63" i="1"/>
  <c r="AB40" i="1"/>
  <c r="AB29" i="1"/>
  <c r="AB69" i="1"/>
  <c r="AB78" i="1"/>
  <c r="AB41" i="1"/>
  <c r="AB67" i="1"/>
  <c r="AB56" i="1"/>
  <c r="AB36" i="1"/>
  <c r="AB58" i="1"/>
  <c r="AB72" i="1"/>
  <c r="AB76" i="1"/>
  <c r="AB39" i="1"/>
  <c r="AB19" i="1"/>
  <c r="AB15" i="1"/>
  <c r="AB71" i="1"/>
  <c r="AB18" i="1"/>
  <c r="AB42" i="1"/>
  <c r="AB43" i="1"/>
  <c r="F74" i="1"/>
  <c r="S2" i="1" s="1"/>
  <c r="G52" i="1"/>
  <c r="AB23" i="1"/>
  <c r="AB47" i="1"/>
  <c r="F75" i="1" l="1"/>
  <c r="F76" i="1" s="1"/>
  <c r="F77" i="1" s="1"/>
  <c r="G53" i="1"/>
  <c r="AB35" i="1"/>
  <c r="AD22" i="1"/>
  <c r="AB44" i="1"/>
  <c r="AB48" i="1"/>
  <c r="S7" i="1" l="1"/>
  <c r="S80" i="1"/>
  <c r="S81" i="1"/>
  <c r="S79" i="1"/>
  <c r="S8" i="1"/>
  <c r="S20" i="1"/>
  <c r="S10" i="1"/>
  <c r="S21" i="1"/>
  <c r="S28" i="1"/>
  <c r="S29" i="1"/>
  <c r="S30" i="1"/>
  <c r="S13" i="1"/>
  <c r="S6" i="1"/>
  <c r="S15" i="1"/>
  <c r="S36" i="1"/>
  <c r="S25" i="1"/>
  <c r="S31" i="1"/>
  <c r="S3" i="1"/>
  <c r="S33" i="1"/>
  <c r="S18" i="1"/>
  <c r="S9" i="1"/>
  <c r="S16" i="1"/>
  <c r="S38" i="1"/>
  <c r="S12" i="1"/>
  <c r="S35" i="1"/>
  <c r="S42" i="1"/>
  <c r="S53" i="1"/>
  <c r="S32" i="1"/>
  <c r="S17" i="1"/>
  <c r="S24" i="1"/>
  <c r="S26" i="1"/>
  <c r="S34" i="1"/>
  <c r="S22" i="1"/>
  <c r="S11" i="1"/>
  <c r="S4" i="1"/>
  <c r="S73" i="1"/>
  <c r="S69" i="1"/>
  <c r="S74" i="1"/>
  <c r="S59" i="1"/>
  <c r="S40" i="1"/>
  <c r="S58" i="1"/>
  <c r="S63" i="1"/>
  <c r="S47" i="1"/>
  <c r="S14" i="1"/>
  <c r="S27" i="1"/>
  <c r="S37" i="1"/>
  <c r="S39" i="1"/>
  <c r="S50" i="1"/>
  <c r="S46" i="1"/>
  <c r="S68" i="1"/>
  <c r="S51" i="1"/>
  <c r="S54" i="1"/>
  <c r="S60" i="1"/>
  <c r="S41" i="1"/>
  <c r="S23" i="1"/>
  <c r="S19" i="1"/>
  <c r="S5" i="1"/>
  <c r="S43" i="1"/>
  <c r="S57" i="1"/>
  <c r="S62" i="1"/>
  <c r="S49" i="1"/>
  <c r="S75" i="1"/>
  <c r="S64" i="1"/>
  <c r="S72" i="1"/>
  <c r="S44" i="1"/>
  <c r="S78" i="1"/>
  <c r="S45" i="1"/>
  <c r="S70" i="1"/>
  <c r="S65" i="1"/>
  <c r="S61" i="1"/>
  <c r="S52" i="1"/>
  <c r="S55" i="1"/>
  <c r="S48" i="1"/>
  <c r="S67" i="1"/>
  <c r="S71" i="1"/>
  <c r="S56" i="1"/>
  <c r="S66" i="1"/>
  <c r="S76" i="1"/>
  <c r="S77" i="1"/>
  <c r="U78" i="1"/>
  <c r="U50" i="1"/>
  <c r="U62" i="1"/>
  <c r="U67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G54" i="1"/>
  <c r="R2" i="1"/>
  <c r="AB45" i="1"/>
  <c r="U43" i="1" l="1"/>
  <c r="U53" i="1"/>
  <c r="U71" i="1"/>
  <c r="U48" i="1"/>
  <c r="U65" i="1"/>
  <c r="U2" i="1"/>
  <c r="U76" i="1"/>
  <c r="U77" i="1"/>
  <c r="W78" i="1"/>
  <c r="W62" i="1"/>
  <c r="W65" i="1"/>
  <c r="W74" i="1"/>
  <c r="W51" i="1"/>
  <c r="G55" i="1"/>
  <c r="AC3" i="1"/>
  <c r="AB49" i="1"/>
  <c r="AD35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3" i="1" l="1"/>
  <c r="W55" i="1"/>
  <c r="W72" i="1"/>
  <c r="W68" i="1"/>
  <c r="W60" i="1"/>
  <c r="W67" i="1"/>
  <c r="W52" i="1"/>
  <c r="W54" i="1"/>
  <c r="W43" i="1"/>
  <c r="W63" i="1"/>
  <c r="W49" i="1"/>
  <c r="W66" i="1"/>
  <c r="V78" i="1"/>
  <c r="W61" i="1"/>
  <c r="W58" i="1"/>
  <c r="W40" i="1"/>
  <c r="W45" i="1"/>
  <c r="W53" i="1"/>
  <c r="W46" i="1"/>
  <c r="W47" i="1"/>
  <c r="W59" i="1"/>
  <c r="W56" i="1"/>
  <c r="W44" i="1"/>
  <c r="W41" i="1"/>
  <c r="W70" i="1"/>
  <c r="W64" i="1"/>
  <c r="W57" i="1"/>
  <c r="W39" i="1"/>
  <c r="V62" i="1"/>
  <c r="V2" i="1"/>
  <c r="W77" i="1"/>
  <c r="W2" i="1"/>
  <c r="V57" i="1"/>
  <c r="V71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V73" i="1" l="1"/>
  <c r="V77" i="1"/>
  <c r="V50" i="1"/>
  <c r="G57" i="1"/>
  <c r="G58" i="1" s="1"/>
  <c r="G59" i="1" s="1"/>
  <c r="G60" i="1" s="1"/>
  <c r="AD20" i="1"/>
  <c r="AB3" i="1"/>
  <c r="R3" i="1"/>
  <c r="AD14" i="1"/>
  <c r="AD54" i="1"/>
  <c r="AD53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G61" i="1" l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l="1"/>
  <c r="G64" i="1"/>
  <c r="G65" i="1" l="1"/>
  <c r="G66" i="1" s="1"/>
  <c r="G67" i="1" s="1"/>
  <c r="G68" i="1" s="1"/>
  <c r="G69" i="1" s="1"/>
  <c r="G70" i="1" s="1"/>
  <c r="G71" i="1" s="1"/>
  <c r="G72" i="1" s="1"/>
  <c r="AA2" i="1" l="1"/>
  <c r="G73" i="1"/>
  <c r="X7" i="1" l="1"/>
  <c r="X4" i="1"/>
  <c r="X73" i="1"/>
  <c r="X24" i="1"/>
  <c r="X10" i="1"/>
  <c r="X71" i="1"/>
  <c r="X28" i="1"/>
  <c r="X64" i="1"/>
  <c r="X60" i="1"/>
  <c r="X40" i="1"/>
  <c r="X15" i="1"/>
  <c r="X27" i="1"/>
  <c r="X18" i="1"/>
  <c r="X51" i="1"/>
  <c r="X49" i="1"/>
  <c r="G74" i="1"/>
  <c r="G75" i="1" s="1"/>
  <c r="X78" i="1" l="1"/>
  <c r="X13" i="1"/>
  <c r="X16" i="1"/>
  <c r="X59" i="1"/>
  <c r="X34" i="1"/>
  <c r="X11" i="1"/>
  <c r="X42" i="1"/>
  <c r="X26" i="1"/>
  <c r="X61" i="1"/>
  <c r="X22" i="1"/>
  <c r="X35" i="1"/>
  <c r="X52" i="1"/>
  <c r="X68" i="1"/>
  <c r="X12" i="1"/>
  <c r="X29" i="1"/>
  <c r="X19" i="1"/>
  <c r="X75" i="1"/>
  <c r="X41" i="1"/>
  <c r="X45" i="1"/>
  <c r="X77" i="1"/>
  <c r="X66" i="1"/>
  <c r="X6" i="1"/>
  <c r="X3" i="1"/>
  <c r="X37" i="1"/>
  <c r="X32" i="1"/>
  <c r="X67" i="1"/>
  <c r="X36" i="1"/>
  <c r="X46" i="1"/>
  <c r="X39" i="1"/>
  <c r="X33" i="1"/>
  <c r="X14" i="1"/>
  <c r="X20" i="1"/>
  <c r="X58" i="1"/>
  <c r="X69" i="1"/>
  <c r="X25" i="1"/>
  <c r="X72" i="1"/>
  <c r="X48" i="1"/>
  <c r="X56" i="1"/>
  <c r="X65" i="1"/>
  <c r="X5" i="1"/>
  <c r="X9" i="1"/>
  <c r="X43" i="1"/>
  <c r="X54" i="1"/>
  <c r="X31" i="1"/>
  <c r="X55" i="1"/>
  <c r="X70" i="1"/>
  <c r="X57" i="1"/>
  <c r="X21" i="1"/>
  <c r="X53" i="1"/>
  <c r="X17" i="1"/>
  <c r="X76" i="1"/>
  <c r="X63" i="1"/>
  <c r="X62" i="1"/>
  <c r="X30" i="1"/>
  <c r="X38" i="1"/>
  <c r="X23" i="1"/>
  <c r="X50" i="1"/>
  <c r="X74" i="1"/>
  <c r="X8" i="1"/>
  <c r="X44" i="1"/>
  <c r="X47" i="1"/>
  <c r="X2" i="1"/>
  <c r="G76" i="1"/>
  <c r="G77" i="1" s="1"/>
  <c r="T58" i="1" s="1"/>
  <c r="T40" i="1"/>
  <c r="T47" i="1"/>
  <c r="T49" i="1"/>
  <c r="T17" i="1"/>
  <c r="T44" i="1"/>
  <c r="T48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T9" i="1" l="1"/>
  <c r="T33" i="1"/>
  <c r="T66" i="1"/>
  <c r="T71" i="1"/>
  <c r="T68" i="1"/>
  <c r="T50" i="1"/>
  <c r="T64" i="1"/>
  <c r="T74" i="1"/>
  <c r="T5" i="1"/>
  <c r="T73" i="1"/>
  <c r="T3" i="1"/>
  <c r="T34" i="1"/>
  <c r="T4" i="1"/>
  <c r="T2" i="1"/>
  <c r="T78" i="1"/>
  <c r="T6" i="1"/>
  <c r="T76" i="1"/>
  <c r="T75" i="1"/>
  <c r="T77" i="1"/>
  <c r="AC46" i="1" l="1"/>
  <c r="AC63" i="1"/>
  <c r="AC48" i="1"/>
  <c r="AC64" i="1"/>
  <c r="AC61" i="1"/>
  <c r="AC73" i="1"/>
  <c r="AC44" i="1"/>
  <c r="AC42" i="1"/>
  <c r="AC41" i="1"/>
  <c r="AC67" i="1"/>
  <c r="AC39" i="1"/>
  <c r="AC65" i="1"/>
  <c r="AC40" i="1"/>
  <c r="AC59" i="1"/>
  <c r="AC54" i="1"/>
  <c r="AC58" i="1"/>
  <c r="AC53" i="1"/>
  <c r="AC55" i="1"/>
  <c r="AC50" i="1"/>
  <c r="AC68" i="1"/>
  <c r="AC47" i="1"/>
  <c r="AC70" i="1"/>
  <c r="AC57" i="1"/>
  <c r="AC72" i="1"/>
  <c r="AC45" i="1"/>
  <c r="AC43" i="1"/>
  <c r="AC66" i="1"/>
  <c r="AC37" i="1"/>
  <c r="AC56" i="1"/>
  <c r="AC77" i="1"/>
  <c r="AC78" i="1"/>
  <c r="AC75" i="1"/>
  <c r="AC76" i="1"/>
  <c r="AC60" i="1" l="1"/>
  <c r="AC81" i="1"/>
  <c r="AC80" i="1"/>
  <c r="AC79" i="1"/>
  <c r="AC4" i="1"/>
  <c r="AC7" i="1"/>
  <c r="AC13" i="1"/>
  <c r="AC19" i="1"/>
  <c r="AC6" i="1"/>
  <c r="AC18" i="1"/>
  <c r="AC5" i="1"/>
  <c r="AC15" i="1"/>
  <c r="AC21" i="1"/>
  <c r="AC25" i="1"/>
  <c r="AC26" i="1"/>
  <c r="AC17" i="1"/>
  <c r="AC16" i="1"/>
  <c r="AC22" i="1"/>
  <c r="AC23" i="1"/>
  <c r="AC30" i="1"/>
  <c r="AC29" i="1"/>
  <c r="AC31" i="1"/>
  <c r="AC32" i="1"/>
  <c r="AC28" i="1"/>
  <c r="AC27" i="1"/>
  <c r="AC11" i="1"/>
  <c r="AC24" i="1"/>
  <c r="AC10" i="1"/>
  <c r="AC8" i="1"/>
  <c r="AC33" i="1"/>
  <c r="AC14" i="1"/>
  <c r="AC12" i="1"/>
  <c r="AC9" i="1"/>
  <c r="AC20" i="1"/>
  <c r="AC34" i="1"/>
  <c r="AC35" i="1"/>
  <c r="AC36" i="1"/>
  <c r="AC38" i="1"/>
  <c r="AC71" i="1"/>
  <c r="AC69" i="1"/>
  <c r="AC51" i="1"/>
  <c r="AC74" i="1"/>
  <c r="AC49" i="1"/>
  <c r="AC52" i="1"/>
  <c r="AC62" i="1"/>
  <c r="AA81" i="1"/>
  <c r="AA80" i="1"/>
  <c r="AA79" i="1"/>
  <c r="AA9" i="1"/>
  <c r="AA4" i="1"/>
  <c r="AA6" i="1"/>
  <c r="AA17" i="1"/>
  <c r="AA12" i="1"/>
  <c r="AA11" i="1"/>
  <c r="AA13" i="1"/>
  <c r="AA3" i="1"/>
  <c r="AA8" i="1"/>
  <c r="AA7" i="1"/>
  <c r="AA14" i="1"/>
  <c r="AA16" i="1"/>
  <c r="AA10" i="1"/>
  <c r="AA5" i="1"/>
  <c r="AA15" i="1"/>
  <c r="AA75" i="1"/>
  <c r="AA49" i="1"/>
  <c r="AA30" i="1"/>
  <c r="AA35" i="1"/>
  <c r="AA61" i="1"/>
  <c r="AA63" i="1"/>
  <c r="AA53" i="1"/>
  <c r="AA71" i="1"/>
  <c r="AA67" i="1"/>
  <c r="AA27" i="1"/>
  <c r="AA18" i="1"/>
  <c r="AA21" i="1"/>
  <c r="AA42" i="1"/>
  <c r="AA58" i="1"/>
  <c r="AA48" i="1"/>
  <c r="AA40" i="1"/>
  <c r="AA60" i="1"/>
  <c r="AA47" i="1"/>
  <c r="AA73" i="1"/>
  <c r="AA68" i="1"/>
  <c r="AA43" i="1"/>
  <c r="AA59" i="1"/>
  <c r="AA69" i="1"/>
  <c r="AA45" i="1"/>
  <c r="AA52" i="1"/>
  <c r="AA64" i="1"/>
  <c r="AA66" i="1"/>
  <c r="AA46" i="1"/>
  <c r="AA55" i="1"/>
  <c r="AA57" i="1"/>
  <c r="AA50" i="1"/>
  <c r="AA20" i="1"/>
  <c r="AA19" i="1"/>
  <c r="AA23" i="1"/>
  <c r="AA26" i="1"/>
  <c r="AA70" i="1"/>
  <c r="AA72" i="1"/>
  <c r="AA33" i="1"/>
  <c r="AA37" i="1"/>
  <c r="AA65" i="1"/>
  <c r="AA34" i="1"/>
  <c r="AA22" i="1"/>
  <c r="AA74" i="1"/>
  <c r="AA56" i="1"/>
  <c r="AA36" i="1"/>
  <c r="AA28" i="1"/>
  <c r="AA38" i="1"/>
  <c r="AA54" i="1"/>
  <c r="AA51" i="1"/>
  <c r="AA62" i="1"/>
  <c r="AA32" i="1"/>
  <c r="AA24" i="1"/>
  <c r="AA29" i="1"/>
  <c r="AA25" i="1"/>
  <c r="AA31" i="1"/>
  <c r="AA41" i="1"/>
  <c r="AA39" i="1"/>
  <c r="AA44" i="1"/>
  <c r="AA77" i="1"/>
  <c r="AA78" i="1"/>
  <c r="AA76" i="1"/>
  <c r="Y2" i="1" l="1"/>
  <c r="Y81" i="1"/>
  <c r="Y80" i="1"/>
  <c r="Y79" i="1"/>
  <c r="Y3" i="1"/>
  <c r="Y78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Z24" i="1" l="1"/>
  <c r="Z56" i="1"/>
  <c r="Z14" i="1"/>
  <c r="Z52" i="1"/>
  <c r="Z37" i="1"/>
  <c r="Z16" i="1"/>
  <c r="Z19" i="1"/>
  <c r="Z34" i="1"/>
  <c r="Z44" i="1"/>
  <c r="Z10" i="1"/>
  <c r="Z7" i="1"/>
  <c r="Z3" i="1"/>
  <c r="Z69" i="1"/>
  <c r="Z31" i="1"/>
  <c r="Z74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51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77" i="1"/>
  <c r="Z78" i="1"/>
  <c r="Z75" i="1"/>
  <c r="Z76" i="1"/>
  <c r="D10" i="3"/>
  <c r="B2" i="3" s="1"/>
  <c r="B13" i="6"/>
  <c r="B18" i="9" s="1"/>
  <c r="Z2" i="1" l="1"/>
  <c r="Z80" i="1"/>
  <c r="Z81" i="1"/>
  <c r="Z79" i="1"/>
  <c r="Z49" i="1"/>
  <c r="Z64" i="1"/>
  <c r="Z17" i="1"/>
  <c r="D6" i="3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<sst xmlns="http://schemas.openxmlformats.org/spreadsheetml/2006/main" count="911" uniqueCount="545">
  <si>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</si>
  <si>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</si>
  <si>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</si>
  <si>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</si>
  <si>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</si>
  <si>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</si>
  <si>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</si>
  <si>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</si>
  <si>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</si>
  <si>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</si>
  <si>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</si>
  <si>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</si>
  <si>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</si>
  <si>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</si>
  <si>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</si>
  <si>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</si>
  <si>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</si>
  <si>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</si>
  <si>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</si>
  <si>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</si>
  <si>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</si>
  <si>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</si>
  <si>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</si>
  <si>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</si>
  <si>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</si>
  <si>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</si>
  <si>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</si>
  <si>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</si>
  <si>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</si>
  <si>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</si>
  <si>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</si>
  <si>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</si>
  <si>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</si>
  <si>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</si>
  <si>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</si>
  <si>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</si>
  <si>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</si>
  <si>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</si>
  <si>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</si>
  <si>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</si>
  <si>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</si>
  <si>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</si>
  <si>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</si>
  <si>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</si>
  <si>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</si>
  <si>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</si>
  <si>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</si>
  <si>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</si>
  <si>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</si>
  <si>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</si>
  <si>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</si>
  <si>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</si>
  <si>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</si>
  <si>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</si>
  <si>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</si>
  <si>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</si>
  <si>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</si>
  <si>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</si>
  <si>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</si>
  <si>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</si>
  <si>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</si>
  <si>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</si>
  <si>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</si>
  <si>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</si>
  <si>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</si>
  <si>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</si>
  <si>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</si>
  <si>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</si>
  <si>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</si>
  <si>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</si>
  <si>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</si>
  <si>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</si>
  <si>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</si>
  <si>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</si>
  <si>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</si>
  <si>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</si>
  <si>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</si>
  <si>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</si>
  <si>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</si>
  <si>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</si>
  <si>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</si>
  <si>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</si>
  <si>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</si>
  <si>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</si>
  <si>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</si>
  <si>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</si>
  <si>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</si>
  <si>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</si>
  <si>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</si>
  <si>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</si>
  <si>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</si>
  <si>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</si>
  <si>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</si>
  <si>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</si>
  <si>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</si>
  <si>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</si>
  <si>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</si>
  <si>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</si>
  <si>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</si>
  <si>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</si>
  <si>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</si>
  <si>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</si>
  <si>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</si>
  <si>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</si>
  <si>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</si>
  <si>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</si>
  <si>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</si>
  <si>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</si>
  <si>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</si>
  <si>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</si>
  <si>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</si>
  <si>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</si>
  <si>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</si>
  <si>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</si>
  <si>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</si>
  <si>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</si>
  <si>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</si>
  <si>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</si>
  <si>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</si>
  <si>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</si>
  <si>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</si>
  <si>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</si>
  <si>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</si>
  <si>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</si>
  <si>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</si>
  <si>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</si>
  <si>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</si>
  <si>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</si>
  <si>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</si>
  <si>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</si>
  <si>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</si>
  <si>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</si>
  <si>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</si>
  <si>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</si>
  <si>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</si>
  <si>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</si>
  <si>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</si>
  <si>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</si>
  <si>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</si>
  <si>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</si>
  <si>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</si>
  <si>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</si>
  <si>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</si>
  <si>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</si>
  <si>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</si>
  <si>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</si>
  <si>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</si>
  <si>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</si>
  <si>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</si>
  <si>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</si>
  <si>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</si>
  <si>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</si>
  <si>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</si>
  <si>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</si>
  <si>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</si>
  <si>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</si>
  <si>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</si>
  <si>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</si>
  <si>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</si>
  <si>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</si>
  <si>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</si>
  <si>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</si>
  <si>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</si>
  <si>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</si>
  <si>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</si>
  <si>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</si>
  <si>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</si>
  <si>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</si>
  <si>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</si>
  <si>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</si>
  <si>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</si>
  <si>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</si>
  <si>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</si>
  <si>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</si>
  <si>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</si>
  <si>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</si>
  <si>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</si>
  <si>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</si>
  <si>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</si>
  <si>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</si>
  <si>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</si>
  <si>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</si>
  <si>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</si>
  <si>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</si>
  <si>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</si>
  <si>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</si>
  <si>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</si>
  <si>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</si>
  <si>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</si>
  <si>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</si>
  <si>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</si>
  <si>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</si>
  <si>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</si>
  <si>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</si>
  <si>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</si>
  <si>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</si>
  <si>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</si>
  <si>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</si>
  <si>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</si>
  <si>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</si>
  <si>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</si>
  <si>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</si>
  <si>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</si>
  <si>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</si>
  <si>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</si>
  <si>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</si>
  <si>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</si>
  <si>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</si>
  <si>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</si>
  <si>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</si>
  <si>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</si>
  <si>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</si>
  <si>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</si>
  <si>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</si>
  <si>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</si>
  <si>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</si>
  <si>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</si>
  <si>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</si>
  <si>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</si>
  <si>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</si>
  <si>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</si>
  <si>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</si>
  <si>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</si>
  <si>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</si>
  <si>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</si>
  <si>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</si>
  <si>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</si>
  <si>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</si>
  <si>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</si>
  <si>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</si>
  <si>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</si>
  <si>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</si>
  <si>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</si>
  <si>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</si>
  <si>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</si>
  <si>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</si>
  <si>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</si>
  <si>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</si>
  <si>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</si>
  <si>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</si>
  <si>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</si>
  <si>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</si>
  <si>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</si>
  <si>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</si>
  <si>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</si>
  <si>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</si>
  <si>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</si>
  <si>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</si>
  <si>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</si>
  <si>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</si>
  <si>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</si>
  <si>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</si>
  <si>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</si>
  <si>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</si>
  <si>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</si>
  <si>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</si>
  <si>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</si>
  <si>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</si>
  <si>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</si>
  <si>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</si>
  <si>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</si>
  <si>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</si>
  <si>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</si>
  <si>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</si>
  <si>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</si>
  <si>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</si>
  <si>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</si>
  <si>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</si>
  <si>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</si>
  <si>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</si>
  <si>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</si>
  <si>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</si>
  <si>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</si>
  <si>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</si>
  <si>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</si>
  <si>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</si>
  <si>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</si>
  <si>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</si>
  <si>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</si>
  <si>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</si>
  <si>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</si>
  <si>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</si>
  <si>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</si>
  <si>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</si>
  <si>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</si>
  <si>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</si>
  <si>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</si>
  <si>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</si>
  <si>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</si>
  <si>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</si>
  <si>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</si>
  <si>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</si>
  <si>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</si>
  <si>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</si>
  <si>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</si>
  <si>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</si>
  <si>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</si>
  <si>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</si>
  <si>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</si>
  <si>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</si>
  <si>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</si>
  <si>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</si>
  <si>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</si>
  <si>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</si>
  <si>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</si>
  <si>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</si>
  <si>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</si>
  <si>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</si>
  <si>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</si>
  <si>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</si>
  <si>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</si>
  <si>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</si>
  <si>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</si>
  <si>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</si>
  <si>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</si>
  <si>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</si>
  <si>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</si>
  <si>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</si>
  <si>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</si>
  <si>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</si>
  <si>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</si>
  <si>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</si>
  <si>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</si>
  <si>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</si>
  <si>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</si>
  <si>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</si>
  <si>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</si>
  <si>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</si>
  <si>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</si>
  <si>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</si>
  <si>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</si>
  <si>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</si>
  <si>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</si>
  <si>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</si>
  <si>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</si>
  <si>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</si>
  <si>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</si>
  <si>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</si>
  <si>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</si>
  <si>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</si>
  <si>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</si>
  <si>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</si>
  <si>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</si>
  <si>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</si>
  <si>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</si>
  <si>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</si>
  <si>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</si>
  <si>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</si>
  <si>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</si>
  <si>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</si>
  <si>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</si>
  <si>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</si>
  <si>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</si>
  <si>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</si>
  <si>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</si>
  <si>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</si>
  <si>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</si>
  <si>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</si>
  <si>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</si>
  <si>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</si>
  <si>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</si>
  <si>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</si>
  <si>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</si>
  <si>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</si>
  <si>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</si>
  <si>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</si>
  <si>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</si>
  <si>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</si>
  <si>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</si>
  <si>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</si>
  <si>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</si>
  <si>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</si>
  <si>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</si>
  <si>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</si>
  <si>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</si>
  <si>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</si>
  <si>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</si>
  <si>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</si>
  <si>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</si>
  <si>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</si>
  <si>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</si>
  <si>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</si>
  <si>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</si>
  <si>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</si>
  <si>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</si>
  <si>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</si>
  <si>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</si>
  <si>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</si>
  <si>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</si>
  <si>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</si>
  <si>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</si>
  <si>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</si>
  <si>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</si>
  <si>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</si>
  <si>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</si>
  <si>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</si>
  <si>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</si>
  <si>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</si>
  <si>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</si>
  <si>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</si>
  <si>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</si>
  <si>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</si>
  <si>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</si>
  <si>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</si>
  <si>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</si>
  <si>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</si>
  <si>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</si>
  <si>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</si>
  <si>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</si>
  <si>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</si>
  <si>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</si>
  <si>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</si>
  <si>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</si>
  <si>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</si>
  <si>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</si>
  <si>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</si>
  <si>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</si>
  <si>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</si>
  <si>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</si>
  <si>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</si>
  <si>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</si>
  <si>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</si>
  <si>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</si>
  <si>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</si>
  <si>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</si>
  <si>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</si>
  <si>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</si>
  <si>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</si>
  <si>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</si>
  <si>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</si>
  <si>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</si>
  <si>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</si>
  <si>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</si>
  <si>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</si>
  <si>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</si>
  <si>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</si>
  <si>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</si>
  <si>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</si>
  <si>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</si>
  <si>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</si>
  <si>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</si>
  <si>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</si>
  <si>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</si>
  <si>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</si>
  <si>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</si>
  <si>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</si>
  <si>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</si>
  <si>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</si>
  <si>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</si>
  <si>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</si>
  <si>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</si>
  <si>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</si>
  <si>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</si>
  <si>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</si>
  <si>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</si>
  <si>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</si>
  <si>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</si>
  <si>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</si>
  <si>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</si>
  <si>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</si>
  <si>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</si>
  <si>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</si>
  <si>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</si>
  <si>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</si>
  <si>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</si>
  <si>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</si>
  <si>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</si>
  <si>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</si>
  <si>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</si>
  <si>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</si>
  <si>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</si>
  <si>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</si>
  <si>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</si>
  <si>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</si>
  <si>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</si>
  <si>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</si>
  <si>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</si>
  <si>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</si>
  <si>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</si>
  <si>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</si>
  <si>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</si>
  <si>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</si>
  <si>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</si>
  <si>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</si>
  <si>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</si>
  <si>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</si>
  <si>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</si>
  <si>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</si>
  <si>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</si>
  <si>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</si>
  <si>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</si>
  <si>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</si>
  <si>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</si>
  <si>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</si>
  <si>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</si>
  <si>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</si>
  <si>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</si>
  <si>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</si>
  <si>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</si>
  <si>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</si>
  <si>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</si>
  <si>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</si>
  <si>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</si>
  <si>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</si>
  <si>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</si>
  <si>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</si>
  <si>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</si>
  <si>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</si>
  <si>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</si>
  <si>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</si>
  <si>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</si>
  <si>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</si>
  <si>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</si>
  <si>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</si>
  <si>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</si>
  <si>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</si>
  <si>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</si>
  <si>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</si>
  <si>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</si>
  <si>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</si>
  <si>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</si>
  <si>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</si>
  <si>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</si>
  <si>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</si>
  <si>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</si>
  <si>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</si>
  <si>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Перефирический БК</t>
  </si>
  <si>
    <t>Вольхин М.В.</t>
  </si>
  <si>
    <t>50 ml</t>
  </si>
  <si>
    <t>Оставлен</t>
  </si>
  <si>
    <t>NC Apollo</t>
  </si>
  <si>
    <t>DES, Metafor</t>
  </si>
  <si>
    <t>Рыбаков А.Г.</t>
  </si>
  <si>
    <t>Artimes</t>
  </si>
  <si>
    <t>2,5 - 10</t>
  </si>
  <si>
    <t>Барков В.А.</t>
  </si>
  <si>
    <t>Левый</t>
  </si>
  <si>
    <t>стенозы проксимального и среднего сегментов 70%, кровоток TIMI III.</t>
  </si>
  <si>
    <t>Совместно с д/кардиологом: с учетом клинических данных, ЭКГ и КАГ рекомендована реканализация бассейна ОА.</t>
  </si>
  <si>
    <t>короткий, неровности контуров</t>
  </si>
  <si>
    <t>высокое отхождение ВТК1 всо стенозом в проксимальной трети до 70%. Ниже отхождения ВТК1  стеноз  огибающей артерии до 50%, бифуркационный стеноз на уровне ОА - ВТК2 : ОА 70%, ВТК2 - острая окклюзия (крупная ветвь, референсный диаметр до 3,0мм), ВТК2 стеноз дистальной трети 30%; кровоток по ОА TIMI III, кровоток по ВТК2 TIMI 0.</t>
  </si>
  <si>
    <t>гипоплазия, стенозы проксимального сегмента 90%, кровоток TIMI III.</t>
  </si>
  <si>
    <t>Коллатеральный кровоток: из ОА в ВТК, Rentrop I</t>
  </si>
  <si>
    <t>300 ml</t>
  </si>
  <si>
    <t xml:space="preserve">Устье ствола ЛКА катетеризировано проводниковым катетером Launcher EBU 3.5 6Fr. Коронарные проводники Shunmei (2 шт), Whisper MS заведены в дистальный сегмент ОА и ВТК2. Предилатация в устье ВТК2 БК Artimes 1,5-20 мм давлением 12 атм. Реканализация (17:40). Мануальная тромбаспирация катетером Export Advance, получены фрагменты тромбов до 6,0 - 7,0 мм. В зону стенозов среднего сегмента ОА позиционирован и имплантирован DES Resolute 3,5-38 мм давлением 12 атм. Оптимизация устья ВТК2 через ячейку стента БК Artimes 1,5-20 мм давлением 16 атм. Оптимизация стента в зоне устья ВТК2 БК 3,0-15 давлением до 20 атм с поддержкой устья ВТК2 БК Artimes 1,5-20мм. В зону стенозов ВТК2 последовательно с оверлеппингом позиционированы и имплантированы DES Resolute 3,0-15 мм давлением 12 атм (без покрытия устья ВТК2) и DES Resolute 3,0-38 мм давлением 16 атм с выходом последнего до устья ОА (бифуркационное стентирование по типу Cullotte). Kissing-дилатация с формированием неокарины БК Artimes 3,0-15 мм давлением 12 атм (ВТК2) и БК доставки 3,0-15 мм давлением 14 атм (ОА). Постдилатация зоны двойного перекрытия стентов БК Колибри 4,0-10 мм давлением 10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ОА, ВТК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</si>
</sst>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b/>
      <sz val="13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14" fontId="70" fillId="0" borderId="25" xfId="0" applyNumberFormat="1" applyFont="1" applyBorder="1" applyAlignment="1" applyProtection="1">
      <alignment horizontal="center" vertical="center"/>
      <protection locked="0"/>
    </xf>
    <xf numFmtId="20" fontId="0" fillId="0" borderId="13" xfId="0" applyNumberFormat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46" fillId="0" borderId="12" xfId="0" applyFont="1" applyBorder="1" applyAlignment="1" applyProtection="1">
      <alignment horizontal="justify" vertical="top" wrapText="1"/>
      <protection locked="0"/>
    </xf>
    <xf numFmtId="0" fontId="46" fillId="0" borderId="0" xfId="0" applyFont="1" applyAlignment="1">
      <alignment horizontal="justify" vertical="top" wrapText="1"/>
    </xf>
    <xf numFmtId="0" fontId="46" fillId="0" borderId="13" xfId="0" applyFont="1" applyBorder="1" applyAlignment="1">
      <alignment horizontal="justify" vertical="top" wrapText="1"/>
    </xf>
    <xf numFmtId="0" fontId="4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8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95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9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8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7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6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5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4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3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2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0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2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2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2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2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2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2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1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1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1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1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1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1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1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12"/>
    <tableColumn id="2" name="АБР" dataDxfId="1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1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H17" sqref="H17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45768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0.70138888888888884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0.70833333333333337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535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18171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11209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/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4" t="s">
        <v>402</v>
      </c>
      <c r="H16" s="162">
        <v>3950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7.5049999999999999</v>
      </c>
    </row>
    <row r="18" spans="1:8" ht="14.45" customHeight="1">
      <c r="A18" s="56" t="s">
        <v>188</v>
      </c>
      <c r="B18" s="86" t="s">
        <v>536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539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537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32"/>
      <c r="C23" s="232"/>
      <c r="D23" s="232"/>
      <c r="E23" s="232"/>
      <c r="F23" s="232"/>
      <c r="G23" s="232"/>
      <c r="H23" s="233"/>
    </row>
    <row r="24" spans="1:8" ht="14.45" customHeight="1">
      <c r="A24" s="59"/>
      <c r="B24" s="232"/>
      <c r="C24" s="232"/>
      <c r="D24" s="232"/>
      <c r="E24" s="232"/>
      <c r="F24" s="232"/>
      <c r="G24" s="232"/>
      <c r="H24" s="233"/>
    </row>
    <row r="25" spans="1:8" ht="14.45" customHeight="1">
      <c r="A25" s="37"/>
      <c r="B25" s="232"/>
      <c r="C25" s="232"/>
      <c r="D25" s="232"/>
      <c r="E25" s="232"/>
      <c r="F25" s="232"/>
      <c r="G25" s="232"/>
      <c r="H25" s="233"/>
    </row>
    <row r="26" spans="1:8" ht="14.45" customHeight="1">
      <c r="A26" s="39"/>
      <c r="B26" s="234"/>
      <c r="C26" s="234"/>
      <c r="D26" s="234"/>
      <c r="E26" s="234"/>
      <c r="F26" s="234"/>
      <c r="G26" s="234"/>
      <c r="H26" s="235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32"/>
      <c r="C28" s="232"/>
      <c r="D28" s="232"/>
      <c r="E28" s="232"/>
      <c r="F28" s="232"/>
      <c r="G28" s="232"/>
      <c r="H28" s="233"/>
    </row>
    <row r="29" spans="1:8" ht="14.45" customHeight="1">
      <c r="A29" s="37"/>
      <c r="B29" s="232"/>
      <c r="C29" s="232"/>
      <c r="D29" s="232"/>
      <c r="E29" s="232"/>
      <c r="F29" s="232"/>
      <c r="G29" s="232"/>
      <c r="H29" s="233"/>
    </row>
    <row r="30" spans="1:8" ht="14.45" customHeight="1">
      <c r="A30" s="31"/>
      <c r="B30" s="232"/>
      <c r="C30" s="232"/>
      <c r="D30" s="232"/>
      <c r="E30" s="232"/>
      <c r="F30" s="232"/>
      <c r="G30" s="232"/>
      <c r="H30" s="233"/>
    </row>
    <row r="31" spans="1:8" ht="14.45" customHeight="1">
      <c r="A31" s="32"/>
      <c r="B31" s="234"/>
      <c r="C31" s="234"/>
      <c r="D31" s="234"/>
      <c r="E31" s="234"/>
      <c r="F31" s="234"/>
      <c r="G31" s="234"/>
      <c r="H31" s="235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32"/>
      <c r="C33" s="232"/>
      <c r="D33" s="232"/>
      <c r="E33" s="232"/>
      <c r="F33" s="232"/>
      <c r="G33" s="232"/>
      <c r="H33" s="233"/>
    </row>
    <row r="34" spans="1:8" ht="15.6" customHeight="1">
      <c r="A34" s="37"/>
      <c r="B34" s="232"/>
      <c r="C34" s="232"/>
      <c r="D34" s="232"/>
      <c r="E34" s="232"/>
      <c r="F34" s="232"/>
      <c r="G34" s="232"/>
      <c r="H34" s="233"/>
    </row>
    <row r="35" spans="1:8" ht="14.45" customHeight="1">
      <c r="A35" s="37"/>
      <c r="B35" s="232"/>
      <c r="C35" s="232"/>
      <c r="D35" s="232"/>
      <c r="E35" s="232"/>
      <c r="F35" s="232"/>
      <c r="G35" s="232"/>
      <c r="H35" s="233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542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538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3"/>
      <c r="C49" s="204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529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B40" sqref="B40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6" t="s">
        <v>242</v>
      </c>
      <c r="B6" s="247"/>
      <c r="C6" s="247"/>
      <c r="D6" s="247"/>
      <c r="E6" s="247"/>
      <c r="F6" s="247"/>
      <c r="G6" s="247"/>
      <c r="H6" s="248"/>
    </row>
    <row r="7" spans="1:8" ht="21.6" customHeight="1">
      <c r="A7" s="246"/>
      <c r="B7" s="247"/>
      <c r="C7" s="247"/>
      <c r="D7" s="247"/>
      <c r="E7" s="247"/>
      <c r="F7" s="247"/>
      <c r="G7" s="247"/>
      <c r="H7" s="248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5" t="s">
        <v>209</v>
      </c>
      <c r="D8" s="245"/>
      <c r="E8" s="245"/>
      <c r="F8" s="188">
        <v>3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5"/>
      <c r="D9" s="245"/>
      <c r="E9" s="245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9"/>
      <c r="D10" s="249"/>
      <c r="E10" s="249"/>
      <c r="F10" s="191"/>
      <c r="G10" s="117"/>
      <c r="H10" s="38"/>
    </row>
    <row r="11" spans="1:8">
      <c r="A11" s="190"/>
      <c r="B11" s="194"/>
      <c r="C11" s="197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45768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0.70833333333333337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0.79166666666666663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8.3333333333333259E-2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Барков В.А.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18171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11209</v>
      </c>
      <c r="C19" s="68"/>
      <c r="D19" s="68"/>
      <c r="E19" s="68"/>
      <c r="F19" s="68"/>
      <c r="G19" s="163" t="s">
        <v>399</v>
      </c>
      <c r="H19" s="178">
        <f>КАГ!H15</f>
        <v>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>
        <f>КАГ!H16</f>
        <v>3950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388</v>
      </c>
      <c r="H21" s="166">
        <f>КАГ!H17</f>
        <v>7.5049999999999999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v>0.73611111111111116</v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214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3" t="s">
        <v>544</v>
      </c>
      <c r="B25" s="254"/>
      <c r="C25" s="254"/>
      <c r="D25" s="254"/>
      <c r="E25" s="254"/>
      <c r="F25" s="254"/>
      <c r="G25" s="254"/>
      <c r="H25" s="255"/>
    </row>
    <row r="26" spans="1:8" ht="14.45" customHeight="1">
      <c r="A26" s="256"/>
      <c r="B26" s="254"/>
      <c r="C26" s="254"/>
      <c r="D26" s="254"/>
      <c r="E26" s="254"/>
      <c r="F26" s="254"/>
      <c r="G26" s="254"/>
      <c r="H26" s="255"/>
    </row>
    <row r="27" spans="1:8" ht="14.45" customHeight="1">
      <c r="A27" s="256"/>
      <c r="B27" s="254"/>
      <c r="C27" s="254"/>
      <c r="D27" s="254"/>
      <c r="E27" s="254"/>
      <c r="F27" s="254"/>
      <c r="G27" s="254"/>
      <c r="H27" s="255"/>
    </row>
    <row r="28" spans="1:8" ht="14.45" customHeight="1">
      <c r="A28" s="256"/>
      <c r="B28" s="254"/>
      <c r="C28" s="254"/>
      <c r="D28" s="254"/>
      <c r="E28" s="254"/>
      <c r="F28" s="254"/>
      <c r="G28" s="254"/>
      <c r="H28" s="255"/>
    </row>
    <row r="29" spans="1:8" ht="14.45" customHeight="1">
      <c r="A29" s="256"/>
      <c r="B29" s="254"/>
      <c r="C29" s="254"/>
      <c r="D29" s="254"/>
      <c r="E29" s="254"/>
      <c r="F29" s="254"/>
      <c r="G29" s="254"/>
      <c r="H29" s="255"/>
    </row>
    <row r="30" spans="1:8" ht="14.45" customHeight="1">
      <c r="A30" s="256"/>
      <c r="B30" s="254"/>
      <c r="C30" s="254"/>
      <c r="D30" s="254"/>
      <c r="E30" s="254"/>
      <c r="F30" s="254"/>
      <c r="G30" s="254"/>
      <c r="H30" s="255"/>
    </row>
    <row r="31" spans="1:8" ht="14.45" customHeight="1">
      <c r="A31" s="256"/>
      <c r="B31" s="254"/>
      <c r="C31" s="254"/>
      <c r="D31" s="254"/>
      <c r="E31" s="254"/>
      <c r="F31" s="254"/>
      <c r="G31" s="254"/>
      <c r="H31" s="255"/>
    </row>
    <row r="32" spans="1:8" ht="14.45" customHeight="1">
      <c r="A32" s="256"/>
      <c r="B32" s="254"/>
      <c r="C32" s="254"/>
      <c r="D32" s="254"/>
      <c r="E32" s="254"/>
      <c r="F32" s="254"/>
      <c r="G32" s="254"/>
      <c r="H32" s="255"/>
    </row>
    <row r="33" spans="1:12" ht="14.45" customHeight="1">
      <c r="A33" s="256"/>
      <c r="B33" s="254"/>
      <c r="C33" s="254"/>
      <c r="D33" s="254"/>
      <c r="E33" s="254"/>
      <c r="F33" s="254"/>
      <c r="G33" s="254"/>
      <c r="H33" s="255"/>
    </row>
    <row r="34" spans="1:12" ht="14.45" customHeight="1">
      <c r="A34" s="256"/>
      <c r="B34" s="254"/>
      <c r="C34" s="254"/>
      <c r="D34" s="254"/>
      <c r="E34" s="254"/>
      <c r="F34" s="254"/>
      <c r="G34" s="254"/>
      <c r="H34" s="255"/>
    </row>
    <row r="35" spans="1:12" ht="14.45" customHeight="1">
      <c r="A35" s="256"/>
      <c r="B35" s="254"/>
      <c r="C35" s="254"/>
      <c r="D35" s="254"/>
      <c r="E35" s="254"/>
      <c r="F35" s="254"/>
      <c r="G35" s="254"/>
      <c r="H35" s="255"/>
    </row>
    <row r="36" spans="1:12" ht="14.45" customHeight="1">
      <c r="A36" s="256"/>
      <c r="B36" s="254"/>
      <c r="C36" s="254"/>
      <c r="D36" s="254"/>
      <c r="E36" s="254"/>
      <c r="F36" s="254"/>
      <c r="G36" s="254"/>
      <c r="H36" s="255"/>
    </row>
    <row r="37" spans="1:12" ht="14.45" customHeight="1">
      <c r="A37" s="256"/>
      <c r="B37" s="254"/>
      <c r="C37" s="254"/>
      <c r="D37" s="254"/>
      <c r="E37" s="254"/>
      <c r="F37" s="254"/>
      <c r="G37" s="254"/>
      <c r="H37" s="255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528</v>
      </c>
      <c r="C40" s="119"/>
      <c r="D40" s="250" t="s">
        <v>400</v>
      </c>
      <c r="E40" s="251"/>
      <c r="F40" s="251"/>
      <c r="G40" s="251"/>
      <c r="H40" s="252"/>
    </row>
    <row r="41" spans="1:12" ht="14.45" customHeight="1">
      <c r="A41" s="31"/>
      <c r="B41" s="27"/>
      <c r="C41" s="119"/>
      <c r="D41" s="251"/>
      <c r="E41" s="251"/>
      <c r="F41" s="251"/>
      <c r="G41" s="251"/>
      <c r="H41" s="252"/>
    </row>
    <row r="42" spans="1:12" ht="14.45" customHeight="1">
      <c r="A42" s="31"/>
      <c r="B42" s="27"/>
      <c r="C42" s="119"/>
      <c r="D42" s="251"/>
      <c r="E42" s="251"/>
      <c r="F42" s="251"/>
      <c r="G42" s="251"/>
      <c r="H42" s="252"/>
    </row>
    <row r="43" spans="1:12" ht="14.45" customHeight="1">
      <c r="A43" s="31"/>
      <c r="B43" s="27"/>
      <c r="C43" s="119"/>
      <c r="D43" s="251"/>
      <c r="E43" s="251"/>
      <c r="F43" s="251"/>
      <c r="G43" s="251"/>
      <c r="H43" s="252"/>
    </row>
    <row r="44" spans="1:12" ht="14.45" customHeight="1">
      <c r="A44" s="31"/>
      <c r="B44" s="27"/>
      <c r="C44" s="119"/>
      <c r="D44" s="251"/>
      <c r="E44" s="251"/>
      <c r="F44" s="251"/>
      <c r="G44" s="251"/>
      <c r="H44" s="252"/>
      <c r="L44" s="158"/>
    </row>
    <row r="45" spans="1:12" ht="14.45" customHeight="1">
      <c r="A45" s="31"/>
      <c r="B45" s="27"/>
      <c r="C45" s="119"/>
      <c r="D45" s="251"/>
      <c r="E45" s="251"/>
      <c r="F45" s="251"/>
      <c r="G45" s="251"/>
      <c r="H45" s="252"/>
    </row>
    <row r="46" spans="1:12" ht="14.45" customHeight="1">
      <c r="A46" s="31"/>
      <c r="B46" s="27"/>
      <c r="C46" s="119"/>
      <c r="D46" s="251"/>
      <c r="E46" s="251"/>
      <c r="F46" s="251"/>
      <c r="G46" s="251"/>
      <c r="H46" s="252"/>
    </row>
    <row r="47" spans="1:12" ht="14.45" customHeight="1">
      <c r="A47" s="37"/>
      <c r="B47"/>
      <c r="C47" s="119"/>
      <c r="D47" s="251"/>
      <c r="E47" s="251"/>
      <c r="F47" s="251"/>
      <c r="G47" s="251"/>
      <c r="H47" s="252"/>
    </row>
    <row r="48" spans="1:12" ht="14.45" customHeight="1">
      <c r="A48" s="37"/>
      <c r="B48"/>
      <c r="C48" s="119"/>
      <c r="D48" s="251"/>
      <c r="E48" s="251"/>
      <c r="F48" s="251"/>
      <c r="G48" s="251"/>
      <c r="H48" s="252"/>
    </row>
    <row r="49" spans="1:8" ht="14.45" customHeight="1">
      <c r="A49" s="37"/>
      <c r="B49"/>
      <c r="C49" s="119"/>
      <c r="D49" s="251"/>
      <c r="E49" s="251"/>
      <c r="F49" s="251"/>
      <c r="G49" s="251"/>
      <c r="H49" s="252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6" t="s">
        <v>371</v>
      </c>
      <c r="B52" s="237"/>
      <c r="C52" s="237"/>
      <c r="D52" s="237"/>
      <c r="E52" s="237"/>
      <c r="F52" s="238"/>
      <c r="G52"/>
      <c r="H52" s="38"/>
    </row>
    <row r="53" spans="1:8" ht="15" customHeight="1">
      <c r="A53" s="239"/>
      <c r="B53" s="240"/>
      <c r="C53" s="240"/>
      <c r="D53" s="240"/>
      <c r="E53" s="240"/>
      <c r="F53" s="241"/>
      <c r="G53" s="73" t="str">
        <f>IF(ISBLANK(H13),"",H13)</f>
        <v/>
      </c>
      <c r="H53" s="63"/>
    </row>
    <row r="54" spans="1:8">
      <c r="A54" s="242"/>
      <c r="B54" s="243"/>
      <c r="C54" s="243"/>
      <c r="D54" s="243"/>
      <c r="E54" s="243"/>
      <c r="F54" s="244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короткий, неровности контуров
Бассейн ПНА:   стенозы проксимального и среднего сегментов 70%, кровоток TIMI III.
Бассейн  ОА:   высокое отхождение ВТК1 всо стенозом в проксимальной трети до 70%. Ниже отхождения ВТК1  стеноз  огибающей артерии до 50%, бифуркационный стеноз на уровне ОА - ВТК2 : ОА 70%, ВТК2 - острая окклюзия (крупная ветвь, референсный диаметр до 3,0мм), ВТК2 стеноз дистальной трети 30%; кровоток по ОА TIMI III, кровоток по ВТК2 TIMI 0.
Бассейн ПКА:   гипоплазия, стенозы проксимального сегмента 90%, кровоток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18" sqref="B18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45768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Барков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18171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75</v>
      </c>
    </row>
    <row r="7" spans="1:4">
      <c r="A7" s="37"/>
      <c r="B7"/>
      <c r="C7" s="100" t="s">
        <v>12</v>
      </c>
      <c r="D7" s="102">
        <f>КАГ!$B$14</f>
        <v>11209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45768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2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">
        <v>3</v>
      </c>
      <c r="B15" s="153" t="s">
        <v>521</v>
      </c>
      <c r="C15" s="134">
        <v>0.7</v>
      </c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80" t="s">
        <v>474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533</v>
      </c>
      <c r="C17" s="180" t="s">
        <v>405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80" t="s">
        <v>416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213" t="s">
        <v>463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53" t="s">
        <v>522</v>
      </c>
      <c r="C20" s="134"/>
      <c r="D20" s="141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1" s="153" t="s">
        <v>533</v>
      </c>
      <c r="C21" s="134" t="s">
        <v>416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2" s="153" t="s">
        <v>375</v>
      </c>
      <c r="C22" s="134" t="s">
        <v>425</v>
      </c>
      <c r="D22" s="141">
        <v>1</v>
      </c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4"/>
      <c r="D23" s="145"/>
    </row>
    <row r="24" spans="1:4" ht="14.4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9.899999999999999" customHeight="1">
      <c r="A33" s="37"/>
      <c r="B33" s="109" t="s">
        <v>377</v>
      </c>
      <c r="C33" s="12"/>
      <c r="D33" s="38"/>
    </row>
    <row r="34" spans="1:4" ht="19.899999999999999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518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4.45" customHeight="1">
      <c r="C39" s="212"/>
    </row>
    <row r="40" spans="1:4"/>
    <row r="41" spans="1:4"/>
    <row r="42" spans="1:4"/>
    <row r="43" spans="1:4"/>
    <row r="44" spans="1:4"/>
    <row r="45" spans="1:4"/>
    <row r="46" spans="1:4"/>
  </sheetData>
  <sheetProtection sheet="1" formatCells="0" formatColumns="0" sort="0" autoFilter="0"/>
  <phoneticPr fontId="14" type="noConversion"/>
  <dataValidations count="14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9 B16">
      <formula1>ВЫП.Список_Расходка_7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21">
      <formula1>ВЫП.Список_Расходка_9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8"/>
  <sheetViews>
    <sheetView zoomScaleNormal="100" workbookViewId="0">
      <selection activeCell="AM26" sqref="AM2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2" s="114" t="str">
        <f>IFERROR(INDEX(Расходка[Наименование расходного материала],MATCH(Расходка[[#This Row],[№]],Поиск_расходки[Индекс9],0)),"")</f>
        <v>Artimes</v>
      </c>
      <c r="AA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0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0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/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0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/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0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/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0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/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0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/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0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/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1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/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2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/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0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/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0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/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0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/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0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/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0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/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0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/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0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/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0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/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0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/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/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0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/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0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/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0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/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0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/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0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/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0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/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0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/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0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/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0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/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/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0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/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0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/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0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/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0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/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0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/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0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/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0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/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0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/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0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/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/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0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/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0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/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0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/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1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0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/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0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/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0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/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0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/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0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/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0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/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/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0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/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0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/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0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/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0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/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0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/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0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/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1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0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/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0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/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0</v>
      </c>
      <c r="N60" s="115">
        <f>IF(ISNUMBER(SEARCH('Карта учёта'!$B$22,Расходка[[#This Row],[Наименование расходного материала]])),MAX($N$1:N59)+1,0)</f>
        <v>0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/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/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0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/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531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0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/>
      </c>
      <c r="AB63" s="114" t="str">
        <f>IFERROR(INDEX(Расходка[Наименование расходного материала],MATCH(Расходка[[#This Row],[№]],Поиск_расходки[Индекс11],0)),"")</f>
        <v>DES, Metafor</v>
      </c>
      <c r="AC63" s="114" t="str">
        <f>IFERROR(INDEX(Расходка[Наименование расходного материала],MATCH(Расходка[[#This Row],[№]],Поиск_расходки[Индекс12],0)),"")</f>
        <v>DES, Metafor</v>
      </c>
      <c r="AD63" s="114" t="str">
        <f>IFERROR(INDEX(Расходка[Наименование расходного материала],MATCH(Расходка[[#This Row],[№]],Поиск_расходки[Индекс13],0)),"")</f>
        <v>DES, Metafor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0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/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0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/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0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/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0</v>
      </c>
      <c r="M67" s="195">
        <f>IF(ISNUMBER(SEARCH('Карта учёта'!$B$21,Расходка[[#This Row],[Наименование расходного материала]])),MAX($M$1:M66)+1,0)</f>
        <v>0</v>
      </c>
      <c r="N67" s="195">
        <f>IF(ISNUMBER(SEARCH('Карта учёта'!$B$22,Расходка[[#This Row],[Наименование расходного материала]])),MAX($N$1:N66)+1,0)</f>
        <v>0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/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0</v>
      </c>
      <c r="M68" s="195">
        <f>IF(ISNUMBER(SEARCH('Карта учёта'!$B$21,Расходка[[#This Row],[Наименование расходного материала]])),MAX($M$1:M67)+1,0)</f>
        <v>0</v>
      </c>
      <c r="N68" s="195">
        <f>IF(ISNUMBER(SEARCH('Карта учёта'!$B$22,Расходка[[#This Row],[Наименование расходного материала]])),MAX($N$1:N67)+1,0)</f>
        <v>0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/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0</v>
      </c>
      <c r="M69" s="195">
        <f>IF(ISNUMBER(SEARCH('Карта учёта'!$B$21,Расходка[[#This Row],[Наименование расходного материала]])),MAX($M$1:M68)+1,0)</f>
        <v>0</v>
      </c>
      <c r="N69" s="195">
        <f>IF(ISNUMBER(SEARCH('Карта учёта'!$B$22,Расходка[[#This Row],[Наименование расходного материала]])),MAX($N$1:N68)+1,0)</f>
        <v>0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/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0</v>
      </c>
      <c r="M70" s="195">
        <f>IF(ISNUMBER(SEARCH('Карта учёта'!$B$21,Расходка[[#This Row],[Наименование расходного материала]])),MAX($M$1:M69)+1,0)</f>
        <v>0</v>
      </c>
      <c r="N70" s="195">
        <f>IF(ISNUMBER(SEARCH('Карта учёта'!$B$22,Расходка[[#This Row],[Наименование расходного материала]])),MAX($N$1:N69)+1,0)</f>
        <v>0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/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0</v>
      </c>
      <c r="M71" s="195">
        <f>IF(ISNUMBER(SEARCH('Карта учёта'!$B$21,Расходка[[#This Row],[Наименование расходного материала]])),MAX($M$1:M70)+1,0)</f>
        <v>0</v>
      </c>
      <c r="N71" s="195">
        <f>IF(ISNUMBER(SEARCH('Карта учёта'!$B$22,Расходка[[#This Row],[Наименование расходного материала]])),MAX($N$1:N70)+1,0)</f>
        <v>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/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0</v>
      </c>
      <c r="M72" s="195">
        <f>IF(ISNUMBER(SEARCH('Карта учёта'!$B$21,Расходка[[#This Row],[Наименование расходного материала]])),MAX($M$1:M71)+1,0)</f>
        <v>0</v>
      </c>
      <c r="N72" s="195">
        <f>IF(ISNUMBER(SEARCH('Карта учёта'!$B$22,Расходка[[#This Row],[Наименование расходного материала]])),MAX($N$1:N71)+1,0)</f>
        <v>0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/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0</v>
      </c>
      <c r="M73" s="195">
        <f>IF(ISNUMBER(SEARCH('Карта учёта'!$B$21,Расходка[[#This Row],[Наименование расходного материала]])),MAX($M$1:M72)+1,0)</f>
        <v>0</v>
      </c>
      <c r="N73" s="195">
        <f>IF(ISNUMBER(SEARCH('Карта учёта'!$B$22,Расходка[[#This Row],[Наименование расходного материала]])),MAX($N$1:N72)+1,0)</f>
        <v>0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/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0</v>
      </c>
      <c r="M74" s="195">
        <f>IF(ISNUMBER(SEARCH('Карта учёта'!$B$21,Расходка[[#This Row],[Наименование расходного материала]])),MAX($M$1:M73)+1,0)</f>
        <v>0</v>
      </c>
      <c r="N74" s="195">
        <f>IF(ISNUMBER(SEARCH('Карта учёта'!$B$22,Расходка[[#This Row],[Наименование расходного материала]])),MAX($N$1:N73)+1,0)</f>
        <v>0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/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0</v>
      </c>
      <c r="M75" s="195">
        <f>IF(ISNUMBER(SEARCH('Карта учёта'!$B$21,Расходка[[#This Row],[Наименование расходного материала]])),MAX($M$1:M74)+1,0)</f>
        <v>0</v>
      </c>
      <c r="N75" s="195">
        <f>IF(ISNUMBER(SEARCH('Карта учёта'!$B$22,Расходка[[#This Row],[Наименование расходного материала]])),MAX($N$1:N74)+1,0)</f>
        <v>0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/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B79" t="s">
        <v>5</v>
      </c>
      <c r="C79" t="s">
        <v>530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0</v>
      </c>
      <c r="L79" s="195">
        <f>IF(ISNUMBER(SEARCH('Карта учёта'!$B$20,Расходка[[#This Row],[Наименование расходного материала]])),MAX($L$1:L78)+1,0)</f>
        <v>0</v>
      </c>
      <c r="M79" s="195">
        <f>IF(ISNUMBER(SEARCH('Карта учёта'!$B$21,Расходка[[#This Row],[Наименование расходного материала]])),MAX($M$1:M78)+1,0)</f>
        <v>0</v>
      </c>
      <c r="N79" s="195">
        <f>IF(ISNUMBER(SEARCH('Карта учёта'!$B$22,Расходка[[#This Row],[Наименование расходного материала]])),MAX($N$1:N78)+1,0)</f>
        <v>0</v>
      </c>
      <c r="O79" s="195">
        <f>IF(ISNUMBER(SEARCH('Карта учёта'!$B$23,Расходка[[#This Row],[Наименование расходного материала]])),MAX($O$1:O78)+1,0)</f>
        <v>78</v>
      </c>
      <c r="P79" s="195">
        <f>IF(ISNUMBER(SEARCH('Карта учёта'!$B$24,Расходка[[#This Row],[Наименование расходного материала]])),MAX($P$1:P78)+1,0)</f>
        <v>78</v>
      </c>
      <c r="Q79" s="195">
        <f>IF(ISNUMBER(SEARCH('Карта учёта'!$B$25,Расходка[[#This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/>
      </c>
      <c r="Y79" s="196" t="str">
        <f>IFERROR(INDEX(Расходка[Наименование расходного материала],MATCH(Расходка[[#This Row],[№]],Поиск_расходки[Индекс8],0)),"")</f>
        <v/>
      </c>
      <c r="Z79" s="196" t="str">
        <f>IFERROR(INDEX(Расходка[Наименование расходного материала],MATCH(Расходка[[#This Row],[№]],Поиск_расходки[Индекс9],0)),"")</f>
        <v/>
      </c>
      <c r="AA79" s="196" t="str">
        <f>IFERROR(INDEX(Расходка[Наименование расходного материала],MATCH(Расходка[[#This Row],[№]],Поиск_расходки[Индекс10],0)),"")</f>
        <v/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533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1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0</v>
      </c>
      <c r="L80" s="195">
        <f>IF(ISNUMBER(SEARCH('Карта учёта'!$B$20,Расходка[[#This Row],[Наименование расходного материала]])),MAX($L$1:L79)+1,0)</f>
        <v>0</v>
      </c>
      <c r="M80" s="195">
        <f>IF(ISNUMBER(SEARCH('Карта учёта'!$B$21,Расходка[[#This Row],[Наименование расходного материала]])),MAX($M$1:M79)+1,0)</f>
        <v>1</v>
      </c>
      <c r="N80" s="195">
        <f>IF(ISNUMBER(SEARCH('Карта учёта'!$B$22,Расходка[[#This Row],[Наименование расходного материала]])),MAX($N$1:N79)+1,0)</f>
        <v>0</v>
      </c>
      <c r="O80" s="195">
        <f>IF(ISNUMBER(SEARCH('Карта учёта'!$B$23,Расходка[[#This Row],[Наименование расходного материала]])),MAX($O$1:O79)+1,0)</f>
        <v>79</v>
      </c>
      <c r="P80" s="195">
        <f>IF(ISNUMBER(SEARCH('Карта учёта'!$B$24,Расходка[[#This Row],[Наименование расходного материала]])),MAX($P$1:P79)+1,0)</f>
        <v>79</v>
      </c>
      <c r="Q80" s="195">
        <f>IF(ISNUMBER(SEARCH('Карта учёта'!$B$25,Расходка[[#This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/>
      </c>
      <c r="Y80" s="196" t="str">
        <f>IFERROR(INDEX(Расходка[Наименование расходного материала],MATCH(Расходка[[#This Row],[№]],Поиск_расходки[Индекс8],0)),"")</f>
        <v/>
      </c>
      <c r="Z80" s="196" t="str">
        <f>IFERROR(INDEX(Расходка[Наименование расходного материала],MATCH(Расходка[[#This Row],[№]],Поиск_расходки[Индекс9],0)),"")</f>
        <v/>
      </c>
      <c r="AA80" s="196" t="str">
        <f>IFERROR(INDEX(Расходка[Наименование расходного материала],MATCH(Расходка[[#This Row],[№]],Поиск_расходки[Индекс10],0)),"")</f>
        <v/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0</v>
      </c>
      <c r="L81" s="195">
        <f>IF(ISNUMBER(SEARCH('Карта учёта'!$B$20,Расходка[[#This Row],[Наименование расходного материала]])),MAX($L$1:L80)+1,0)</f>
        <v>0</v>
      </c>
      <c r="M81" s="195">
        <f>IF(ISNUMBER(SEARCH('Карта учёта'!$B$21,Расходка[[#This Row],[Наименование расходного материала]])),MAX($M$1:M80)+1,0)</f>
        <v>0</v>
      </c>
      <c r="N81" s="195">
        <f>IF(ISNUMBER(SEARCH('Карта учёта'!$B$22,Расходка[[#This Row],[Наименование расходного материала]])),MAX($N$1:N80)+1,0)</f>
        <v>0</v>
      </c>
      <c r="O81" s="195">
        <f>IF(ISNUMBER(SEARCH('Карта учёта'!$B$23,Расходка[[#This Row],[Наименование расходного материала]])),MAX($O$1:O80)+1,0)</f>
        <v>0</v>
      </c>
      <c r="P81" s="195">
        <f>IF(ISNUMBER(SEARCH('Карта учёта'!$B$24,Расходка[[#This Row],[Наименование расходного материала]])),MAX($P$1:P80)+1,0)</f>
        <v>0</v>
      </c>
      <c r="Q81" s="195">
        <f>IF(ISNUMBER(SEARCH('Карта учёта'!$B$25,Расходка[[#This Row],[Наименование расходного материала]])),MAX($Q$1:Q80)+1,0)</f>
        <v>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/>
      </c>
      <c r="Y81" s="196" t="str">
        <f>IFERROR(INDEX(Расходка[Наименование расходного материала],MATCH(Расходка[[#This Row],[№]],Поиск_расходки[Индекс8],0)),"")</f>
        <v/>
      </c>
      <c r="Z81" s="196" t="str">
        <f>IFERROR(INDEX(Расходка[Наименование расходного материала],MATCH(Расходка[[#This Row],[№]],Поиск_расходки[Индекс9],0)),"")</f>
        <v/>
      </c>
      <c r="AA81" s="196" t="str">
        <f>IFERROR(INDEX(Расходка[Наименование расходного материала],MATCH(Расходка[[#This Row],[№]],Поиск_расходки[Индекс10],0)),"")</f>
        <v/>
      </c>
      <c r="AB81" s="196" t="str">
        <f>IFERROR(INDEX(Расходка[Наименование расходного материала],MATCH(Расходка[[#This Row],[№]],Поиск_расходки[Индекс11],0)),"")</f>
        <v/>
      </c>
      <c r="AC81" s="196" t="str">
        <f>IFERROR(INDEX(Расходка[Наименование расходного материала],MATCH(Расходка[[#This Row],[№]],Поиск_расходки[Индекс12],0)),"")</f>
        <v/>
      </c>
      <c r="AD81" s="196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1:33"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0</v>
      </c>
      <c r="L82" s="195">
        <f>IF(ISNUMBER(SEARCH('Карта учёта'!$B$20,Расходка[[#This Row],[Наименование расходного материала]])),MAX($L$1:L81)+1,0)</f>
        <v>0</v>
      </c>
      <c r="M82" s="195">
        <f>IF(ISNUMBER(SEARCH('Карта учёта'!$B$21,Расходка[[#This Row],[Наименование расходного материала]])),MAX($M$1:M81)+1,0)</f>
        <v>0</v>
      </c>
      <c r="N82" s="195">
        <f>IF(ISNUMBER(SEARCH('Карта учёта'!$B$22,Расходка[[#This Row],[Наименование расходного материала]])),MAX($N$1:N81)+1,0)</f>
        <v>0</v>
      </c>
      <c r="O82" s="195">
        <f>IF(ISNUMBER(SEARCH('Карта учёта'!$B$23,Расходка[[#This Row],[Наименование расходного материала]])),MAX($O$1:O81)+1,0)</f>
        <v>0</v>
      </c>
      <c r="P82" s="195">
        <f>IF(ISNUMBER(SEARCH('Карта учёта'!$B$24,Расходка[[#This Row],[Наименование расходного материала]])),MAX($P$1:P81)+1,0)</f>
        <v>0</v>
      </c>
      <c r="Q82" s="195">
        <f>IF(ISNUMBER(SEARCH('Карта учёта'!$B$25,Расходка[[#This Row],[Наименование расходного материала]])),MAX($Q$1:Q81)+1,0)</f>
        <v>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/>
      </c>
      <c r="Y82" s="196" t="str">
        <f>IFERROR(INDEX(Расходка[Наименование расходного материала],MATCH(Расходка[[#This Row],[№]],Поиск_расходки[Индекс8],0)),"")</f>
        <v/>
      </c>
      <c r="Z82" s="196" t="str">
        <f>IFERROR(INDEX(Расходка[Наименование расходного материала],MATCH(Расходка[[#This Row],[№]],Поиск_расходки[Индекс9],0)),"")</f>
        <v/>
      </c>
      <c r="AA82" s="196" t="str">
        <f>IFERROR(INDEX(Расходка[Наименование расходного материала],MATCH(Расходка[[#This Row],[№]],Поиск_расходки[Индекс10],0)),"")</f>
        <v/>
      </c>
      <c r="AB82" s="196" t="str">
        <f>IFERROR(INDEX(Расходка[Наименование расходного материала],MATCH(Расходка[[#This Row],[№]],Поиск_расходки[Индекс11],0)),"")</f>
        <v/>
      </c>
      <c r="AC82" s="196" t="str">
        <f>IFERROR(INDEX(Расходка[Наименование расходного материала],MATCH(Расходка[[#This Row],[№]],Поиск_расходки[Индекс12],0)),"")</f>
        <v/>
      </c>
      <c r="AD82" s="196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1:33"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/>
      </c>
      <c r="Z83" s="196" t="str">
        <f>IFERROR(INDEX(Расходка[Наименование расходного материала],MATCH(Расходка[[#This Row],[№]],Поиск_расходки[Индекс9],0)),"")</f>
        <v/>
      </c>
      <c r="AA83" s="196" t="str">
        <f>IFERROR(INDEX(Расходка[Наименование расходного материала],MATCH(Расходка[[#This Row],[№]],Поиск_расходки[Индекс10],0)),"")</f>
        <v/>
      </c>
      <c r="AB83" s="196" t="str">
        <f>IFERROR(INDEX(Расходка[Наименование расходного материала],MATCH(Расходка[[#This Row],[№]],Поиск_расходки[Индекс11],0)),"")</f>
        <v/>
      </c>
      <c r="AC83" s="196" t="str">
        <f>IFERROR(INDEX(Расходка[Наименование расходного материала],MATCH(Расходка[[#This Row],[№]],Поиск_расходки[Индекс12],0)),"")</f>
        <v/>
      </c>
      <c r="AD83" s="196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475</v>
      </c>
    </row>
    <row r="84" spans="1:33"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0</v>
      </c>
      <c r="M84" s="195">
        <f>IF(ISNUMBER(SEARCH('Карта учёта'!$B$21,Расходка[[#This Row],[Наименование расходного материала]])),MAX($M$1:M83)+1,0)</f>
        <v>0</v>
      </c>
      <c r="N84" s="195">
        <f>IF(ISNUMBER(SEARCH('Карта учёта'!$B$22,Расходка[[#This Row],[Наименование расходного материала]])),MAX($N$1:N83)+1,0)</f>
        <v>0</v>
      </c>
      <c r="O84" s="195">
        <f>IF(ISNUMBER(SEARCH('Карта учёта'!$B$23,Расходка[[#This Row],[Наименование расходного материала]])),MAX($O$1:O83)+1,0)</f>
        <v>0</v>
      </c>
      <c r="P84" s="195">
        <f>IF(ISNUMBER(SEARCH('Карта учёта'!$B$24,Расходка[[#This Row],[Наименование расходного материала]])),MAX($P$1:P83)+1,0)</f>
        <v>0</v>
      </c>
      <c r="Q84" s="195">
        <f>IF(ISNUMBER(SEARCH('Карта учёта'!$B$25,Расходка[[#This Row],[Наименование расходного материала]])),MAX($Q$1:Q83)+1,0)</f>
        <v>0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/>
      </c>
      <c r="Z84" s="196" t="str">
        <f>IFERROR(INDEX(Расходка[Наименование расходного материала],MATCH(Расходка[[#This Row],[№]],Поиск_расходки[Индекс9],0)),"")</f>
        <v/>
      </c>
      <c r="AA84" s="196" t="str">
        <f>IFERROR(INDEX(Расходка[Наименование расходного материала],MATCH(Расходка[[#This Row],[№]],Поиск_расходки[Индекс10],0)),"")</f>
        <v/>
      </c>
      <c r="AB84" s="196" t="str">
        <f>IFERROR(INDEX(Расходка[Наименование расходного материала],MATCH(Расходка[[#This Row],[№]],Поиск_расходки[Индекс11],0)),"")</f>
        <v/>
      </c>
      <c r="AC84" s="196" t="str">
        <f>IFERROR(INDEX(Расходка[Наименование расходного материала],MATCH(Расходка[[#This Row],[№]],Поиск_расходки[Индекс12],0)),"")</f>
        <v/>
      </c>
      <c r="AD84" s="196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426</v>
      </c>
    </row>
    <row r="85" spans="1:33"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427</v>
      </c>
    </row>
    <row r="86" spans="1:33"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0</v>
      </c>
      <c r="M86" s="195">
        <f>IF(ISNUMBER(SEARCH('Карта учёта'!$B$21,Расходка[[#This Row],[Наименование расходного материала]])),MAX($M$1:M85)+1,0)</f>
        <v>0</v>
      </c>
      <c r="N86" s="195">
        <f>IF(ISNUMBER(SEARCH('Карта учёта'!$B$22,Расходка[[#This Row],[Наименование расходного материала]])),MAX($N$1:N85)+1,0)</f>
        <v>0</v>
      </c>
      <c r="O86" s="195">
        <f>IF(ISNUMBER(SEARCH('Карта учёта'!$B$23,Расходка[[#This Row],[Наименование расходного материала]])),MAX($O$1:O85)+1,0)</f>
        <v>0</v>
      </c>
      <c r="P86" s="195">
        <f>IF(ISNUMBER(SEARCH('Карта учёта'!$B$24,Расходка[[#This Row],[Наименование расходного материала]])),MAX($P$1:P85)+1,0)</f>
        <v>0</v>
      </c>
      <c r="Q86" s="195">
        <f>IF(ISNUMBER(SEARCH('Карта учёта'!$B$25,Расходка[[#This Row],[Наименование расходного материала]])),MAX($Q$1:Q85)+1,0)</f>
        <v>0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476</v>
      </c>
    </row>
    <row r="87" spans="1:33">
      <c r="E87" s="195">
        <f>IF(ISNUMBER(SEARCH('Карта учёта'!$B$13,Расходка[[#This Row],[Наименование расходного материала]])),MAX($E$1:E86)+1,0)</f>
        <v>0</v>
      </c>
      <c r="F87" s="195">
        <f>IF(ISNUMBER(SEARCH('Карта учёта'!$B$14,Расходка[[#This Row],[Наименование расходного материала]])),MAX($F$1:F86)+1,0)</f>
        <v>0</v>
      </c>
      <c r="G87" s="195">
        <f>IF(ISNUMBER(SEARCH('Карта учёта'!$B$15,Расходка[[#This Row],[Наименование расходного материала]])),MAX($G$1:G86)+1,0)</f>
        <v>0</v>
      </c>
      <c r="H87" s="195">
        <f>IF(ISNUMBER(SEARCH('Карта учёта'!$B$16,Расходка[[#This Row],[Наименование расходного материала]])),MAX($H$1:H86)+1,0)</f>
        <v>0</v>
      </c>
      <c r="I87" s="195">
        <f>IF(ISNUMBER(SEARCH('Карта учёта'!$B$17,Расходка[[#This Row],[Наименование расходного материала]])),MAX($I$1:I86)+1,0)</f>
        <v>0</v>
      </c>
      <c r="J87" s="195">
        <f>IF(ISNUMBER(SEARCH('Карта учёта'!$B$18,Расходка[[#This Row],[Наименование расходного материала]])),MAX($J$1:J86)+1,0)</f>
        <v>0</v>
      </c>
      <c r="K87" s="195">
        <f>IF(ISNUMBER(SEARCH('Карта учёта'!$B$19,Расходка[[#This Row],[Наименование расходного материала]])),MAX($K$1:K86)+1,0)</f>
        <v>0</v>
      </c>
      <c r="L87" s="195">
        <f>IF(ISNUMBER(SEARCH('Карта учёта'!$B$20,Расходка[[#This Row],[Наименование расходного материала]])),MAX($L$1:L86)+1,0)</f>
        <v>0</v>
      </c>
      <c r="M87" s="195">
        <f>IF(ISNUMBER(SEARCH('Карта учёта'!$B$21,Расходка[[#This Row],[Наименование расходного материала]])),MAX($M$1:M86)+1,0)</f>
        <v>0</v>
      </c>
      <c r="N87" s="195">
        <f>IF(ISNUMBER(SEARCH('Карта учёта'!$B$22,Расходка[[#This Row],[Наименование расходного материала]])),MAX($N$1:N86)+1,0)</f>
        <v>0</v>
      </c>
      <c r="O87" s="195">
        <f>IF(ISNUMBER(SEARCH('Карта учёта'!$B$23,Расходка[[#This Row],[Наименование расходного материала]])),MAX($O$1:O86)+1,0)</f>
        <v>0</v>
      </c>
      <c r="P87" s="195">
        <f>IF(ISNUMBER(SEARCH('Карта учёта'!$B$24,Расходка[[#This Row],[Наименование расходного материала]])),MAX($P$1:P86)+1,0)</f>
        <v>0</v>
      </c>
      <c r="Q87" s="195">
        <f>IF(ISNUMBER(SEARCH('Карта учёта'!$B$25,Расходка[[#This Row],[Наименование расходного материала]])),MAX($Q$1:Q86)+1,0)</f>
        <v>0</v>
      </c>
      <c r="R87" s="196" t="str">
        <f>IFERROR(INDEX(Расходка[Наименование расходного материала],MATCH(Расходка[[#This Row],[№]],Поиск_расходки[Индекс1],0)),"")</f>
        <v/>
      </c>
      <c r="S87" s="196" t="str">
        <f>IFERROR(INDEX(Расходка[Наименование расходного материала],MATCH(Расходка[[#This Row],[№]],Поиск_расходки[Индекс2],0)),"")</f>
        <v/>
      </c>
      <c r="T87" s="196" t="str">
        <f>IFERROR(INDEX(Расходка[Наименование расходного материала],MATCH(Расходка[[#This Row],[№]],Поиск_расходки[Индекс3],0)),"")</f>
        <v/>
      </c>
      <c r="U87" s="196" t="str">
        <f>IFERROR(INDEX(Расходка[Наименование расходного материала],MATCH(Расходка[[#This Row],[№]],Поиск_расходки[Индекс4],0)),"")</f>
        <v/>
      </c>
      <c r="V87" s="196" t="str">
        <f>IFERROR(INDEX(Расходка[Наименование расходного материала],MATCH(Расходка[[#This Row],[№]],Поиск_расходки[Индекс5],0)),"")</f>
        <v/>
      </c>
      <c r="W87" s="196" t="str">
        <f>IFERROR(INDEX(Расходка[Наименование расходного материала],MATCH(Расходка[[#This Row],[№]],Поиск_расходки[Индекс6],0)),"")</f>
        <v/>
      </c>
      <c r="X87" s="196" t="str">
        <f>IFERROR(INDEX(Расходка[Наименование расходного материала],MATCH(Расходка[[#This Row],[№]],Поиск_расходки[Индекс7],0)),"")</f>
        <v/>
      </c>
      <c r="Y87" s="196" t="str">
        <f>IFERROR(INDEX(Расходка[Наименование расходного материала],MATCH(Расходка[[#This Row],[№]],Поиск_расходки[Индекс8],0)),"")</f>
        <v/>
      </c>
      <c r="Z87" s="196" t="str">
        <f>IFERROR(INDEX(Расходка[Наименование расходного материала],MATCH(Расходка[[#This Row],[№]],Поиск_расходки[Индекс9],0)),"")</f>
        <v/>
      </c>
      <c r="AA87" s="196" t="str">
        <f>IFERROR(INDEX(Расходка[Наименование расходного материала],MATCH(Расходка[[#This Row],[№]],Поиск_расходки[Индекс10],0)),"")</f>
        <v/>
      </c>
      <c r="AB87" s="196" t="str">
        <f>IFERROR(INDEX(Расходка[Наименование расходного материала],MATCH(Расходка[[#This Row],[№]],Поиск_расходки[Индекс11],0)),"")</f>
        <v/>
      </c>
      <c r="AC87" s="196" t="str">
        <f>IFERROR(INDEX(Расходка[Наименование расходного материала],MATCH(Расходка[[#This Row],[№]],Поиск_расходки[Индекс12],0)),"")</f>
        <v/>
      </c>
      <c r="AD87" s="196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477</v>
      </c>
    </row>
    <row r="88" spans="1:33">
      <c r="E88" s="195">
        <f>IF(ISNUMBER(SEARCH('Карта учёта'!$B$13,Расходка[[#This Row],[Наименование расходного материала]])),MAX($E$1:E87)+1,0)</f>
        <v>0</v>
      </c>
      <c r="F88" s="195">
        <f>IF(ISNUMBER(SEARCH('Карта учёта'!$B$14,Расходка[[#This Row],[Наименование расходного материала]])),MAX($F$1:F87)+1,0)</f>
        <v>0</v>
      </c>
      <c r="G88" s="195">
        <f>IF(ISNUMBER(SEARCH('Карта учёта'!$B$15,Расходка[[#This Row],[Наименование расходного материала]])),MAX($G$1:G87)+1,0)</f>
        <v>0</v>
      </c>
      <c r="H88" s="195">
        <f>IF(ISNUMBER(SEARCH('Карта учёта'!$B$16,Расходка[[#This Row],[Наименование расходного материала]])),MAX($H$1:H87)+1,0)</f>
        <v>0</v>
      </c>
      <c r="I88" s="195">
        <f>IF(ISNUMBER(SEARCH('Карта учёта'!$B$17,Расходка[[#This Row],[Наименование расходного материала]])),MAX($I$1:I87)+1,0)</f>
        <v>0</v>
      </c>
      <c r="J88" s="195">
        <f>IF(ISNUMBER(SEARCH('Карта учёта'!$B$18,Расходка[[#This Row],[Наименование расходного материала]])),MAX($J$1:J87)+1,0)</f>
        <v>0</v>
      </c>
      <c r="K88" s="195">
        <f>IF(ISNUMBER(SEARCH('Карта учёта'!$B$19,Расходка[[#This Row],[Наименование расходного материала]])),MAX($K$1:K87)+1,0)</f>
        <v>0</v>
      </c>
      <c r="L88" s="195">
        <f>IF(ISNUMBER(SEARCH('Карта учёта'!$B$20,Расходка[[#This Row],[Наименование расходного материала]])),MAX($L$1:L87)+1,0)</f>
        <v>0</v>
      </c>
      <c r="M88" s="195">
        <f>IF(ISNUMBER(SEARCH('Карта учёта'!$B$21,Расходка[[#This Row],[Наименование расходного материала]])),MAX($M$1:M87)+1,0)</f>
        <v>0</v>
      </c>
      <c r="N88" s="195">
        <f>IF(ISNUMBER(SEARCH('Карта учёта'!$B$22,Расходка[[#This Row],[Наименование расходного материала]])),MAX($N$1:N87)+1,0)</f>
        <v>0</v>
      </c>
      <c r="O88" s="195">
        <f>IF(ISNUMBER(SEARCH('Карта учёта'!$B$23,Расходка[[#This Row],[Наименование расходного материала]])),MAX($O$1:O87)+1,0)</f>
        <v>0</v>
      </c>
      <c r="P88" s="195">
        <f>IF(ISNUMBER(SEARCH('Карта учёта'!$B$24,Расходка[[#This Row],[Наименование расходного материала]])),MAX($P$1:P87)+1,0)</f>
        <v>0</v>
      </c>
      <c r="Q88" s="195">
        <f>IF(ISNUMBER(SEARCH('Карта учёта'!$B$25,Расходка[[#This Row],[Наименование расходного материала]])),MAX($Q$1:Q87)+1,0)</f>
        <v>0</v>
      </c>
      <c r="R88" s="196" t="str">
        <f>IFERROR(INDEX(Расходка[Наименование расходного материала],MATCH(Расходка[[#This Row],[№]],Поиск_расходки[Индекс1],0)),"")</f>
        <v/>
      </c>
      <c r="S88" s="196" t="str">
        <f>IFERROR(INDEX(Расходка[Наименование расходного материала],MATCH(Расходка[[#This Row],[№]],Поиск_расходки[Индекс2],0)),"")</f>
        <v/>
      </c>
      <c r="T88" s="196" t="str">
        <f>IFERROR(INDEX(Расходка[Наименование расходного материала],MATCH(Расходка[[#This Row],[№]],Поиск_расходки[Индекс3],0)),"")</f>
        <v/>
      </c>
      <c r="U88" s="196" t="str">
        <f>IFERROR(INDEX(Расходка[Наименование расходного материала],MATCH(Расходка[[#This Row],[№]],Поиск_расходки[Индекс4],0)),"")</f>
        <v/>
      </c>
      <c r="V88" s="196" t="str">
        <f>IFERROR(INDEX(Расходка[Наименование расходного материала],MATCH(Расходка[[#This Row],[№]],Поиск_расходки[Индекс5],0)),"")</f>
        <v/>
      </c>
      <c r="W88" s="196" t="str">
        <f>IFERROR(INDEX(Расходка[Наименование расходного материала],MATCH(Расходка[[#This Row],[№]],Поиск_расходки[Индекс6],0)),"")</f>
        <v/>
      </c>
      <c r="X88" s="196" t="str">
        <f>IFERROR(INDEX(Расходка[Наименование расходного материала],MATCH(Расходка[[#This Row],[№]],Поиск_расходки[Индекс7],0)),"")</f>
        <v/>
      </c>
      <c r="Y88" s="196" t="str">
        <f>IFERROR(INDEX(Расходка[Наименование расходного материала],MATCH(Расходка[[#This Row],[№]],Поиск_расходки[Индекс8],0)),"")</f>
        <v/>
      </c>
      <c r="Z88" s="196" t="str">
        <f>IFERROR(INDEX(Расходка[Наименование расходного материала],MATCH(Расходка[[#This Row],[№]],Поиск_расходки[Индекс9],0)),"")</f>
        <v/>
      </c>
      <c r="AA88" s="196" t="str">
        <f>IFERROR(INDEX(Расходка[Наименование расходного материала],MATCH(Расходка[[#This Row],[№]],Поиск_расходки[Индекс10],0)),"")</f>
        <v/>
      </c>
      <c r="AB88" s="196" t="str">
        <f>IFERROR(INDEX(Расходка[Наименование расходного материала],MATCH(Расходка[[#This Row],[№]],Поиск_расходки[Индекс11],0)),"")</f>
        <v/>
      </c>
      <c r="AC88" s="196" t="str">
        <f>IFERROR(INDEX(Расходка[Наименование расходного материала],MATCH(Расходка[[#This Row],[№]],Поиск_расходки[Индекс12],0)),"")</f>
        <v/>
      </c>
      <c r="AD88" s="196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478</v>
      </c>
    </row>
    <row r="89" spans="1:33">
      <c r="E89" s="195">
        <f>IF(ISNUMBER(SEARCH('Карта учёта'!$B$13,Расходка[[#This Row],[Наименование расходного материала]])),MAX($E$1:E88)+1,0)</f>
        <v>0</v>
      </c>
      <c r="F89" s="195">
        <f>IF(ISNUMBER(SEARCH('Карта учёта'!$B$14,Расходка[[#This Row],[Наименование расходного материала]])),MAX($F$1:F88)+1,0)</f>
        <v>0</v>
      </c>
      <c r="G89" s="195">
        <f>IF(ISNUMBER(SEARCH('Карта учёта'!$B$15,Расходка[[#This Row],[Наименование расходного материала]])),MAX($G$1:G88)+1,0)</f>
        <v>0</v>
      </c>
      <c r="H89" s="195">
        <f>IF(ISNUMBER(SEARCH('Карта учёта'!$B$16,Расходка[[#This Row],[Наименование расходного материала]])),MAX($H$1:H88)+1,0)</f>
        <v>0</v>
      </c>
      <c r="I89" s="195">
        <f>IF(ISNUMBER(SEARCH('Карта учёта'!$B$17,Расходка[[#This Row],[Наименование расходного материала]])),MAX($I$1:I88)+1,0)</f>
        <v>0</v>
      </c>
      <c r="J89" s="195">
        <f>IF(ISNUMBER(SEARCH('Карта учёта'!$B$18,Расходка[[#This Row],[Наименование расходного материала]])),MAX($J$1:J88)+1,0)</f>
        <v>0</v>
      </c>
      <c r="K89" s="195">
        <f>IF(ISNUMBER(SEARCH('Карта учёта'!$B$19,Расходка[[#This Row],[Наименование расходного материала]])),MAX($K$1:K88)+1,0)</f>
        <v>0</v>
      </c>
      <c r="L89" s="195">
        <f>IF(ISNUMBER(SEARCH('Карта учёта'!$B$20,Расходка[[#This Row],[Наименование расходного материала]])),MAX($L$1:L88)+1,0)</f>
        <v>0</v>
      </c>
      <c r="M89" s="195">
        <f>IF(ISNUMBER(SEARCH('Карта учёта'!$B$21,Расходка[[#This Row],[Наименование расходного материала]])),MAX($M$1:M88)+1,0)</f>
        <v>0</v>
      </c>
      <c r="N89" s="195">
        <f>IF(ISNUMBER(SEARCH('Карта учёта'!$B$22,Расходка[[#This Row],[Наименование расходного материала]])),MAX($N$1:N88)+1,0)</f>
        <v>0</v>
      </c>
      <c r="O89" s="195">
        <f>IF(ISNUMBER(SEARCH('Карта учёта'!$B$23,Расходка[[#This Row],[Наименование расходного материала]])),MAX($O$1:O88)+1,0)</f>
        <v>0</v>
      </c>
      <c r="P89" s="195">
        <f>IF(ISNUMBER(SEARCH('Карта учёта'!$B$24,Расходка[[#This Row],[Наименование расходного материала]])),MAX($P$1:P88)+1,0)</f>
        <v>0</v>
      </c>
      <c r="Q89" s="195">
        <f>IF(ISNUMBER(SEARCH('Карта учёта'!$B$25,Расходка[[#This Row],[Наименование расходного материала]])),MAX($Q$1:Q88)+1,0)</f>
        <v>0</v>
      </c>
      <c r="R89" s="196" t="str">
        <f>IFERROR(INDEX(Расходка[Наименование расходного материала],MATCH(Расходка[[#This Row],[№]],Поиск_расходки[Индекс1],0)),"")</f>
        <v/>
      </c>
      <c r="S89" s="196" t="str">
        <f>IFERROR(INDEX(Расходка[Наименование расходного материала],MATCH(Расходка[[#This Row],[№]],Поиск_расходки[Индекс2],0)),"")</f>
        <v/>
      </c>
      <c r="T89" s="196" t="str">
        <f>IFERROR(INDEX(Расходка[Наименование расходного материала],MATCH(Расходка[[#This Row],[№]],Поиск_расходки[Индекс3],0)),"")</f>
        <v/>
      </c>
      <c r="U89" s="196" t="str">
        <f>IFERROR(INDEX(Расходка[Наименование расходного материала],MATCH(Расходка[[#This Row],[№]],Поиск_расходки[Индекс4],0)),"")</f>
        <v/>
      </c>
      <c r="V89" s="196" t="str">
        <f>IFERROR(INDEX(Расходка[Наименование расходного материала],MATCH(Расходка[[#This Row],[№]],Поиск_расходки[Индекс5],0)),"")</f>
        <v/>
      </c>
      <c r="W89" s="196" t="str">
        <f>IFERROR(INDEX(Расходка[Наименование расходного материала],MATCH(Расходка[[#This Row],[№]],Поиск_расходки[Индекс6],0)),"")</f>
        <v/>
      </c>
      <c r="X89" s="196" t="str">
        <f>IFERROR(INDEX(Расходка[Наименование расходного материала],MATCH(Расходка[[#This Row],[№]],Поиск_расходки[Индекс7],0)),"")</f>
        <v/>
      </c>
      <c r="Y89" s="196" t="str">
        <f>IFERROR(INDEX(Расходка[Наименование расходного материала],MATCH(Расходка[[#This Row],[№]],Поиск_расходки[Индекс8],0)),"")</f>
        <v/>
      </c>
      <c r="Z89" s="196" t="str">
        <f>IFERROR(INDEX(Расходка[Наименование расходного материала],MATCH(Расходка[[#This Row],[№]],Поиск_расходки[Индекс9],0)),"")</f>
        <v/>
      </c>
      <c r="AA89" s="196" t="str">
        <f>IFERROR(INDEX(Расходка[Наименование расходного материала],MATCH(Расходка[[#This Row],[№]],Поиск_расходки[Индекс10],0)),"")</f>
        <v/>
      </c>
      <c r="AB89" s="196" t="str">
        <f>IFERROR(INDEX(Расходка[Наименование расходного материала],MATCH(Расходка[[#This Row],[№]],Поиск_расходки[Индекс11],0)),"")</f>
        <v/>
      </c>
      <c r="AC89" s="196" t="str">
        <f>IFERROR(INDEX(Расходка[Наименование расходного материала],MATCH(Расходка[[#This Row],[№]],Поиск_расходки[Индекс12],0)),"")</f>
        <v/>
      </c>
      <c r="AD89" s="196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479</v>
      </c>
    </row>
    <row r="90" spans="1:33">
      <c r="E90" s="195">
        <f>IF(ISNUMBER(SEARCH('Карта учёта'!$B$13,Расходка[[#This Row],[Наименование расходного материала]])),MAX($E$1:E89)+1,0)</f>
        <v>0</v>
      </c>
      <c r="F90" s="195">
        <f>IF(ISNUMBER(SEARCH('Карта учёта'!$B$14,Расходка[[#This Row],[Наименование расходного материала]])),MAX($F$1:F89)+1,0)</f>
        <v>0</v>
      </c>
      <c r="G90" s="195">
        <f>IF(ISNUMBER(SEARCH('Карта учёта'!$B$15,Расходка[[#This Row],[Наименование расходного материала]])),MAX($G$1:G89)+1,0)</f>
        <v>0</v>
      </c>
      <c r="H90" s="195">
        <f>IF(ISNUMBER(SEARCH('Карта учёта'!$B$16,Расходка[[#This Row],[Наименование расходного материала]])),MAX($H$1:H89)+1,0)</f>
        <v>0</v>
      </c>
      <c r="I90" s="195">
        <f>IF(ISNUMBER(SEARCH('Карта учёта'!$B$17,Расходка[[#This Row],[Наименование расходного материала]])),MAX($I$1:I89)+1,0)</f>
        <v>0</v>
      </c>
      <c r="J90" s="195">
        <f>IF(ISNUMBER(SEARCH('Карта учёта'!$B$18,Расходка[[#This Row],[Наименование расходного материала]])),MAX($J$1:J89)+1,0)</f>
        <v>0</v>
      </c>
      <c r="K90" s="195">
        <f>IF(ISNUMBER(SEARCH('Карта учёта'!$B$19,Расходка[[#This Row],[Наименование расходного материала]])),MAX($K$1:K89)+1,0)</f>
        <v>0</v>
      </c>
      <c r="L90" s="195">
        <f>IF(ISNUMBER(SEARCH('Карта учёта'!$B$20,Расходка[[#This Row],[Наименование расходного материала]])),MAX($L$1:L89)+1,0)</f>
        <v>0</v>
      </c>
      <c r="M90" s="195">
        <f>IF(ISNUMBER(SEARCH('Карта учёта'!$B$21,Расходка[[#This Row],[Наименование расходного материала]])),MAX($M$1:M89)+1,0)</f>
        <v>0</v>
      </c>
      <c r="N90" s="195">
        <f>IF(ISNUMBER(SEARCH('Карта учёта'!$B$22,Расходка[[#This Row],[Наименование расходного материала]])),MAX($N$1:N89)+1,0)</f>
        <v>0</v>
      </c>
      <c r="O90" s="195">
        <f>IF(ISNUMBER(SEARCH('Карта учёта'!$B$23,Расходка[[#This Row],[Наименование расходного материала]])),MAX($O$1:O89)+1,0)</f>
        <v>0</v>
      </c>
      <c r="P90" s="195">
        <f>IF(ISNUMBER(SEARCH('Карта учёта'!$B$24,Расходка[[#This Row],[Наименование расходного материала]])),MAX($P$1:P89)+1,0)</f>
        <v>0</v>
      </c>
      <c r="Q90" s="195">
        <f>IF(ISNUMBER(SEARCH('Карта учёта'!$B$25,Расходка[[#This Row],[Наименование расходного материала]])),MAX($Q$1:Q89)+1,0)</f>
        <v>0</v>
      </c>
      <c r="R90" s="196" t="str">
        <f>IFERROR(INDEX(Расходка[Наименование расходного материала],MATCH(Расходка[[#This Row],[№]],Поиск_расходки[Индекс1],0)),"")</f>
        <v/>
      </c>
      <c r="S90" s="196" t="str">
        <f>IFERROR(INDEX(Расходка[Наименование расходного материала],MATCH(Расходка[[#This Row],[№]],Поиск_расходки[Индекс2],0)),"")</f>
        <v/>
      </c>
      <c r="T90" s="196" t="str">
        <f>IFERROR(INDEX(Расходка[Наименование расходного материала],MATCH(Расходка[[#This Row],[№]],Поиск_расходки[Индекс3],0)),"")</f>
        <v/>
      </c>
      <c r="U90" s="196" t="str">
        <f>IFERROR(INDEX(Расходка[Наименование расходного материала],MATCH(Расходка[[#This Row],[№]],Поиск_расходки[Индекс4],0)),"")</f>
        <v/>
      </c>
      <c r="V90" s="196" t="str">
        <f>IFERROR(INDEX(Расходка[Наименование расходного материала],MATCH(Расходка[[#This Row],[№]],Поиск_расходки[Индекс5],0)),"")</f>
        <v/>
      </c>
      <c r="W90" s="196" t="str">
        <f>IFERROR(INDEX(Расходка[Наименование расходного материала],MATCH(Расходка[[#This Row],[№]],Поиск_расходки[Индекс6],0)),"")</f>
        <v/>
      </c>
      <c r="X90" s="196" t="str">
        <f>IFERROR(INDEX(Расходка[Наименование расходного материала],MATCH(Расходка[[#This Row],[№]],Поиск_расходки[Индекс7],0)),"")</f>
        <v/>
      </c>
      <c r="Y90" s="196" t="str">
        <f>IFERROR(INDEX(Расходка[Наименование расходного материала],MATCH(Расходка[[#This Row],[№]],Поиск_расходки[Индекс8],0)),"")</f>
        <v/>
      </c>
      <c r="Z90" s="196" t="str">
        <f>IFERROR(INDEX(Расходка[Наименование расходного материала],MATCH(Расходка[[#This Row],[№]],Поиск_расходки[Индекс9],0)),"")</f>
        <v/>
      </c>
      <c r="AA90" s="196" t="str">
        <f>IFERROR(INDEX(Расходка[Наименование расходного материала],MATCH(Расходка[[#This Row],[№]],Поиск_расходки[Индекс10],0)),"")</f>
        <v/>
      </c>
      <c r="AB90" s="196" t="str">
        <f>IFERROR(INDEX(Расходка[Наименование расходного материала],MATCH(Расходка[[#This Row],[№]],Поиск_расходки[Индекс11],0)),"")</f>
        <v/>
      </c>
      <c r="AC90" s="196" t="str">
        <f>IFERROR(INDEX(Расходка[Наименование расходного материала],MATCH(Расходка[[#This Row],[№]],Поиск_расходки[Индекс12],0)),"")</f>
        <v/>
      </c>
      <c r="AD90" s="196" t="str">
        <f>IFERROR(INDEX(Расходка[Наименование расходного материала],MATCH(Расходка[[#This Row],[№]],Поиск_расходки[Индекс13],0)),"")</f>
        <v/>
      </c>
      <c r="AF90" s="4" t="s">
        <v>6</v>
      </c>
      <c r="AG90" s="4" t="s">
        <v>480</v>
      </c>
    </row>
    <row r="91" spans="1:33">
      <c r="E91" s="195">
        <f>IF(ISNUMBER(SEARCH('Карта учёта'!$B$13,Расходка[[#This Row],[Наименование расходного материала]])),MAX($E$1:E90)+1,0)</f>
        <v>0</v>
      </c>
      <c r="F91" s="195">
        <f>IF(ISNUMBER(SEARCH('Карта учёта'!$B$14,Расходка[[#This Row],[Наименование расходного материала]])),MAX($F$1:F90)+1,0)</f>
        <v>0</v>
      </c>
      <c r="G91" s="195">
        <f>IF(ISNUMBER(SEARCH('Карта учёта'!$B$15,Расходка[[#This Row],[Наименование расходного материала]])),MAX($G$1:G90)+1,0)</f>
        <v>0</v>
      </c>
      <c r="H91" s="195">
        <f>IF(ISNUMBER(SEARCH('Карта учёта'!$B$16,Расходка[[#This Row],[Наименование расходного материала]])),MAX($H$1:H90)+1,0)</f>
        <v>0</v>
      </c>
      <c r="I91" s="195">
        <f>IF(ISNUMBER(SEARCH('Карта учёта'!$B$17,Расходка[[#This Row],[Наименование расходного материала]])),MAX($I$1:I90)+1,0)</f>
        <v>0</v>
      </c>
      <c r="J91" s="195">
        <f>IF(ISNUMBER(SEARCH('Карта учёта'!$B$18,Расходка[[#This Row],[Наименование расходного материала]])),MAX($J$1:J90)+1,0)</f>
        <v>0</v>
      </c>
      <c r="K91" s="195">
        <f>IF(ISNUMBER(SEARCH('Карта учёта'!$B$19,Расходка[[#This Row],[Наименование расходного материала]])),MAX($K$1:K90)+1,0)</f>
        <v>0</v>
      </c>
      <c r="L91" s="195">
        <f>IF(ISNUMBER(SEARCH('Карта учёта'!$B$20,Расходка[[#This Row],[Наименование расходного материала]])),MAX($L$1:L90)+1,0)</f>
        <v>0</v>
      </c>
      <c r="M91" s="195">
        <f>IF(ISNUMBER(SEARCH('Карта учёта'!$B$21,Расходка[[#This Row],[Наименование расходного материала]])),MAX($M$1:M90)+1,0)</f>
        <v>0</v>
      </c>
      <c r="N91" s="195">
        <f>IF(ISNUMBER(SEARCH('Карта учёта'!$B$22,Расходка[[#This Row],[Наименование расходного материала]])),MAX($N$1:N90)+1,0)</f>
        <v>0</v>
      </c>
      <c r="O91" s="195">
        <f>IF(ISNUMBER(SEARCH('Карта учёта'!$B$23,Расходка[[#This Row],[Наименование расходного материала]])),MAX($O$1:O90)+1,0)</f>
        <v>0</v>
      </c>
      <c r="P91" s="195">
        <f>IF(ISNUMBER(SEARCH('Карта учёта'!$B$24,Расходка[[#This Row],[Наименование расходного материала]])),MAX($P$1:P90)+1,0)</f>
        <v>0</v>
      </c>
      <c r="Q91" s="195">
        <f>IF(ISNUMBER(SEARCH('Карта учёта'!$B$25,Расходка[[#This Row],[Наименование расходного материала]])),MAX($Q$1:Q90)+1,0)</f>
        <v>0</v>
      </c>
      <c r="R91" s="196" t="str">
        <f>IFERROR(INDEX(Расходка[Наименование расходного материала],MATCH(Расходка[[#This Row],[№]],Поиск_расходки[Индекс1],0)),"")</f>
        <v/>
      </c>
      <c r="S91" s="196" t="str">
        <f>IFERROR(INDEX(Расходка[Наименование расходного материала],MATCH(Расходка[[#This Row],[№]],Поиск_расходки[Индекс2],0)),"")</f>
        <v/>
      </c>
      <c r="T91" s="196" t="str">
        <f>IFERROR(INDEX(Расходка[Наименование расходного материала],MATCH(Расходка[[#This Row],[№]],Поиск_расходки[Индекс3],0)),"")</f>
        <v/>
      </c>
      <c r="U91" s="196" t="str">
        <f>IFERROR(INDEX(Расходка[Наименование расходного материала],MATCH(Расходка[[#This Row],[№]],Поиск_расходки[Индекс4],0)),"")</f>
        <v/>
      </c>
      <c r="V91" s="196" t="str">
        <f>IFERROR(INDEX(Расходка[Наименование расходного материала],MATCH(Расходка[[#This Row],[№]],Поиск_расходки[Индекс5],0)),"")</f>
        <v/>
      </c>
      <c r="W91" s="196" t="str">
        <f>IFERROR(INDEX(Расходка[Наименование расходного материала],MATCH(Расходка[[#This Row],[№]],Поиск_расходки[Индекс6],0)),"")</f>
        <v/>
      </c>
      <c r="X91" s="196" t="str">
        <f>IFERROR(INDEX(Расходка[Наименование расходного материала],MATCH(Расходка[[#This Row],[№]],Поиск_расходки[Индекс7],0)),"")</f>
        <v/>
      </c>
      <c r="Y91" s="196" t="str">
        <f>IFERROR(INDEX(Расходка[Наименование расходного материала],MATCH(Расходка[[#This Row],[№]],Поиск_расходки[Индекс8],0)),"")</f>
        <v/>
      </c>
      <c r="Z91" s="196" t="str">
        <f>IFERROR(INDEX(Расходка[Наименование расходного материала],MATCH(Расходка[[#This Row],[№]],Поиск_расходки[Индекс9],0)),"")</f>
        <v/>
      </c>
      <c r="AA91" s="196" t="str">
        <f>IFERROR(INDEX(Расходка[Наименование расходного материала],MATCH(Расходка[[#This Row],[№]],Поиск_расходки[Индекс10],0)),"")</f>
        <v/>
      </c>
      <c r="AB91" s="196" t="str">
        <f>IFERROR(INDEX(Расходка[Наименование расходного материала],MATCH(Расходка[[#This Row],[№]],Поиск_расходки[Индекс11],0)),"")</f>
        <v/>
      </c>
      <c r="AC91" s="196" t="str">
        <f>IFERROR(INDEX(Расходка[Наименование расходного материала],MATCH(Расходка[[#This Row],[№]],Поиск_расходки[Индекс12],0)),"")</f>
        <v/>
      </c>
      <c r="AD91" s="196" t="str">
        <f>IFERROR(INDEX(Расходка[Наименование расходного материала],MATCH(Расходка[[#This Row],[№]],Поиск_расходки[Индекс13],0)),"")</f>
        <v/>
      </c>
      <c r="AF91" s="4" t="s">
        <v>6</v>
      </c>
      <c r="AG91" s="4" t="s">
        <v>481</v>
      </c>
    </row>
    <row r="92" spans="1:33">
      <c r="E92" s="195">
        <f>IF(ISNUMBER(SEARCH('Карта учёта'!$B$13,Расходка[[#This Row],[Наименование расходного материала]])),MAX($E$1:E91)+1,0)</f>
        <v>0</v>
      </c>
      <c r="F92" s="195">
        <f>IF(ISNUMBER(SEARCH('Карта учёта'!$B$14,Расходка[[#This Row],[Наименование расходного материала]])),MAX($F$1:F91)+1,0)</f>
        <v>0</v>
      </c>
      <c r="G92" s="195">
        <f>IF(ISNUMBER(SEARCH('Карта учёта'!$B$15,Расходка[[#This Row],[Наименование расходного материала]])),MAX($G$1:G91)+1,0)</f>
        <v>0</v>
      </c>
      <c r="H92" s="195">
        <f>IF(ISNUMBER(SEARCH('Карта учёта'!$B$16,Расходка[[#This Row],[Наименование расходного материала]])),MAX($H$1:H91)+1,0)</f>
        <v>0</v>
      </c>
      <c r="I92" s="195">
        <f>IF(ISNUMBER(SEARCH('Карта учёта'!$B$17,Расходка[[#This Row],[Наименование расходного материала]])),MAX($I$1:I91)+1,0)</f>
        <v>0</v>
      </c>
      <c r="J92" s="195">
        <f>IF(ISNUMBER(SEARCH('Карта учёта'!$B$18,Расходка[[#This Row],[Наименование расходного материала]])),MAX($J$1:J91)+1,0)</f>
        <v>0</v>
      </c>
      <c r="K92" s="195">
        <f>IF(ISNUMBER(SEARCH('Карта учёта'!$B$19,Расходка[[#This Row],[Наименование расходного материала]])),MAX($K$1:K91)+1,0)</f>
        <v>0</v>
      </c>
      <c r="L92" s="195">
        <f>IF(ISNUMBER(SEARCH('Карта учёта'!$B$20,Расходка[[#This Row],[Наименование расходного материала]])),MAX($L$1:L91)+1,0)</f>
        <v>0</v>
      </c>
      <c r="M92" s="195">
        <f>IF(ISNUMBER(SEARCH('Карта учёта'!$B$21,Расходка[[#This Row],[Наименование расходного материала]])),MAX($M$1:M91)+1,0)</f>
        <v>0</v>
      </c>
      <c r="N92" s="195">
        <f>IF(ISNUMBER(SEARCH('Карта учёта'!$B$22,Расходка[[#This Row],[Наименование расходного материала]])),MAX($N$1:N91)+1,0)</f>
        <v>0</v>
      </c>
      <c r="O92" s="195">
        <f>IF(ISNUMBER(SEARCH('Карта учёта'!$B$23,Расходка[[#This Row],[Наименование расходного материала]])),MAX($O$1:O91)+1,0)</f>
        <v>0</v>
      </c>
      <c r="P92" s="195">
        <f>IF(ISNUMBER(SEARCH('Карта учёта'!$B$24,Расходка[[#This Row],[Наименование расходного материала]])),MAX($P$1:P91)+1,0)</f>
        <v>0</v>
      </c>
      <c r="Q92" s="195">
        <f>IF(ISNUMBER(SEARCH('Карта учёта'!$B$25,Расходка[[#This Row],[Наименование расходного материала]])),MAX($Q$1:Q91)+1,0)</f>
        <v>0</v>
      </c>
      <c r="R92" s="196" t="str">
        <f>IFERROR(INDEX(Расходка[Наименование расходного материала],MATCH(Расходка[[#This Row],[№]],Поиск_расходки[Индекс1],0)),"")</f>
        <v/>
      </c>
      <c r="S92" s="196" t="str">
        <f>IFERROR(INDEX(Расходка[Наименование расходного материала],MATCH(Расходка[[#This Row],[№]],Поиск_расходки[Индекс2],0)),"")</f>
        <v/>
      </c>
      <c r="T92" s="196" t="str">
        <f>IFERROR(INDEX(Расходка[Наименование расходного материала],MATCH(Расходка[[#This Row],[№]],Поиск_расходки[Индекс3],0)),"")</f>
        <v/>
      </c>
      <c r="U92" s="196" t="str">
        <f>IFERROR(INDEX(Расходка[Наименование расходного материала],MATCH(Расходка[[#This Row],[№]],Поиск_расходки[Индекс4],0)),"")</f>
        <v/>
      </c>
      <c r="V92" s="196" t="str">
        <f>IFERROR(INDEX(Расходка[Наименование расходного материала],MATCH(Расходка[[#This Row],[№]],Поиск_расходки[Индекс5],0)),"")</f>
        <v/>
      </c>
      <c r="W92" s="196" t="str">
        <f>IFERROR(INDEX(Расходка[Наименование расходного материала],MATCH(Расходка[[#This Row],[№]],Поиск_расходки[Индекс6],0)),"")</f>
        <v/>
      </c>
      <c r="X92" s="196" t="str">
        <f>IFERROR(INDEX(Расходка[Наименование расходного материала],MATCH(Расходка[[#This Row],[№]],Поиск_расходки[Индекс7],0)),"")</f>
        <v/>
      </c>
      <c r="Y92" s="196" t="str">
        <f>IFERROR(INDEX(Расходка[Наименование расходного материала],MATCH(Расходка[[#This Row],[№]],Поиск_расходки[Индекс8],0)),"")</f>
        <v/>
      </c>
      <c r="Z92" s="196" t="str">
        <f>IFERROR(INDEX(Расходка[Наименование расходного материала],MATCH(Расходка[[#This Row],[№]],Поиск_расходки[Индекс9],0)),"")</f>
        <v/>
      </c>
      <c r="AA92" s="196" t="str">
        <f>IFERROR(INDEX(Расходка[Наименование расходного материала],MATCH(Расходка[[#This Row],[№]],Поиск_расходки[Индекс10],0)),"")</f>
        <v/>
      </c>
      <c r="AB92" s="196" t="str">
        <f>IFERROR(INDEX(Расходка[Наименование расходного материала],MATCH(Расходка[[#This Row],[№]],Поиск_расходки[Индекс11],0)),"")</f>
        <v/>
      </c>
      <c r="AC92" s="196" t="str">
        <f>IFERROR(INDEX(Расходка[Наименование расходного материала],MATCH(Расходка[[#This Row],[№]],Поиск_расходки[Индекс12],0)),"")</f>
        <v/>
      </c>
      <c r="AD92" s="196" t="str">
        <f>IFERROR(INDEX(Расходка[Наименование расходного материала],MATCH(Расходка[[#This Row],[№]],Поиск_расходки[Индекс13],0)),"")</f>
        <v/>
      </c>
      <c r="AF92" s="4" t="s">
        <v>6</v>
      </c>
      <c r="AG92" s="4" t="s">
        <v>482</v>
      </c>
    </row>
    <row r="93" spans="1:33">
      <c r="E93" s="195">
        <f>IF(ISNUMBER(SEARCH('Карта учёта'!$B$13,Расходка[[#This Row],[Наименование расходного материала]])),MAX($E$1:E92)+1,0)</f>
        <v>0</v>
      </c>
      <c r="F93" s="195">
        <f>IF(ISNUMBER(SEARCH('Карта учёта'!$B$14,Расходка[[#This Row],[Наименование расходного материала]])),MAX($F$1:F92)+1,0)</f>
        <v>0</v>
      </c>
      <c r="G93" s="195">
        <f>IF(ISNUMBER(SEARCH('Карта учёта'!$B$15,Расходка[[#This Row],[Наименование расходного материала]])),MAX($G$1:G92)+1,0)</f>
        <v>0</v>
      </c>
      <c r="H93" s="195">
        <f>IF(ISNUMBER(SEARCH('Карта учёта'!$B$16,Расходка[[#This Row],[Наименование расходного материала]])),MAX($H$1:H92)+1,0)</f>
        <v>0</v>
      </c>
      <c r="I93" s="195">
        <f>IF(ISNUMBER(SEARCH('Карта учёта'!$B$17,Расходка[[#This Row],[Наименование расходного материала]])),MAX($I$1:I92)+1,0)</f>
        <v>0</v>
      </c>
      <c r="J93" s="195">
        <f>IF(ISNUMBER(SEARCH('Карта учёта'!$B$18,Расходка[[#This Row],[Наименование расходного материала]])),MAX($J$1:J92)+1,0)</f>
        <v>0</v>
      </c>
      <c r="K93" s="195">
        <f>IF(ISNUMBER(SEARCH('Карта учёта'!$B$19,Расходка[[#This Row],[Наименование расходного материала]])),MAX($K$1:K92)+1,0)</f>
        <v>0</v>
      </c>
      <c r="L93" s="195">
        <f>IF(ISNUMBER(SEARCH('Карта учёта'!$B$20,Расходка[[#This Row],[Наименование расходного материала]])),MAX($L$1:L92)+1,0)</f>
        <v>0</v>
      </c>
      <c r="M93" s="195">
        <f>IF(ISNUMBER(SEARCH('Карта учёта'!$B$21,Расходка[[#This Row],[Наименование расходного материала]])),MAX($M$1:M92)+1,0)</f>
        <v>0</v>
      </c>
      <c r="N93" s="195">
        <f>IF(ISNUMBER(SEARCH('Карта учёта'!$B$22,Расходка[[#This Row],[Наименование расходного материала]])),MAX($N$1:N92)+1,0)</f>
        <v>0</v>
      </c>
      <c r="O93" s="195">
        <f>IF(ISNUMBER(SEARCH('Карта учёта'!$B$23,Расходка[[#This Row],[Наименование расходного материала]])),MAX($O$1:O92)+1,0)</f>
        <v>0</v>
      </c>
      <c r="P93" s="195">
        <f>IF(ISNUMBER(SEARCH('Карта учёта'!$B$24,Расходка[[#This Row],[Наименование расходного материала]])),MAX($P$1:P92)+1,0)</f>
        <v>0</v>
      </c>
      <c r="Q93" s="195">
        <f>IF(ISNUMBER(SEARCH('Карта учёта'!$B$25,Расходка[[#This Row],[Наименование расходного материала]])),MAX($Q$1:Q92)+1,0)</f>
        <v>0</v>
      </c>
      <c r="R93" s="196" t="str">
        <f>IFERROR(INDEX(Расходка[Наименование расходного материала],MATCH(Расходка[[#This Row],[№]],Поиск_расходки[Индекс1],0)),"")</f>
        <v/>
      </c>
      <c r="S93" s="196" t="str">
        <f>IFERROR(INDEX(Расходка[Наименование расходного материала],MATCH(Расходка[[#This Row],[№]],Поиск_расходки[Индекс2],0)),"")</f>
        <v/>
      </c>
      <c r="T93" s="196" t="str">
        <f>IFERROR(INDEX(Расходка[Наименование расходного материала],MATCH(Расходка[[#This Row],[№]],Поиск_расходки[Индекс3],0)),"")</f>
        <v/>
      </c>
      <c r="U93" s="196" t="str">
        <f>IFERROR(INDEX(Расходка[Наименование расходного материала],MATCH(Расходка[[#This Row],[№]],Поиск_расходки[Индекс4],0)),"")</f>
        <v/>
      </c>
      <c r="V93" s="196" t="str">
        <f>IFERROR(INDEX(Расходка[Наименование расходного материала],MATCH(Расходка[[#This Row],[№]],Поиск_расходки[Индекс5],0)),"")</f>
        <v/>
      </c>
      <c r="W93" s="196" t="str">
        <f>IFERROR(INDEX(Расходка[Наименование расходного материала],MATCH(Расходка[[#This Row],[№]],Поиск_расходки[Индекс6],0)),"")</f>
        <v/>
      </c>
      <c r="X93" s="196" t="str">
        <f>IFERROR(INDEX(Расходка[Наименование расходного материала],MATCH(Расходка[[#This Row],[№]],Поиск_расходки[Индекс7],0)),"")</f>
        <v/>
      </c>
      <c r="Y93" s="196" t="str">
        <f>IFERROR(INDEX(Расходка[Наименование расходного материала],MATCH(Расходка[[#This Row],[№]],Поиск_расходки[Индекс8],0)),"")</f>
        <v/>
      </c>
      <c r="Z93" s="196" t="str">
        <f>IFERROR(INDEX(Расходка[Наименование расходного материала],MATCH(Расходка[[#This Row],[№]],Поиск_расходки[Индекс9],0)),"")</f>
        <v/>
      </c>
      <c r="AA93" s="196" t="str">
        <f>IFERROR(INDEX(Расходка[Наименование расходного материала],MATCH(Расходка[[#This Row],[№]],Поиск_расходки[Индекс10],0)),"")</f>
        <v/>
      </c>
      <c r="AB93" s="196" t="str">
        <f>IFERROR(INDEX(Расходка[Наименование расходного материала],MATCH(Расходка[[#This Row],[№]],Поиск_расходки[Индекс11],0)),"")</f>
        <v/>
      </c>
      <c r="AC93" s="196" t="str">
        <f>IFERROR(INDEX(Расходка[Наименование расходного материала],MATCH(Расходка[[#This Row],[№]],Поиск_расходки[Индекс12],0)),"")</f>
        <v/>
      </c>
      <c r="AD93" s="196" t="str">
        <f>IFERROR(INDEX(Расходка[Наименование расходного материала],MATCH(Расходка[[#This Row],[№]],Поиск_расходки[Индекс13],0)),"")</f>
        <v/>
      </c>
      <c r="AF93" s="4" t="s">
        <v>6</v>
      </c>
      <c r="AG93" s="4" t="s">
        <v>483</v>
      </c>
    </row>
    <row r="94" spans="1:33">
      <c r="E94" s="195">
        <f>IF(ISNUMBER(SEARCH('Карта учёта'!$B$13,Расходка[[#This Row],[Наименование расходного материала]])),MAX($E$1:E93)+1,0)</f>
        <v>0</v>
      </c>
      <c r="F94" s="195">
        <f>IF(ISNUMBER(SEARCH('Карта учёта'!$B$14,Расходка[[#This Row],[Наименование расходного материала]])),MAX($F$1:F93)+1,0)</f>
        <v>0</v>
      </c>
      <c r="G94" s="195">
        <f>IF(ISNUMBER(SEARCH('Карта учёта'!$B$15,Расходка[[#This Row],[Наименование расходного материала]])),MAX($G$1:G93)+1,0)</f>
        <v>0</v>
      </c>
      <c r="H94" s="195">
        <f>IF(ISNUMBER(SEARCH('Карта учёта'!$B$16,Расходка[[#This Row],[Наименование расходного материала]])),MAX($H$1:H93)+1,0)</f>
        <v>0</v>
      </c>
      <c r="I94" s="195">
        <f>IF(ISNUMBER(SEARCH('Карта учёта'!$B$17,Расходка[[#This Row],[Наименование расходного материала]])),MAX($I$1:I93)+1,0)</f>
        <v>0</v>
      </c>
      <c r="J94" s="195">
        <f>IF(ISNUMBER(SEARCH('Карта учёта'!$B$18,Расходка[[#This Row],[Наименование расходного материала]])),MAX($J$1:J93)+1,0)</f>
        <v>0</v>
      </c>
      <c r="K94" s="195">
        <f>IF(ISNUMBER(SEARCH('Карта учёта'!$B$19,Расходка[[#This Row],[Наименование расходного материала]])),MAX($K$1:K93)+1,0)</f>
        <v>0</v>
      </c>
      <c r="L94" s="195">
        <f>IF(ISNUMBER(SEARCH('Карта учёта'!$B$20,Расходка[[#This Row],[Наименование расходного материала]])),MAX($L$1:L93)+1,0)</f>
        <v>0</v>
      </c>
      <c r="M94" s="195">
        <f>IF(ISNUMBER(SEARCH('Карта учёта'!$B$21,Расходка[[#This Row],[Наименование расходного материала]])),MAX($M$1:M93)+1,0)</f>
        <v>0</v>
      </c>
      <c r="N94" s="195">
        <f>IF(ISNUMBER(SEARCH('Карта учёта'!$B$22,Расходка[[#This Row],[Наименование расходного материала]])),MAX($N$1:N93)+1,0)</f>
        <v>0</v>
      </c>
      <c r="O94" s="195">
        <f>IF(ISNUMBER(SEARCH('Карта учёта'!$B$23,Расходка[[#This Row],[Наименование расходного материала]])),MAX($O$1:O93)+1,0)</f>
        <v>0</v>
      </c>
      <c r="P94" s="195">
        <f>IF(ISNUMBER(SEARCH('Карта учёта'!$B$24,Расходка[[#This Row],[Наименование расходного материала]])),MAX($P$1:P93)+1,0)</f>
        <v>0</v>
      </c>
      <c r="Q94" s="195">
        <f>IF(ISNUMBER(SEARCH('Карта учёта'!$B$25,Расходка[[#This Row],[Наименование расходного материала]])),MAX($Q$1:Q93)+1,0)</f>
        <v>0</v>
      </c>
      <c r="R94" s="196" t="str">
        <f>IFERROR(INDEX(Расходка[Наименование расходного материала],MATCH(Расходка[[#This Row],[№]],Поиск_расходки[Индекс1],0)),"")</f>
        <v/>
      </c>
      <c r="S94" s="196" t="str">
        <f>IFERROR(INDEX(Расходка[Наименование расходного материала],MATCH(Расходка[[#This Row],[№]],Поиск_расходки[Индекс2],0)),"")</f>
        <v/>
      </c>
      <c r="T94" s="196" t="str">
        <f>IFERROR(INDEX(Расходка[Наименование расходного материала],MATCH(Расходка[[#This Row],[№]],Поиск_расходки[Индекс3],0)),"")</f>
        <v/>
      </c>
      <c r="U94" s="196" t="str">
        <f>IFERROR(INDEX(Расходка[Наименование расходного материала],MATCH(Расходка[[#This Row],[№]],Поиск_расходки[Индекс4],0)),"")</f>
        <v/>
      </c>
      <c r="V94" s="196" t="str">
        <f>IFERROR(INDEX(Расходка[Наименование расходного материала],MATCH(Расходка[[#This Row],[№]],Поиск_расходки[Индекс5],0)),"")</f>
        <v/>
      </c>
      <c r="W94" s="196" t="str">
        <f>IFERROR(INDEX(Расходка[Наименование расходного материала],MATCH(Расходка[[#This Row],[№]],Поиск_расходки[Индекс6],0)),"")</f>
        <v/>
      </c>
      <c r="X94" s="196" t="str">
        <f>IFERROR(INDEX(Расходка[Наименование расходного материала],MATCH(Расходка[[#This Row],[№]],Поиск_расходки[Индекс7],0)),"")</f>
        <v/>
      </c>
      <c r="Y94" s="196" t="str">
        <f>IFERROR(INDEX(Расходка[Наименование расходного материала],MATCH(Расходка[[#This Row],[№]],Поиск_расходки[Индекс8],0)),"")</f>
        <v/>
      </c>
      <c r="Z94" s="196" t="str">
        <f>IFERROR(INDEX(Расходка[Наименование расходного материала],MATCH(Расходка[[#This Row],[№]],Поиск_расходки[Индекс9],0)),"")</f>
        <v/>
      </c>
      <c r="AA94" s="196" t="str">
        <f>IFERROR(INDEX(Расходка[Наименование расходного материала],MATCH(Расходка[[#This Row],[№]],Поиск_расходки[Индекс10],0)),"")</f>
        <v/>
      </c>
      <c r="AB94" s="196" t="str">
        <f>IFERROR(INDEX(Расходка[Наименование расходного материала],MATCH(Расходка[[#This Row],[№]],Поиск_расходки[Индекс11],0)),"")</f>
        <v/>
      </c>
      <c r="AC94" s="196" t="str">
        <f>IFERROR(INDEX(Расходка[Наименование расходного материала],MATCH(Расходка[[#This Row],[№]],Поиск_расходки[Индекс12],0)),"")</f>
        <v/>
      </c>
      <c r="AD94" s="196" t="str">
        <f>IFERROR(INDEX(Расходка[Наименование расходного материала],MATCH(Расходка[[#This Row],[№]],Поиск_расходки[Индекс13],0)),"")</f>
        <v/>
      </c>
      <c r="AF94" s="4" t="s">
        <v>6</v>
      </c>
      <c r="AG94" s="4" t="s">
        <v>430</v>
      </c>
    </row>
    <row r="95" spans="1:33">
      <c r="E95" s="195">
        <f>IF(ISNUMBER(SEARCH('Карта учёта'!$B$13,Расходка[[#This Row],[Наименование расходного материала]])),MAX($E$1:E94)+1,0)</f>
        <v>0</v>
      </c>
      <c r="F95" s="195">
        <f>IF(ISNUMBER(SEARCH('Карта учёта'!$B$14,Расходка[[#This Row],[Наименование расходного материала]])),MAX($F$1:F94)+1,0)</f>
        <v>0</v>
      </c>
      <c r="G95" s="195">
        <f>IF(ISNUMBER(SEARCH('Карта учёта'!$B$15,Расходка[[#This Row],[Наименование расходного материала]])),MAX($G$1:G94)+1,0)</f>
        <v>0</v>
      </c>
      <c r="H95" s="195">
        <f>IF(ISNUMBER(SEARCH('Карта учёта'!$B$16,Расходка[[#This Row],[Наименование расходного материала]])),MAX($H$1:H94)+1,0)</f>
        <v>0</v>
      </c>
      <c r="I95" s="195">
        <f>IF(ISNUMBER(SEARCH('Карта учёта'!$B$17,Расходка[[#This Row],[Наименование расходного материала]])),MAX($I$1:I94)+1,0)</f>
        <v>0</v>
      </c>
      <c r="J95" s="195">
        <f>IF(ISNUMBER(SEARCH('Карта учёта'!$B$18,Расходка[[#This Row],[Наименование расходного материала]])),MAX($J$1:J94)+1,0)</f>
        <v>0</v>
      </c>
      <c r="K95" s="195">
        <f>IF(ISNUMBER(SEARCH('Карта учёта'!$B$19,Расходка[[#This Row],[Наименование расходного материала]])),MAX($K$1:K94)+1,0)</f>
        <v>0</v>
      </c>
      <c r="L95" s="195">
        <f>IF(ISNUMBER(SEARCH('Карта учёта'!$B$20,Расходка[[#This Row],[Наименование расходного материала]])),MAX($L$1:L94)+1,0)</f>
        <v>0</v>
      </c>
      <c r="M95" s="195">
        <f>IF(ISNUMBER(SEARCH('Карта учёта'!$B$21,Расходка[[#This Row],[Наименование расходного материала]])),MAX($M$1:M94)+1,0)</f>
        <v>0</v>
      </c>
      <c r="N95" s="195">
        <f>IF(ISNUMBER(SEARCH('Карта учёта'!$B$22,Расходка[[#This Row],[Наименование расходного материала]])),MAX($N$1:N94)+1,0)</f>
        <v>0</v>
      </c>
      <c r="O95" s="195">
        <f>IF(ISNUMBER(SEARCH('Карта учёта'!$B$23,Расходка[[#This Row],[Наименование расходного материала]])),MAX($O$1:O94)+1,0)</f>
        <v>0</v>
      </c>
      <c r="P95" s="195">
        <f>IF(ISNUMBER(SEARCH('Карта учёта'!$B$24,Расходка[[#This Row],[Наименование расходного материала]])),MAX($P$1:P94)+1,0)</f>
        <v>0</v>
      </c>
      <c r="Q95" s="195">
        <f>IF(ISNUMBER(SEARCH('Карта учёта'!$B$25,Расходка[[#This Row],[Наименование расходного материала]])),MAX($Q$1:Q94)+1,0)</f>
        <v>0</v>
      </c>
      <c r="R95" s="196" t="str">
        <f>IFERROR(INDEX(Расходка[Наименование расходного материала],MATCH(Расходка[[#This Row],[№]],Поиск_расходки[Индекс1],0)),"")</f>
        <v/>
      </c>
      <c r="S95" s="196" t="str">
        <f>IFERROR(INDEX(Расходка[Наименование расходного материала],MATCH(Расходка[[#This Row],[№]],Поиск_расходки[Индекс2],0)),"")</f>
        <v/>
      </c>
      <c r="T95" s="196" t="str">
        <f>IFERROR(INDEX(Расходка[Наименование расходного материала],MATCH(Расходка[[#This Row],[№]],Поиск_расходки[Индекс3],0)),"")</f>
        <v/>
      </c>
      <c r="U95" s="196" t="str">
        <f>IFERROR(INDEX(Расходка[Наименование расходного материала],MATCH(Расходка[[#This Row],[№]],Поиск_расходки[Индекс4],0)),"")</f>
        <v/>
      </c>
      <c r="V95" s="196" t="str">
        <f>IFERROR(INDEX(Расходка[Наименование расходного материала],MATCH(Расходка[[#This Row],[№]],Поиск_расходки[Индекс5],0)),"")</f>
        <v/>
      </c>
      <c r="W95" s="196" t="str">
        <f>IFERROR(INDEX(Расходка[Наименование расходного материала],MATCH(Расходка[[#This Row],[№]],Поиск_расходки[Индекс6],0)),"")</f>
        <v/>
      </c>
      <c r="X95" s="196" t="str">
        <f>IFERROR(INDEX(Расходка[Наименование расходного материала],MATCH(Расходка[[#This Row],[№]],Поиск_расходки[Индекс7],0)),"")</f>
        <v/>
      </c>
      <c r="Y95" s="196" t="str">
        <f>IFERROR(INDEX(Расходка[Наименование расходного материала],MATCH(Расходка[[#This Row],[№]],Поиск_расходки[Индекс8],0)),"")</f>
        <v/>
      </c>
      <c r="Z95" s="196" t="str">
        <f>IFERROR(INDEX(Расходка[Наименование расходного материала],MATCH(Расходка[[#This Row],[№]],Поиск_расходки[Индекс9],0)),"")</f>
        <v/>
      </c>
      <c r="AA95" s="196" t="str">
        <f>IFERROR(INDEX(Расходка[Наименование расходного материала],MATCH(Расходка[[#This Row],[№]],Поиск_расходки[Индекс10],0)),"")</f>
        <v/>
      </c>
      <c r="AB95" s="196" t="str">
        <f>IFERROR(INDEX(Расходка[Наименование расходного материала],MATCH(Расходка[[#This Row],[№]],Поиск_расходки[Индекс11],0)),"")</f>
        <v/>
      </c>
      <c r="AC95" s="196" t="str">
        <f>IFERROR(INDEX(Расходка[Наименование расходного материала],MATCH(Расходка[[#This Row],[№]],Поиск_расходки[Индекс12],0)),"")</f>
        <v/>
      </c>
      <c r="AD95" s="196" t="str">
        <f>IFERROR(INDEX(Расходка[Наименование расходного материала],MATCH(Расходка[[#This Row],[№]],Поиск_расходки[Индекс13],0)),"")</f>
        <v/>
      </c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  <row r="98" spans="32:33">
      <c r="AF98" s="4" t="s">
        <v>5</v>
      </c>
      <c r="AG98" s="4" t="s">
        <v>534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1" zoomScale="90" zoomScaleNormal="90" workbookViewId="0">
      <selection activeCell="A81" sqref="A8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527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532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274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2025-04-21T16:24:48Z</cp:lastPrinted>
  <dcterms:created xsi:type="dcterms:W3CDTF">2015-06-05T18:19:34Z</dcterms:created>
  <dcterms:modified xsi:type="dcterms:W3CDTF">2025-04-21T17:47:28Z</dcterms:modified>
</cp:coreProperties>
</file>