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5\ЧКВ ОКС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9" l="1"/>
  <c r="E79" i="1" l="1"/>
  <c r="E80" i="1"/>
  <c r="E81" i="1"/>
  <c r="F79" i="1"/>
  <c r="F80" i="1"/>
  <c r="F81" i="1"/>
  <c r="G79" i="1"/>
  <c r="G80" i="1"/>
  <c r="G81" i="1"/>
  <c r="H79" i="1"/>
  <c r="H80" i="1"/>
  <c r="H81" i="1"/>
  <c r="I79" i="1"/>
  <c r="I80" i="1"/>
  <c r="I81" i="1"/>
  <c r="J79" i="1"/>
  <c r="J80" i="1"/>
  <c r="J81" i="1"/>
  <c r="K79" i="1"/>
  <c r="K80" i="1"/>
  <c r="K81" i="1"/>
  <c r="L79" i="1"/>
  <c r="L80" i="1"/>
  <c r="L81" i="1"/>
  <c r="M81" i="1"/>
  <c r="N81" i="1"/>
  <c r="O81" i="1"/>
  <c r="P81" i="1"/>
  <c r="Q81" i="1"/>
  <c r="A19" i="3" l="1"/>
  <c r="A63" i="1" l="1"/>
  <c r="A79" i="1"/>
  <c r="A80" i="1"/>
  <c r="A81" i="1"/>
  <c r="A17" i="3"/>
  <c r="A18" i="3"/>
  <c r="A20" i="3"/>
  <c r="B13" i="9" l="1"/>
  <c r="B12" i="9"/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J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20" i="9" l="1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9" i="3"/>
  <c r="D8" i="3"/>
  <c r="D7" i="3"/>
  <c r="D5" i="3"/>
  <c r="D4" i="3"/>
  <c r="AK7" i="1"/>
  <c r="AK8" i="1"/>
  <c r="AK3" i="1"/>
  <c r="AK4" i="1"/>
  <c r="AK5" i="1"/>
  <c r="AK6" i="1"/>
  <c r="AK2" i="1"/>
  <c r="A7" i="6"/>
  <c r="A23" i="3"/>
  <c r="A24" i="3"/>
  <c r="A25" i="3"/>
  <c r="A13" i="3"/>
  <c r="A14" i="3"/>
  <c r="A16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AC2" i="1" s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1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Q72" i="1" l="1"/>
  <c r="Q73" i="1" s="1"/>
  <c r="O69" i="1"/>
  <c r="O70" i="1" s="1"/>
  <c r="O71" i="1" s="1"/>
  <c r="O72" i="1" s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4" i="1" l="1"/>
  <c r="Q75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O74" i="1" l="1"/>
  <c r="O75" i="1" s="1"/>
  <c r="Q76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AD29" i="1" l="1"/>
  <c r="AD58" i="1"/>
  <c r="AD17" i="1"/>
  <c r="AD34" i="1"/>
  <c r="AD33" i="1"/>
  <c r="Q77" i="1"/>
  <c r="O76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2" i="1"/>
  <c r="AD57" i="1"/>
  <c r="AD7" i="1"/>
  <c r="AD15" i="1"/>
  <c r="AD59" i="1"/>
  <c r="AD18" i="1"/>
  <c r="AD60" i="1"/>
  <c r="AD4" i="1"/>
  <c r="AD5" i="1"/>
  <c r="AD6" i="1"/>
  <c r="AD26" i="1"/>
  <c r="AD13" i="1"/>
  <c r="AD56" i="1"/>
  <c r="AD19" i="1"/>
  <c r="AD63" i="1"/>
  <c r="AD62" i="1"/>
  <c r="AD65" i="1"/>
  <c r="AD64" i="1"/>
  <c r="AD25" i="1"/>
  <c r="AD61" i="1"/>
  <c r="AD21" i="1"/>
  <c r="AD73" i="1"/>
  <c r="AD66" i="1"/>
  <c r="AD69" i="1"/>
  <c r="AD31" i="1"/>
  <c r="AD32" i="1"/>
  <c r="AD74" i="1"/>
  <c r="AD70" i="1"/>
  <c r="AD16" i="1"/>
  <c r="AD67" i="1"/>
  <c r="AD68" i="1"/>
  <c r="AD71" i="1"/>
  <c r="AD30" i="1"/>
  <c r="AD72" i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D78" i="1" l="1"/>
  <c r="Q79" i="1"/>
  <c r="Q80" i="1" s="1"/>
  <c r="O78" i="1"/>
  <c r="O79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D79" i="1" l="1"/>
  <c r="AD81" i="1"/>
  <c r="AD80" i="1"/>
  <c r="O80" i="1"/>
  <c r="AB34" i="1" s="1"/>
  <c r="AB65" i="1"/>
  <c r="AB6" i="1"/>
  <c r="AB68" i="1"/>
  <c r="AB31" i="1"/>
  <c r="AB16" i="1"/>
  <c r="AB21" i="1"/>
  <c r="AB30" i="1"/>
  <c r="AB73" i="1"/>
  <c r="AB60" i="1"/>
  <c r="AB75" i="1"/>
  <c r="AB74" i="1"/>
  <c r="AB7" i="1"/>
  <c r="AB66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32" i="1" l="1"/>
  <c r="AB70" i="1"/>
  <c r="AB22" i="1"/>
  <c r="AB37" i="1"/>
  <c r="AB79" i="1"/>
  <c r="AB81" i="1"/>
  <c r="AB80" i="1"/>
  <c r="AB2" i="1"/>
  <c r="AB57" i="1"/>
  <c r="AB13" i="1"/>
  <c r="AB26" i="1"/>
  <c r="AB5" i="1"/>
  <c r="AB64" i="1"/>
  <c r="AB17" i="1"/>
  <c r="AB25" i="1"/>
  <c r="AB61" i="1"/>
  <c r="AB77" i="1"/>
  <c r="AB38" i="1"/>
  <c r="AB33" i="1"/>
  <c r="AB62" i="1"/>
  <c r="AB4" i="1"/>
  <c r="AB59" i="1"/>
  <c r="AB63" i="1"/>
  <c r="AB40" i="1"/>
  <c r="AB29" i="1"/>
  <c r="AB69" i="1"/>
  <c r="AB78" i="1"/>
  <c r="AB41" i="1"/>
  <c r="AB67" i="1"/>
  <c r="AB56" i="1"/>
  <c r="AB36" i="1"/>
  <c r="AB58" i="1"/>
  <c r="AB72" i="1"/>
  <c r="AB76" i="1"/>
  <c r="AB39" i="1"/>
  <c r="AB19" i="1"/>
  <c r="AB15" i="1"/>
  <c r="AB71" i="1"/>
  <c r="AB18" i="1"/>
  <c r="AB42" i="1"/>
  <c r="AB43" i="1"/>
  <c r="H74" i="1"/>
  <c r="F74" i="1"/>
  <c r="S2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7" i="1" l="1"/>
  <c r="S80" i="1"/>
  <c r="S81" i="1"/>
  <c r="S79" i="1"/>
  <c r="S8" i="1"/>
  <c r="S20" i="1"/>
  <c r="S10" i="1"/>
  <c r="S21" i="1"/>
  <c r="S28" i="1"/>
  <c r="S29" i="1"/>
  <c r="S30" i="1"/>
  <c r="S13" i="1"/>
  <c r="S6" i="1"/>
  <c r="S15" i="1"/>
  <c r="S36" i="1"/>
  <c r="S25" i="1"/>
  <c r="S31" i="1"/>
  <c r="S3" i="1"/>
  <c r="S33" i="1"/>
  <c r="S18" i="1"/>
  <c r="S9" i="1"/>
  <c r="S16" i="1"/>
  <c r="S38" i="1"/>
  <c r="S12" i="1"/>
  <c r="S35" i="1"/>
  <c r="S42" i="1"/>
  <c r="S53" i="1"/>
  <c r="S32" i="1"/>
  <c r="S17" i="1"/>
  <c r="S24" i="1"/>
  <c r="S26" i="1"/>
  <c r="S34" i="1"/>
  <c r="S22" i="1"/>
  <c r="S11" i="1"/>
  <c r="S4" i="1"/>
  <c r="S73" i="1"/>
  <c r="S69" i="1"/>
  <c r="S74" i="1"/>
  <c r="S59" i="1"/>
  <c r="S40" i="1"/>
  <c r="S58" i="1"/>
  <c r="S63" i="1"/>
  <c r="S47" i="1"/>
  <c r="S14" i="1"/>
  <c r="S27" i="1"/>
  <c r="S37" i="1"/>
  <c r="S39" i="1"/>
  <c r="S50" i="1"/>
  <c r="S46" i="1"/>
  <c r="S68" i="1"/>
  <c r="S51" i="1"/>
  <c r="S54" i="1"/>
  <c r="S60" i="1"/>
  <c r="S41" i="1"/>
  <c r="S23" i="1"/>
  <c r="S19" i="1"/>
  <c r="S5" i="1"/>
  <c r="S43" i="1"/>
  <c r="S57" i="1"/>
  <c r="S62" i="1"/>
  <c r="S49" i="1"/>
  <c r="S75" i="1"/>
  <c r="S64" i="1"/>
  <c r="S72" i="1"/>
  <c r="S44" i="1"/>
  <c r="S78" i="1"/>
  <c r="S45" i="1"/>
  <c r="S70" i="1"/>
  <c r="S65" i="1"/>
  <c r="S61" i="1"/>
  <c r="S52" i="1"/>
  <c r="S55" i="1"/>
  <c r="S48" i="1"/>
  <c r="S67" i="1"/>
  <c r="S71" i="1"/>
  <c r="S56" i="1"/>
  <c r="S66" i="1"/>
  <c r="S76" i="1"/>
  <c r="S77" i="1"/>
  <c r="H76" i="1"/>
  <c r="H77" i="1" s="1"/>
  <c r="U50" i="1"/>
  <c r="U62" i="1"/>
  <c r="U67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78" i="1" l="1"/>
  <c r="U79" i="1"/>
  <c r="U81" i="1"/>
  <c r="U80" i="1"/>
  <c r="U43" i="1"/>
  <c r="U53" i="1"/>
  <c r="U71" i="1"/>
  <c r="U48" i="1"/>
  <c r="U65" i="1"/>
  <c r="U2" i="1"/>
  <c r="U76" i="1"/>
  <c r="U77" i="1"/>
  <c r="J75" i="1"/>
  <c r="J76" i="1" s="1"/>
  <c r="J77" i="1" s="1"/>
  <c r="I75" i="1"/>
  <c r="I76" i="1" s="1"/>
  <c r="I77" i="1" s="1"/>
  <c r="W62" i="1"/>
  <c r="W65" i="1"/>
  <c r="W74" i="1"/>
  <c r="W51" i="1"/>
  <c r="P34" i="1"/>
  <c r="K69" i="1"/>
  <c r="N56" i="1"/>
  <c r="N57" i="1" s="1"/>
  <c r="N58" i="1" s="1"/>
  <c r="G55" i="1"/>
  <c r="AC3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8" i="1" l="1"/>
  <c r="W81" i="1"/>
  <c r="W80" i="1"/>
  <c r="W79" i="1"/>
  <c r="W73" i="1"/>
  <c r="W55" i="1"/>
  <c r="W72" i="1"/>
  <c r="W68" i="1"/>
  <c r="W60" i="1"/>
  <c r="W67" i="1"/>
  <c r="W52" i="1"/>
  <c r="W54" i="1"/>
  <c r="W43" i="1"/>
  <c r="W63" i="1"/>
  <c r="W49" i="1"/>
  <c r="W66" i="1"/>
  <c r="I78" i="1"/>
  <c r="W61" i="1"/>
  <c r="W58" i="1"/>
  <c r="W40" i="1"/>
  <c r="W45" i="1"/>
  <c r="W53" i="1"/>
  <c r="W46" i="1"/>
  <c r="W47" i="1"/>
  <c r="W59" i="1"/>
  <c r="W56" i="1"/>
  <c r="W44" i="1"/>
  <c r="W41" i="1"/>
  <c r="W70" i="1"/>
  <c r="W64" i="1"/>
  <c r="W57" i="1"/>
  <c r="W39" i="1"/>
  <c r="V62" i="1"/>
  <c r="V2" i="1"/>
  <c r="W77" i="1"/>
  <c r="W2" i="1"/>
  <c r="V57" i="1"/>
  <c r="V71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V78" i="1" l="1"/>
  <c r="V80" i="1"/>
  <c r="V81" i="1"/>
  <c r="V79" i="1"/>
  <c r="V73" i="1"/>
  <c r="V77" i="1"/>
  <c r="V50" i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A2" i="1"/>
  <c r="P69" i="1"/>
  <c r="P70" i="1" s="1"/>
  <c r="P71" i="1" s="1"/>
  <c r="P72" i="1" s="1"/>
  <c r="P73" i="1" s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7" i="1" s="1"/>
  <c r="X4" i="1"/>
  <c r="X73" i="1"/>
  <c r="X24" i="1"/>
  <c r="X10" i="1"/>
  <c r="X71" i="1"/>
  <c r="X28" i="1"/>
  <c r="X64" i="1"/>
  <c r="X60" i="1"/>
  <c r="X40" i="1"/>
  <c r="X15" i="1"/>
  <c r="X27" i="1"/>
  <c r="X18" i="1"/>
  <c r="X51" i="1"/>
  <c r="X49" i="1"/>
  <c r="G74" i="1"/>
  <c r="G75" i="1" s="1"/>
  <c r="P74" i="1"/>
  <c r="N72" i="1"/>
  <c r="N73" i="1" s="1"/>
  <c r="L67" i="1"/>
  <c r="M61" i="1"/>
  <c r="X80" i="1" l="1"/>
  <c r="X81" i="1"/>
  <c r="X79" i="1"/>
  <c r="X78" i="1"/>
  <c r="X13" i="1"/>
  <c r="X16" i="1"/>
  <c r="X59" i="1"/>
  <c r="X34" i="1"/>
  <c r="X11" i="1"/>
  <c r="X42" i="1"/>
  <c r="X26" i="1"/>
  <c r="X61" i="1"/>
  <c r="X22" i="1"/>
  <c r="X35" i="1"/>
  <c r="X52" i="1"/>
  <c r="X68" i="1"/>
  <c r="X12" i="1"/>
  <c r="X29" i="1"/>
  <c r="X19" i="1"/>
  <c r="X75" i="1"/>
  <c r="X41" i="1"/>
  <c r="X45" i="1"/>
  <c r="X77" i="1"/>
  <c r="X66" i="1"/>
  <c r="X6" i="1"/>
  <c r="X3" i="1"/>
  <c r="X37" i="1"/>
  <c r="X32" i="1"/>
  <c r="X67" i="1"/>
  <c r="X36" i="1"/>
  <c r="X46" i="1"/>
  <c r="X39" i="1"/>
  <c r="X33" i="1"/>
  <c r="X14" i="1"/>
  <c r="X20" i="1"/>
  <c r="X58" i="1"/>
  <c r="X69" i="1"/>
  <c r="X25" i="1"/>
  <c r="X72" i="1"/>
  <c r="X48" i="1"/>
  <c r="X56" i="1"/>
  <c r="X65" i="1"/>
  <c r="X5" i="1"/>
  <c r="X9" i="1"/>
  <c r="X43" i="1"/>
  <c r="X54" i="1"/>
  <c r="X31" i="1"/>
  <c r="X55" i="1"/>
  <c r="X70" i="1"/>
  <c r="X57" i="1"/>
  <c r="X21" i="1"/>
  <c r="X53" i="1"/>
  <c r="X17" i="1"/>
  <c r="X76" i="1"/>
  <c r="X63" i="1"/>
  <c r="X62" i="1"/>
  <c r="X30" i="1"/>
  <c r="X38" i="1"/>
  <c r="X23" i="1"/>
  <c r="X50" i="1"/>
  <c r="X74" i="1"/>
  <c r="X8" i="1"/>
  <c r="X44" i="1"/>
  <c r="X47" i="1"/>
  <c r="X2" i="1"/>
  <c r="G76" i="1"/>
  <c r="G77" i="1" s="1"/>
  <c r="P75" i="1"/>
  <c r="T40" i="1"/>
  <c r="T47" i="1"/>
  <c r="T49" i="1"/>
  <c r="T17" i="1"/>
  <c r="T44" i="1"/>
  <c r="T48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T58" i="1" l="1"/>
  <c r="T81" i="1"/>
  <c r="T80" i="1"/>
  <c r="T79" i="1"/>
  <c r="T9" i="1"/>
  <c r="T33" i="1"/>
  <c r="T66" i="1"/>
  <c r="T71" i="1"/>
  <c r="T68" i="1"/>
  <c r="T50" i="1"/>
  <c r="T64" i="1"/>
  <c r="T74" i="1"/>
  <c r="T5" i="1"/>
  <c r="T73" i="1"/>
  <c r="T3" i="1"/>
  <c r="T34" i="1"/>
  <c r="T4" i="1"/>
  <c r="T2" i="1"/>
  <c r="T78" i="1"/>
  <c r="T6" i="1"/>
  <c r="T76" i="1"/>
  <c r="T75" i="1"/>
  <c r="T77" i="1"/>
  <c r="P76" i="1"/>
  <c r="N75" i="1"/>
  <c r="L69" i="1"/>
  <c r="M63" i="1"/>
  <c r="M64" i="1" s="1"/>
  <c r="M65" i="1" s="1"/>
  <c r="M66" i="1" s="1"/>
  <c r="P77" i="1" l="1"/>
  <c r="N76" i="1"/>
  <c r="L70" i="1"/>
  <c r="M67" i="1"/>
  <c r="P78" i="1" l="1"/>
  <c r="AC63" i="1"/>
  <c r="AC48" i="1"/>
  <c r="AC64" i="1"/>
  <c r="AC61" i="1"/>
  <c r="AC73" i="1"/>
  <c r="AC44" i="1"/>
  <c r="AC42" i="1"/>
  <c r="AC41" i="1"/>
  <c r="AC67" i="1"/>
  <c r="AC39" i="1"/>
  <c r="AC65" i="1"/>
  <c r="AC40" i="1"/>
  <c r="AC59" i="1"/>
  <c r="AC54" i="1"/>
  <c r="AC58" i="1"/>
  <c r="AC53" i="1"/>
  <c r="AC55" i="1"/>
  <c r="AC50" i="1"/>
  <c r="AC68" i="1"/>
  <c r="AC47" i="1"/>
  <c r="AC70" i="1"/>
  <c r="AC57" i="1"/>
  <c r="AC72" i="1"/>
  <c r="AC45" i="1"/>
  <c r="AC43" i="1"/>
  <c r="AC66" i="1"/>
  <c r="AC37" i="1"/>
  <c r="AC56" i="1"/>
  <c r="AC77" i="1"/>
  <c r="AC78" i="1"/>
  <c r="N77" i="1"/>
  <c r="N78" i="1" s="1"/>
  <c r="N79" i="1" s="1"/>
  <c r="N80" i="1" s="1"/>
  <c r="AC75" i="1"/>
  <c r="AC76" i="1"/>
  <c r="L71" i="1"/>
  <c r="L72" i="1" s="1"/>
  <c r="L73" i="1" s="1"/>
  <c r="M68" i="1"/>
  <c r="AC46" i="1" l="1"/>
  <c r="P79" i="1"/>
  <c r="P80" i="1" s="1"/>
  <c r="AC60" i="1"/>
  <c r="AC81" i="1"/>
  <c r="AC80" i="1"/>
  <c r="AC79" i="1"/>
  <c r="AC4" i="1"/>
  <c r="AC7" i="1"/>
  <c r="AC13" i="1"/>
  <c r="AC19" i="1"/>
  <c r="AC6" i="1"/>
  <c r="AC18" i="1"/>
  <c r="AC5" i="1"/>
  <c r="AC15" i="1"/>
  <c r="AC21" i="1"/>
  <c r="AC25" i="1"/>
  <c r="AC26" i="1"/>
  <c r="AC17" i="1"/>
  <c r="AC16" i="1"/>
  <c r="AC22" i="1"/>
  <c r="AC23" i="1"/>
  <c r="AC30" i="1"/>
  <c r="AC29" i="1"/>
  <c r="AC31" i="1"/>
  <c r="AC32" i="1"/>
  <c r="AC28" i="1"/>
  <c r="AC27" i="1"/>
  <c r="AC11" i="1"/>
  <c r="AC24" i="1"/>
  <c r="AC10" i="1"/>
  <c r="AC8" i="1"/>
  <c r="AC33" i="1"/>
  <c r="AC14" i="1"/>
  <c r="AC12" i="1"/>
  <c r="AC9" i="1"/>
  <c r="AC20" i="1"/>
  <c r="AC34" i="1"/>
  <c r="AC35" i="1"/>
  <c r="AC36" i="1"/>
  <c r="AC38" i="1"/>
  <c r="AC71" i="1"/>
  <c r="AC69" i="1"/>
  <c r="AC51" i="1"/>
  <c r="AC74" i="1"/>
  <c r="AC49" i="1"/>
  <c r="AC52" i="1"/>
  <c r="AC62" i="1"/>
  <c r="AA81" i="1"/>
  <c r="AA80" i="1"/>
  <c r="AA79" i="1"/>
  <c r="AA9" i="1"/>
  <c r="AA4" i="1"/>
  <c r="AA6" i="1"/>
  <c r="AA17" i="1"/>
  <c r="AA12" i="1"/>
  <c r="AA11" i="1"/>
  <c r="AA13" i="1"/>
  <c r="AA3" i="1"/>
  <c r="AA8" i="1"/>
  <c r="AA7" i="1"/>
  <c r="AA14" i="1"/>
  <c r="AA16" i="1"/>
  <c r="AA10" i="1"/>
  <c r="AA5" i="1"/>
  <c r="AA15" i="1"/>
  <c r="AA75" i="1"/>
  <c r="AA49" i="1"/>
  <c r="AA30" i="1"/>
  <c r="AA35" i="1"/>
  <c r="AA61" i="1"/>
  <c r="AA63" i="1"/>
  <c r="AA53" i="1"/>
  <c r="AA71" i="1"/>
  <c r="AA67" i="1"/>
  <c r="AA27" i="1"/>
  <c r="AA18" i="1"/>
  <c r="AA21" i="1"/>
  <c r="AA42" i="1"/>
  <c r="AA58" i="1"/>
  <c r="AA48" i="1"/>
  <c r="AA40" i="1"/>
  <c r="AA60" i="1"/>
  <c r="AA47" i="1"/>
  <c r="AA73" i="1"/>
  <c r="AA68" i="1"/>
  <c r="AA43" i="1"/>
  <c r="AA59" i="1"/>
  <c r="AA69" i="1"/>
  <c r="AA45" i="1"/>
  <c r="AA52" i="1"/>
  <c r="AA64" i="1"/>
  <c r="AA66" i="1"/>
  <c r="AA46" i="1"/>
  <c r="AA55" i="1"/>
  <c r="AA57" i="1"/>
  <c r="AA50" i="1"/>
  <c r="AA20" i="1"/>
  <c r="AA19" i="1"/>
  <c r="AA23" i="1"/>
  <c r="AA26" i="1"/>
  <c r="AA70" i="1"/>
  <c r="AA72" i="1"/>
  <c r="AA33" i="1"/>
  <c r="AA37" i="1"/>
  <c r="AA65" i="1"/>
  <c r="AA34" i="1"/>
  <c r="AA22" i="1"/>
  <c r="AA74" i="1"/>
  <c r="AA56" i="1"/>
  <c r="AA36" i="1"/>
  <c r="AA28" i="1"/>
  <c r="AA38" i="1"/>
  <c r="AA54" i="1"/>
  <c r="AA51" i="1"/>
  <c r="AA62" i="1"/>
  <c r="AA32" i="1"/>
  <c r="AA24" i="1"/>
  <c r="AA29" i="1"/>
  <c r="AA25" i="1"/>
  <c r="AA31" i="1"/>
  <c r="AA41" i="1"/>
  <c r="AA39" i="1"/>
  <c r="AA44" i="1"/>
  <c r="AA77" i="1"/>
  <c r="AA78" i="1"/>
  <c r="AA76" i="1"/>
  <c r="L74" i="1"/>
  <c r="L75" i="1" s="1"/>
  <c r="M69" i="1"/>
  <c r="L76" i="1" l="1"/>
  <c r="M70" i="1"/>
  <c r="L77" i="1" l="1"/>
  <c r="L78" i="1" s="1"/>
  <c r="M71" i="1"/>
  <c r="Y2" i="1" l="1"/>
  <c r="Y81" i="1"/>
  <c r="Y80" i="1"/>
  <c r="Y79" i="1"/>
  <c r="Y3" i="1"/>
  <c r="Y78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M77" i="1" l="1"/>
  <c r="M78" i="1" l="1"/>
  <c r="M79" i="1" s="1"/>
  <c r="M80" i="1" s="1"/>
  <c r="Z24" i="1"/>
  <c r="Z56" i="1"/>
  <c r="Z14" i="1"/>
  <c r="Z52" i="1"/>
  <c r="Z37" i="1"/>
  <c r="Z16" i="1"/>
  <c r="Z19" i="1"/>
  <c r="Z34" i="1"/>
  <c r="Z44" i="1"/>
  <c r="Z10" i="1"/>
  <c r="Z7" i="1"/>
  <c r="Z3" i="1"/>
  <c r="Z69" i="1"/>
  <c r="Z31" i="1"/>
  <c r="Z74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51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77" i="1"/>
  <c r="Z78" i="1"/>
  <c r="Z75" i="1"/>
  <c r="Z76" i="1"/>
  <c r="D10" i="3"/>
  <c r="B2" i="3" s="1"/>
  <c r="B13" i="6"/>
  <c r="B18" i="9" s="1"/>
  <c r="Z2" i="1" l="1"/>
  <c r="Z80" i="1"/>
  <c r="Z81" i="1"/>
  <c r="Z79" i="1"/>
  <c r="Z49" i="1"/>
  <c r="Z64" i="1"/>
  <c r="Z17" i="1"/>
  <c r="D6" i="3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<sst xmlns="http://schemas.openxmlformats.org/spreadsheetml/2006/main" count="907" uniqueCount="549">
  <si>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</si>
  <si>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</si>
  <si>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</si>
  <si>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</si>
  <si>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</si>
  <si>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</si>
  <si>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</si>
  <si>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</si>
  <si>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</si>
  <si>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</si>
  <si>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</si>
  <si>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</si>
  <si>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</si>
  <si>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</si>
  <si>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</si>
  <si>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</si>
  <si>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</si>
  <si>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</si>
  <si>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</si>
  <si>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</si>
  <si>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</si>
  <si>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</si>
  <si>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</si>
  <si>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</si>
  <si>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</si>
  <si>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</si>
  <si>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</si>
  <si>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</si>
  <si>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</si>
  <si>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</si>
  <si>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</si>
  <si>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</si>
  <si>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</si>
  <si>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</si>
  <si>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</si>
  <si>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</si>
  <si>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</si>
  <si>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</si>
  <si>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</si>
  <si>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</si>
  <si>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</si>
  <si>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</si>
  <si>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</si>
  <si>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</si>
  <si>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</si>
  <si>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</si>
  <si>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</si>
  <si>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</si>
  <si>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</si>
  <si>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</si>
  <si>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</si>
  <si>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</si>
  <si>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</si>
  <si>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</si>
  <si>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</si>
  <si>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</si>
  <si>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</si>
  <si>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</si>
  <si>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</si>
  <si>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</si>
  <si>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</si>
  <si>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</si>
  <si>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</si>
  <si>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</si>
  <si>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</si>
  <si>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</si>
  <si>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</si>
  <si>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</si>
  <si>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</si>
  <si>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</si>
  <si>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</si>
  <si>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</si>
  <si>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</si>
  <si>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</si>
  <si>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</si>
  <si>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</si>
  <si>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</si>
  <si>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</si>
  <si>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</si>
  <si>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</si>
  <si>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</si>
  <si>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</si>
  <si>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</si>
  <si>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</si>
  <si>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</si>
  <si>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</si>
  <si>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</si>
  <si>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</si>
  <si>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</si>
  <si>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</si>
  <si>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</si>
  <si>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</si>
  <si>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</si>
  <si>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</si>
  <si>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</si>
  <si>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</si>
  <si>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</si>
  <si>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</si>
  <si>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</si>
  <si>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</si>
  <si>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</si>
  <si>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</si>
  <si>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</si>
  <si>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</si>
  <si>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</si>
  <si>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</si>
  <si>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</si>
  <si>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</si>
  <si>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</si>
  <si>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</si>
  <si>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</si>
  <si>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</si>
  <si>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</si>
  <si>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</si>
  <si>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</si>
  <si>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</si>
  <si>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</si>
  <si>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</si>
  <si>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</si>
  <si>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</si>
  <si>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</si>
  <si>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</si>
  <si>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</si>
  <si>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</si>
  <si>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</si>
  <si>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</si>
  <si>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</si>
  <si>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</si>
  <si>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</si>
  <si>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</si>
  <si>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</si>
  <si>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</si>
  <si>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</si>
  <si>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</si>
  <si>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</si>
  <si>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</si>
  <si>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</si>
  <si>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</si>
  <si>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</si>
  <si>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</si>
  <si>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</si>
  <si>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</si>
  <si>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</si>
  <si>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</si>
  <si>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</si>
  <si>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</si>
  <si>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</si>
  <si>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</si>
  <si>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</si>
  <si>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</si>
  <si>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</si>
  <si>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</si>
  <si>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</si>
  <si>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</si>
  <si>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</si>
  <si>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</si>
  <si>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</si>
  <si>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</si>
  <si>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</si>
  <si>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</si>
  <si>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</si>
  <si>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</si>
  <si>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</si>
  <si>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</si>
  <si>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</si>
  <si>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</si>
  <si>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</si>
  <si>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</si>
  <si>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</si>
  <si>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</si>
  <si>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</si>
  <si>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</si>
  <si>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</si>
  <si>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</si>
  <si>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</si>
  <si>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</si>
  <si>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</si>
  <si>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</si>
  <si>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</si>
  <si>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</si>
  <si>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</si>
  <si>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</si>
  <si>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</si>
  <si>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</si>
  <si>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</si>
  <si>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</si>
  <si>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</si>
  <si>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</si>
  <si>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</si>
  <si>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</si>
  <si>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</si>
  <si>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</si>
  <si>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</si>
  <si>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</si>
  <si>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</si>
  <si>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</si>
  <si>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</si>
  <si>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</si>
  <si>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</si>
  <si>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</si>
  <si>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</si>
  <si>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</si>
  <si>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</si>
  <si>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</si>
  <si>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</si>
  <si>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</si>
  <si>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</si>
  <si>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</si>
  <si>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</si>
  <si>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</si>
  <si>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</si>
  <si>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</si>
  <si>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</si>
  <si>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</si>
  <si>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</si>
  <si>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</si>
  <si>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</si>
  <si>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</si>
  <si>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</si>
  <si>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</si>
  <si>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</si>
  <si>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</si>
  <si>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</si>
  <si>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</si>
  <si>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</si>
  <si>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</si>
  <si>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</si>
  <si>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</si>
  <si>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</si>
  <si>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</si>
  <si>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</si>
  <si>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</si>
  <si>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</si>
  <si>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</si>
  <si>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</si>
  <si>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</si>
  <si>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</si>
  <si>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</si>
  <si>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</si>
  <si>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</si>
  <si>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</si>
  <si>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</si>
  <si>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</si>
  <si>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</si>
  <si>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</si>
  <si>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</si>
  <si>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</si>
  <si>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</si>
  <si>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</si>
  <si>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</si>
  <si>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</si>
  <si>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</si>
  <si>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</si>
  <si>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</si>
  <si>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</si>
  <si>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</si>
  <si>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</si>
  <si>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</si>
  <si>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</si>
  <si>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</si>
  <si>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</si>
  <si>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</si>
  <si>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</si>
  <si>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</si>
  <si>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</si>
  <si>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</si>
  <si>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</si>
  <si>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</si>
  <si>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</si>
  <si>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</si>
  <si>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</si>
  <si>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</si>
  <si>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</si>
  <si>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</si>
  <si>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</si>
  <si>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</si>
  <si>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</si>
  <si>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</si>
  <si>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</si>
  <si>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</si>
  <si>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</si>
  <si>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</si>
  <si>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</si>
  <si>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</si>
  <si>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</si>
  <si>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</si>
  <si>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</si>
  <si>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</si>
  <si>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</si>
  <si>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</si>
  <si>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</si>
  <si>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</si>
  <si>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</si>
  <si>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</si>
  <si>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</si>
  <si>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</si>
  <si>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</si>
  <si>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</si>
  <si>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</si>
  <si>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</si>
  <si>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</si>
  <si>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</si>
  <si>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</si>
  <si>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</si>
  <si>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</si>
  <si>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</si>
  <si>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</si>
  <si>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</si>
  <si>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</si>
  <si>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</si>
  <si>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</si>
  <si>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</si>
  <si>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</si>
  <si>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</si>
  <si>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</si>
  <si>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</si>
  <si>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</si>
  <si>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</si>
  <si>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</si>
  <si>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</si>
  <si>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</si>
  <si>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</si>
  <si>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</si>
  <si>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</si>
  <si>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</si>
  <si>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</si>
  <si>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</si>
  <si>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</si>
  <si>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</si>
  <si>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</si>
  <si>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</si>
  <si>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</si>
  <si>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</si>
  <si>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</si>
  <si>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</si>
  <si>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</si>
  <si>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</si>
  <si>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</si>
  <si>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</si>
  <si>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</si>
  <si>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</si>
  <si>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</si>
  <si>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</si>
  <si>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</si>
  <si>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</si>
  <si>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</si>
  <si>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</si>
  <si>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</si>
  <si>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</si>
  <si>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</si>
  <si>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</si>
  <si>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</si>
  <si>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</si>
  <si>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</si>
  <si>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</si>
  <si>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</si>
  <si>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</si>
  <si>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</si>
  <si>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</si>
  <si>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</si>
  <si>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</si>
  <si>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</si>
  <si>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</si>
  <si>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</si>
  <si>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</si>
  <si>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</si>
  <si>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</si>
  <si>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</si>
  <si>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</si>
  <si>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</si>
  <si>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</si>
  <si>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</si>
  <si>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</si>
  <si>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</si>
  <si>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</si>
  <si>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</si>
  <si>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</si>
  <si>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</si>
  <si>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</si>
  <si>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</si>
  <si>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</si>
  <si>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</si>
  <si>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</si>
  <si>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</si>
  <si>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</si>
  <si>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</si>
  <si>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</si>
  <si>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</si>
  <si>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</si>
  <si>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</si>
  <si>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</si>
  <si>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</si>
  <si>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</si>
  <si>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</si>
  <si>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</si>
  <si>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</si>
  <si>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</si>
  <si>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</si>
  <si>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</si>
  <si>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</si>
  <si>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</si>
  <si>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</si>
  <si>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</si>
  <si>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</si>
  <si>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</si>
  <si>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</si>
  <si>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</si>
  <si>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</si>
  <si>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</si>
  <si>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</si>
  <si>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</si>
  <si>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</si>
  <si>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</si>
  <si>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</si>
  <si>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</si>
  <si>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</si>
  <si>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</si>
  <si>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</si>
  <si>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</si>
  <si>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</si>
  <si>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</si>
  <si>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</si>
  <si>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</si>
  <si>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</si>
  <si>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</si>
  <si>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</si>
  <si>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</si>
  <si>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</si>
  <si>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</si>
  <si>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</si>
  <si>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</si>
  <si>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</si>
  <si>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</si>
  <si>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</si>
  <si>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</si>
  <si>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</si>
  <si>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</si>
  <si>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</si>
  <si>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</si>
  <si>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</si>
  <si>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</si>
  <si>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</si>
  <si>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</si>
  <si>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</si>
  <si>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</si>
  <si>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</si>
  <si>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</si>
  <si>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</si>
  <si>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</si>
  <si>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</si>
  <si>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</si>
  <si>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</si>
  <si>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</si>
  <si>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</si>
  <si>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</si>
  <si>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</si>
  <si>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</si>
  <si>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</si>
  <si>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</si>
  <si>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</si>
  <si>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</si>
  <si>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</si>
  <si>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</si>
  <si>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</si>
  <si>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</si>
  <si>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</si>
  <si>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</si>
  <si>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</si>
  <si>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</si>
  <si>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</si>
  <si>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</si>
  <si>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</si>
  <si>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</si>
  <si>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</si>
  <si>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</si>
  <si>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</si>
  <si>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</si>
  <si>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</si>
  <si>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</si>
  <si>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</si>
  <si>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</si>
  <si>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</si>
  <si>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</si>
  <si>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</si>
  <si>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</si>
  <si>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</si>
  <si>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</si>
  <si>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</si>
  <si>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</si>
  <si>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</si>
  <si>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</si>
  <si>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</si>
  <si>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</si>
  <si>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</si>
  <si>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</si>
  <si>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</si>
  <si>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</si>
  <si>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</si>
  <si>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</si>
  <si>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</si>
  <si>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</si>
  <si>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</si>
  <si>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</si>
  <si>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</si>
  <si>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</si>
  <si>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</si>
  <si>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</si>
  <si>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</si>
  <si>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</si>
  <si>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</si>
  <si>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</si>
  <si>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</si>
  <si>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</si>
  <si>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</si>
  <si>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</si>
  <si>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</si>
  <si>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</si>
  <si>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</si>
  <si>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</si>
  <si>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</si>
  <si>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</si>
  <si>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</si>
  <si>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</si>
  <si>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</si>
  <si>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</si>
  <si>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</si>
  <si>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Перефирический БК</t>
  </si>
  <si>
    <t>Вольхин М.В.</t>
  </si>
  <si>
    <t>Оставлен</t>
  </si>
  <si>
    <t>NC Apollo</t>
  </si>
  <si>
    <t>DES, Metafor</t>
  </si>
  <si>
    <t>Рыбаков А.Г.</t>
  </si>
  <si>
    <t>Artimes</t>
  </si>
  <si>
    <t>2,5 - 10</t>
  </si>
  <si>
    <t>Совместно с д/кардиологом: с учетом клинических данных, ЭКГ и КАГ рекомендована реканализация бассейна ОА.</t>
  </si>
  <si>
    <t>20 ml</t>
  </si>
  <si>
    <t>2,75 - 29</t>
  </si>
  <si>
    <t>Левый</t>
  </si>
  <si>
    <t>Коллатеральный кровоток: в ВТК не определяется.</t>
  </si>
  <si>
    <t>Грумшлис С.В.</t>
  </si>
  <si>
    <t>Логвина Е.В.</t>
  </si>
  <si>
    <t>36:30</t>
  </si>
  <si>
    <t>400 ml</t>
  </si>
  <si>
    <t>100 ml</t>
  </si>
  <si>
    <t xml:space="preserve">Устье ствола ЛКА катетеризировано проводниковым катетером Launcher EBU3.5 6Fr. Коронарный проводник Shunmei  заведен в дистальный сегмент ВТК. Реканализация (0:45). Выполнена предилатация значимых стенозов БК Artimes 2,0 - 15 мм, давлением до 10 атм. В зону стенозов дистальной с неполным покрытием проксимальной трети позиционированы и имплантированы с оверлеппингом стенты DES Resolute Integrity 2,25 - 22 мм,  DES Resolute Integrity 2,5 - 22 мм, давлением до 12 атм. Проводник заведен в дистальную треть ветви второго порядка ВТК. Оптимизация устья БК Artimes 2,0 - 15 мм, давлением до 10 атм. Выполнена постдилатация стентов ВТК БК Artimes 2,0 - 15 мм, Across HP 2,5 - 10мм, давлением до 14 атм. Проводник проведен в дистальный сегмент ОА. В зону дистального и среднего сегментов позиционированы и имплантированы с оверлеппингом стенты DES Resolute Integrity 2,25 - 22мм (давлением до 8 атм.),  DES Resolute Integrity 2,75 - 18 мм (давлением до 12 атм.). Выполнена постдилатация зоны оверлеппинга и прокимального стента БК Across HP 2,5 - 10 мм, давлением до 14 -16 атм.  В зону проксимального сегмента ОА позиционирован и имплантирован стент DES Resolute Integrity 3,5 - 18 мм, давлением до 16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ОА, ВТК - TIMI II - III. Пациентка транспортируется в ПРИТ для дальнейшего наблюдения и лечения. </t>
  </si>
  <si>
    <t>стеноз тела до 40%</t>
  </si>
  <si>
    <t>диффузно изменена на всем протяжении: стенозы проксимального сегмента до 50%, стенозы среднего сегмента до 70%, стенозы дистального сегмента 50%; стеноз проксимальной трети ДВ 30%; кровоток TIMI III.</t>
  </si>
  <si>
    <t>нестабильный стеноз проксимального сегмента 80%; стеноз устья крупной ВТК 30%, острая окклюзия на уровне проксимальной трети ВТК, стеноз дистальной трети 70%, кровоток по ВТК TIMI 0. Ниже отхождения устья ВТК стеноз ОА 30%, стенозы средней трети ОА 50%, субокклюзирующий стеноз дистального сегмента,  кровоток TIMI II.</t>
  </si>
  <si>
    <t>гипоплазия, стеноз проксимальной трети 30%,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</si>
</sst>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b/>
      <sz val="13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14" fontId="70" fillId="0" borderId="25" xfId="0" applyNumberFormat="1" applyFont="1" applyBorder="1" applyAlignment="1" applyProtection="1">
      <alignment horizontal="center" vertical="center"/>
      <protection locked="0"/>
    </xf>
    <xf numFmtId="20" fontId="0" fillId="0" borderId="13" xfId="0" applyNumberFormat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46" fillId="0" borderId="12" xfId="0" applyFont="1" applyBorder="1" applyAlignment="1" applyProtection="1">
      <alignment horizontal="justify" vertical="top" wrapText="1"/>
      <protection locked="0"/>
    </xf>
    <xf numFmtId="0" fontId="46" fillId="0" borderId="0" xfId="0" applyFont="1" applyAlignment="1">
      <alignment horizontal="justify" vertical="top" wrapText="1"/>
    </xf>
    <xf numFmtId="0" fontId="46" fillId="0" borderId="13" xfId="0" applyFont="1" applyBorder="1" applyAlignment="1">
      <alignment horizontal="justify" vertical="top" wrapText="1"/>
    </xf>
    <xf numFmtId="0" fontId="46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8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1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учёта'!$B$16,Расходка[[#This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2.0833333333333332E-2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2.7777777777777776E-2</v>
      </c>
      <c r="C10" s="54"/>
      <c r="D10" s="94" t="s">
        <v>173</v>
      </c>
      <c r="E10" s="92"/>
      <c r="F10" s="92"/>
      <c r="G10" s="23" t="s">
        <v>153</v>
      </c>
      <c r="H10" s="25"/>
    </row>
    <row r="11" spans="1:8" ht="17.25" thickTop="1" thickBot="1">
      <c r="A11" s="88" t="s">
        <v>192</v>
      </c>
      <c r="B11" s="201" t="s">
        <v>539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23339</v>
      </c>
      <c r="C12" s="11"/>
      <c r="D12" s="94" t="s">
        <v>303</v>
      </c>
      <c r="E12" s="92"/>
      <c r="F12" s="92"/>
      <c r="G12" s="23" t="s">
        <v>540</v>
      </c>
      <c r="H12" s="25"/>
    </row>
    <row r="13" spans="1:8" ht="15.75">
      <c r="A13" s="14" t="s">
        <v>10</v>
      </c>
      <c r="B13" s="29">
        <f>DATEDIF(B12,B8,"y")</f>
        <v>61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11629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541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4" t="s">
        <v>402</v>
      </c>
      <c r="H16" s="162">
        <v>11400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21.66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545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546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32"/>
      <c r="C23" s="232"/>
      <c r="D23" s="232"/>
      <c r="E23" s="232"/>
      <c r="F23" s="232"/>
      <c r="G23" s="232"/>
      <c r="H23" s="233"/>
    </row>
    <row r="24" spans="1:8" ht="14.45" customHeight="1">
      <c r="A24" s="59"/>
      <c r="B24" s="232"/>
      <c r="C24" s="232"/>
      <c r="D24" s="232"/>
      <c r="E24" s="232"/>
      <c r="F24" s="232"/>
      <c r="G24" s="232"/>
      <c r="H24" s="233"/>
    </row>
    <row r="25" spans="1:8" ht="14.45" customHeight="1">
      <c r="A25" s="37"/>
      <c r="B25" s="232"/>
      <c r="C25" s="232"/>
      <c r="D25" s="232"/>
      <c r="E25" s="232"/>
      <c r="F25" s="232"/>
      <c r="G25" s="232"/>
      <c r="H25" s="233"/>
    </row>
    <row r="26" spans="1:8" ht="14.45" customHeight="1">
      <c r="A26" s="39"/>
      <c r="B26" s="234"/>
      <c r="C26" s="234"/>
      <c r="D26" s="234"/>
      <c r="E26" s="234"/>
      <c r="F26" s="234"/>
      <c r="G26" s="234"/>
      <c r="H26" s="235"/>
    </row>
    <row r="27" spans="1:8" ht="14.45" customHeight="1">
      <c r="A27" s="58" t="s">
        <v>272</v>
      </c>
      <c r="B27" s="230" t="s">
        <v>547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32"/>
      <c r="C28" s="232"/>
      <c r="D28" s="232"/>
      <c r="E28" s="232"/>
      <c r="F28" s="232"/>
      <c r="G28" s="232"/>
      <c r="H28" s="233"/>
    </row>
    <row r="29" spans="1:8" ht="14.45" customHeight="1">
      <c r="A29" s="37"/>
      <c r="B29" s="232"/>
      <c r="C29" s="232"/>
      <c r="D29" s="232"/>
      <c r="E29" s="232"/>
      <c r="F29" s="232"/>
      <c r="G29" s="232"/>
      <c r="H29" s="233"/>
    </row>
    <row r="30" spans="1:8" ht="14.45" customHeight="1">
      <c r="A30" s="31"/>
      <c r="B30" s="232"/>
      <c r="C30" s="232"/>
      <c r="D30" s="232"/>
      <c r="E30" s="232"/>
      <c r="F30" s="232"/>
      <c r="G30" s="232"/>
      <c r="H30" s="233"/>
    </row>
    <row r="31" spans="1:8" ht="14.45" customHeight="1">
      <c r="A31" s="32"/>
      <c r="B31" s="234"/>
      <c r="C31" s="234"/>
      <c r="D31" s="234"/>
      <c r="E31" s="234"/>
      <c r="F31" s="234"/>
      <c r="G31" s="234"/>
      <c r="H31" s="235"/>
    </row>
    <row r="32" spans="1:8" ht="14.45" customHeight="1">
      <c r="A32" s="58" t="s">
        <v>273</v>
      </c>
      <c r="B32" s="230" t="s">
        <v>548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32"/>
      <c r="C33" s="232"/>
      <c r="D33" s="232"/>
      <c r="E33" s="232"/>
      <c r="F33" s="232"/>
      <c r="G33" s="232"/>
      <c r="H33" s="233"/>
    </row>
    <row r="34" spans="1:8" ht="15.6" customHeight="1">
      <c r="A34" s="37"/>
      <c r="B34" s="232"/>
      <c r="C34" s="232"/>
      <c r="D34" s="232"/>
      <c r="E34" s="232"/>
      <c r="F34" s="232"/>
      <c r="G34" s="232"/>
      <c r="H34" s="233"/>
    </row>
    <row r="35" spans="1:8" ht="14.45" customHeight="1">
      <c r="A35" s="37"/>
      <c r="B35" s="232"/>
      <c r="C35" s="232"/>
      <c r="D35" s="232"/>
      <c r="E35" s="232"/>
      <c r="F35" s="232"/>
      <c r="G35" s="232"/>
      <c r="H35" s="233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538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3"/>
      <c r="C49" s="204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543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528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6" t="s">
        <v>242</v>
      </c>
      <c r="B6" s="247"/>
      <c r="C6" s="247"/>
      <c r="D6" s="247"/>
      <c r="E6" s="247"/>
      <c r="F6" s="247"/>
      <c r="G6" s="247"/>
      <c r="H6" s="248"/>
    </row>
    <row r="7" spans="1:8" ht="21.6" customHeight="1">
      <c r="A7" s="246"/>
      <c r="B7" s="247"/>
      <c r="C7" s="247"/>
      <c r="D7" s="247"/>
      <c r="E7" s="247"/>
      <c r="F7" s="247"/>
      <c r="G7" s="247"/>
      <c r="H7" s="248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5" t="s">
        <v>209</v>
      </c>
      <c r="D8" s="245"/>
      <c r="E8" s="245"/>
      <c r="F8" s="188">
        <v>3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5" t="s">
        <v>224</v>
      </c>
      <c r="D9" s="245"/>
      <c r="E9" s="245"/>
      <c r="F9" s="188">
        <v>2</v>
      </c>
      <c r="G9" s="117" t="s">
        <v>309</v>
      </c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9"/>
      <c r="D10" s="249"/>
      <c r="E10" s="249"/>
      <c r="F10" s="191"/>
      <c r="G10" s="117"/>
      <c r="H10" s="38"/>
    </row>
    <row r="11" spans="1:8">
      <c r="A11" s="190"/>
      <c r="B11" s="194"/>
      <c r="C11" s="197">
        <f>SUM(F8:F10)</f>
        <v>5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2.7777777777777776E-2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0.10416666666666667</v>
      </c>
      <c r="C14" s="11"/>
      <c r="D14" s="94" t="s">
        <v>173</v>
      </c>
      <c r="E14" s="92"/>
      <c r="F14" s="92"/>
      <c r="G14" s="79" t="str">
        <f>КАГ!G10</f>
        <v>Мелека Е.А.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7.6388888888888895E-2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Грумшлис С.В.</v>
      </c>
      <c r="C16" s="198">
        <f>LEN(КАГ!B11)</f>
        <v>13</v>
      </c>
      <c r="D16" s="94" t="s">
        <v>303</v>
      </c>
      <c r="E16" s="92"/>
      <c r="F16" s="92"/>
      <c r="G16" s="79" t="str">
        <f>КАГ!G12</f>
        <v>Логвина Е.В.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23339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11629</v>
      </c>
      <c r="C19" s="68"/>
      <c r="D19" s="68"/>
      <c r="E19" s="68"/>
      <c r="F19" s="68"/>
      <c r="G19" s="163" t="s">
        <v>399</v>
      </c>
      <c r="H19" s="178" t="str">
        <f>КАГ!H15</f>
        <v>36:30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>
        <f>КАГ!H16</f>
        <v>11400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388</v>
      </c>
      <c r="H21" s="166">
        <f>КАГ!H17</f>
        <v>21.66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v>3.125E-2</v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214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3" t="s">
        <v>544</v>
      </c>
      <c r="B25" s="254"/>
      <c r="C25" s="254"/>
      <c r="D25" s="254"/>
      <c r="E25" s="254"/>
      <c r="F25" s="254"/>
      <c r="G25" s="254"/>
      <c r="H25" s="255"/>
    </row>
    <row r="26" spans="1:8" ht="14.45" customHeight="1">
      <c r="A26" s="256"/>
      <c r="B26" s="254"/>
      <c r="C26" s="254"/>
      <c r="D26" s="254"/>
      <c r="E26" s="254"/>
      <c r="F26" s="254"/>
      <c r="G26" s="254"/>
      <c r="H26" s="255"/>
    </row>
    <row r="27" spans="1:8" ht="14.45" customHeight="1">
      <c r="A27" s="256"/>
      <c r="B27" s="254"/>
      <c r="C27" s="254"/>
      <c r="D27" s="254"/>
      <c r="E27" s="254"/>
      <c r="F27" s="254"/>
      <c r="G27" s="254"/>
      <c r="H27" s="255"/>
    </row>
    <row r="28" spans="1:8" ht="14.45" customHeight="1">
      <c r="A28" s="256"/>
      <c r="B28" s="254"/>
      <c r="C28" s="254"/>
      <c r="D28" s="254"/>
      <c r="E28" s="254"/>
      <c r="F28" s="254"/>
      <c r="G28" s="254"/>
      <c r="H28" s="255"/>
    </row>
    <row r="29" spans="1:8" ht="14.45" customHeight="1">
      <c r="A29" s="256"/>
      <c r="B29" s="254"/>
      <c r="C29" s="254"/>
      <c r="D29" s="254"/>
      <c r="E29" s="254"/>
      <c r="F29" s="254"/>
      <c r="G29" s="254"/>
      <c r="H29" s="255"/>
    </row>
    <row r="30" spans="1:8" ht="14.45" customHeight="1">
      <c r="A30" s="256"/>
      <c r="B30" s="254"/>
      <c r="C30" s="254"/>
      <c r="D30" s="254"/>
      <c r="E30" s="254"/>
      <c r="F30" s="254"/>
      <c r="G30" s="254"/>
      <c r="H30" s="255"/>
    </row>
    <row r="31" spans="1:8" ht="14.45" customHeight="1">
      <c r="A31" s="256"/>
      <c r="B31" s="254"/>
      <c r="C31" s="254"/>
      <c r="D31" s="254"/>
      <c r="E31" s="254"/>
      <c r="F31" s="254"/>
      <c r="G31" s="254"/>
      <c r="H31" s="255"/>
    </row>
    <row r="32" spans="1:8" ht="14.45" customHeight="1">
      <c r="A32" s="256"/>
      <c r="B32" s="254"/>
      <c r="C32" s="254"/>
      <c r="D32" s="254"/>
      <c r="E32" s="254"/>
      <c r="F32" s="254"/>
      <c r="G32" s="254"/>
      <c r="H32" s="255"/>
    </row>
    <row r="33" spans="1:12" ht="14.45" customHeight="1">
      <c r="A33" s="256"/>
      <c r="B33" s="254"/>
      <c r="C33" s="254"/>
      <c r="D33" s="254"/>
      <c r="E33" s="254"/>
      <c r="F33" s="254"/>
      <c r="G33" s="254"/>
      <c r="H33" s="255"/>
    </row>
    <row r="34" spans="1:12" ht="14.45" customHeight="1">
      <c r="A34" s="256"/>
      <c r="B34" s="254"/>
      <c r="C34" s="254"/>
      <c r="D34" s="254"/>
      <c r="E34" s="254"/>
      <c r="F34" s="254"/>
      <c r="G34" s="254"/>
      <c r="H34" s="255"/>
    </row>
    <row r="35" spans="1:12" ht="14.45" customHeight="1">
      <c r="A35" s="256"/>
      <c r="B35" s="254"/>
      <c r="C35" s="254"/>
      <c r="D35" s="254"/>
      <c r="E35" s="254"/>
      <c r="F35" s="254"/>
      <c r="G35" s="254"/>
      <c r="H35" s="255"/>
    </row>
    <row r="36" spans="1:12" ht="14.45" customHeight="1">
      <c r="A36" s="256"/>
      <c r="B36" s="254"/>
      <c r="C36" s="254"/>
      <c r="D36" s="254"/>
      <c r="E36" s="254"/>
      <c r="F36" s="254"/>
      <c r="G36" s="254"/>
      <c r="H36" s="255"/>
    </row>
    <row r="37" spans="1:12" ht="14.45" customHeight="1">
      <c r="A37" s="256"/>
      <c r="B37" s="254"/>
      <c r="C37" s="254"/>
      <c r="D37" s="254"/>
      <c r="E37" s="254"/>
      <c r="F37" s="254"/>
      <c r="G37" s="254"/>
      <c r="H37" s="255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535</v>
      </c>
      <c r="C40" s="119"/>
      <c r="D40" s="250" t="s">
        <v>400</v>
      </c>
      <c r="E40" s="251"/>
      <c r="F40" s="251"/>
      <c r="G40" s="251"/>
      <c r="H40" s="252"/>
    </row>
    <row r="41" spans="1:12" ht="14.45" customHeight="1">
      <c r="A41" s="31"/>
      <c r="B41" s="27"/>
      <c r="C41" s="119"/>
      <c r="D41" s="251"/>
      <c r="E41" s="251"/>
      <c r="F41" s="251"/>
      <c r="G41" s="251"/>
      <c r="H41" s="252"/>
    </row>
    <row r="42" spans="1:12" ht="14.45" customHeight="1">
      <c r="A42" s="31"/>
      <c r="B42" s="27"/>
      <c r="C42" s="119"/>
      <c r="D42" s="251"/>
      <c r="E42" s="251"/>
      <c r="F42" s="251"/>
      <c r="G42" s="251"/>
      <c r="H42" s="252"/>
    </row>
    <row r="43" spans="1:12" ht="14.45" customHeight="1">
      <c r="A43" s="31"/>
      <c r="B43" s="27"/>
      <c r="C43" s="119"/>
      <c r="D43" s="251"/>
      <c r="E43" s="251"/>
      <c r="F43" s="251"/>
      <c r="G43" s="251"/>
      <c r="H43" s="252"/>
    </row>
    <row r="44" spans="1:12" ht="14.45" customHeight="1">
      <c r="A44" s="31"/>
      <c r="B44" s="27"/>
      <c r="C44" s="119"/>
      <c r="D44" s="251"/>
      <c r="E44" s="251"/>
      <c r="F44" s="251"/>
      <c r="G44" s="251"/>
      <c r="H44" s="252"/>
      <c r="L44" s="158"/>
    </row>
    <row r="45" spans="1:12" ht="14.45" customHeight="1">
      <c r="A45" s="31"/>
      <c r="B45" s="27"/>
      <c r="C45" s="119"/>
      <c r="D45" s="251"/>
      <c r="E45" s="251"/>
      <c r="F45" s="251"/>
      <c r="G45" s="251"/>
      <c r="H45" s="252"/>
    </row>
    <row r="46" spans="1:12" ht="14.45" customHeight="1">
      <c r="A46" s="31"/>
      <c r="B46" s="27"/>
      <c r="C46" s="119"/>
      <c r="D46" s="251"/>
      <c r="E46" s="251"/>
      <c r="F46" s="251"/>
      <c r="G46" s="251"/>
      <c r="H46" s="252"/>
    </row>
    <row r="47" spans="1:12" ht="14.45" customHeight="1">
      <c r="A47" s="37"/>
      <c r="B47"/>
      <c r="C47" s="119"/>
      <c r="D47" s="251"/>
      <c r="E47" s="251"/>
      <c r="F47" s="251"/>
      <c r="G47" s="251"/>
      <c r="H47" s="252"/>
    </row>
    <row r="48" spans="1:12" ht="14.45" customHeight="1">
      <c r="A48" s="37"/>
      <c r="B48"/>
      <c r="C48" s="119"/>
      <c r="D48" s="251"/>
      <c r="E48" s="251"/>
      <c r="F48" s="251"/>
      <c r="G48" s="251"/>
      <c r="H48" s="252"/>
    </row>
    <row r="49" spans="1:8" ht="14.45" customHeight="1">
      <c r="A49" s="37"/>
      <c r="B49"/>
      <c r="C49" s="119"/>
      <c r="D49" s="251"/>
      <c r="E49" s="251"/>
      <c r="F49" s="251"/>
      <c r="G49" s="251"/>
      <c r="H49" s="252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6" t="s">
        <v>371</v>
      </c>
      <c r="B52" s="237"/>
      <c r="C52" s="237"/>
      <c r="D52" s="237"/>
      <c r="E52" s="237"/>
      <c r="F52" s="238"/>
      <c r="G52"/>
      <c r="H52" s="38"/>
    </row>
    <row r="53" spans="1:8" ht="15" customHeight="1">
      <c r="A53" s="239"/>
      <c r="B53" s="240"/>
      <c r="C53" s="240"/>
      <c r="D53" s="240"/>
      <c r="E53" s="240"/>
      <c r="F53" s="241"/>
      <c r="G53" s="73" t="str">
        <f>IF(ISBLANK(H13),"",H13)</f>
        <v/>
      </c>
      <c r="H53" s="63"/>
    </row>
    <row r="54" spans="1:8">
      <c r="A54" s="242"/>
      <c r="B54" s="243"/>
      <c r="C54" s="243"/>
      <c r="D54" s="243"/>
      <c r="E54" s="243"/>
      <c r="F54" s="244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стеноз тела до 40%
Бассейн ПНА:   диффузно изменена на всем протяжении: стенозы проксимального сегмента до 50%, стенозы среднего сегмента до 70%, стенозы дистального сегмента 50%; стеноз проксимальной трети ДВ 30%; кровоток TIMI III.
Бассейн  ОА:   нестабильный стеноз проксимального сегмента 80%; стеноз устья крупной ВТК 30%, острая окклюзия на уровне проксимальной трети ВТК, стеноз дистальной трети 70%, кровоток по ВТК TIMI 0. Ниже отхождения устья ВТК стеноз ОА 30%, стенозы средней трети ОА 50%, субокклюзирующий стеноз дистального сегмента,  кровоток TIMI II.
Бассейн ПКА:   гипоплазия, стеноз проксимальной трети 30%, кровоток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45772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Грумшлис С.В.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23339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61</v>
      </c>
    </row>
    <row r="7" spans="1:4">
      <c r="A7" s="37"/>
      <c r="B7"/>
      <c r="C7" s="100" t="s">
        <v>12</v>
      </c>
      <c r="D7" s="102">
        <f>КАГ!$B$14</f>
        <v>11629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45772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2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">
        <v>3</v>
      </c>
      <c r="B15" s="153" t="s">
        <v>521</v>
      </c>
      <c r="C15" s="134">
        <v>0.7</v>
      </c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80" t="s">
        <v>467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532</v>
      </c>
      <c r="C17" s="180" t="s">
        <v>405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530</v>
      </c>
      <c r="C18" s="180" t="s">
        <v>536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213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4"/>
      <c r="D23" s="145"/>
    </row>
    <row r="24" spans="1:4" ht="14.4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9.899999999999999" customHeight="1">
      <c r="A33" s="37"/>
      <c r="B33" s="109" t="s">
        <v>377</v>
      </c>
      <c r="C33" s="12"/>
      <c r="D33" s="38"/>
    </row>
    <row r="34" spans="1:4" ht="19.899999999999999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518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4.45" customHeight="1">
      <c r="C39" s="212"/>
    </row>
    <row r="40" spans="1:4"/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0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:B15">
      <formula1>ВЫП.Список_Расходка_2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19 B21">
      <formula1>ВЫП.Список_Расходка_7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8"/>
  <sheetViews>
    <sheetView zoomScaleNormal="100" workbookViewId="0">
      <selection activeCell="AF98" sqref="AF9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учёта'!$B$16,Расходка[[#This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0</v>
      </c>
      <c r="M2" s="115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15">
        <f>IF(ISNUMBER(SEARCH('Карта учёта'!$B$21,Расходка[[#This Row],[Наименование расходного материала]])),MAX($O$1:O1)+1,0)</f>
        <v>1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Metafor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учёта'!$B$16,Расходка[[#This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0</v>
      </c>
      <c r="M3" s="115">
        <f>IF(ISNUMBER(SEARCH('Карта учёта'!$B$19,Расходка[[#This Row],[Наименование расходного материала]])),MAX($M$1:M2)+1,0)</f>
        <v>2</v>
      </c>
      <c r="N3" s="115">
        <f>IF(ISNUMBER(SEARCH('Карта учёта'!$B$20,Расходка[[#This Row],[Наименование расходного материала]])),MAX($N$1:N2)+1,0)</f>
        <v>2</v>
      </c>
      <c r="O3" s="115">
        <f>IF(ISNUMBER(SEARCH('Карта учёта'!$B$21,Расходка[[#This Row],[Наименование расходного материала]])),MAX($O$1:O2)+1,0)</f>
        <v>2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учёта'!$B$16,Расходка[[#This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0</v>
      </c>
      <c r="M4" s="115">
        <f>IF(ISNUMBER(SEARCH('Карта учёта'!$B$19,Расходка[[#This Row],[Наименование расходного материала]])),MAX($M$1:M3)+1,0)</f>
        <v>3</v>
      </c>
      <c r="N4" s="115">
        <f>IF(ISNUMBER(SEARCH('Карта учёта'!$B$20,Расходка[[#This Row],[Наименование расходного материала]])),MAX($N$1:N3)+1,0)</f>
        <v>3</v>
      </c>
      <c r="O4" s="115">
        <f>IF(ISNUMBER(SEARCH('Карта учёта'!$B$21,Расходка[[#This Row],[Наименование расходного материала]])),MAX($O$1:O3)+1,0)</f>
        <v>3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учёта'!$B$16,Расходка[[#This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0</v>
      </c>
      <c r="M5" s="115">
        <f>IF(ISNUMBER(SEARCH('Карта учёта'!$B$19,Расходка[[#This Row],[Наименование расходного материала]])),MAX($M$1:M4)+1,0)</f>
        <v>4</v>
      </c>
      <c r="N5" s="115">
        <f>IF(ISNUMBER(SEARCH('Карта учёта'!$B$20,Расходка[[#This Row],[Наименование расходного материала]])),MAX($N$1:N4)+1,0)</f>
        <v>4</v>
      </c>
      <c r="O5" s="115">
        <f>IF(ISNUMBER(SEARCH('Карта учёта'!$B$21,Расходка[[#This Row],[Наименование расходного материала]])),MAX($O$1:O4)+1,0)</f>
        <v>4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учёта'!$B$16,Расходка[[#This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0</v>
      </c>
      <c r="M6" s="115">
        <f>IF(ISNUMBER(SEARCH('Карта учёта'!$B$19,Расходка[[#This Row],[Наименование расходного материала]])),MAX($M$1:M5)+1,0)</f>
        <v>5</v>
      </c>
      <c r="N6" s="115">
        <f>IF(ISNUMBER(SEARCH('Карта учёта'!$B$20,Расходка[[#This Row],[Наименование расходного материала]])),MAX($N$1:N5)+1,0)</f>
        <v>5</v>
      </c>
      <c r="O6" s="115">
        <f>IF(ISNUMBER(SEARCH('Карта учёта'!$B$21,Расходка[[#This Row],[Наименование расходного материала]])),MAX($O$1:O5)+1,0)</f>
        <v>5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учёта'!$B$16,Расходка[[#This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0</v>
      </c>
      <c r="M7" s="115">
        <f>IF(ISNUMBER(SEARCH('Карта учёта'!$B$19,Расходка[[#This Row],[Наименование расходного материала]])),MAX($M$1:M6)+1,0)</f>
        <v>6</v>
      </c>
      <c r="N7" s="115">
        <f>IF(ISNUMBER(SEARCH('Карта учёта'!$B$20,Расходка[[#This Row],[Наименование расходного материала]])),MAX($N$1:N6)+1,0)</f>
        <v>6</v>
      </c>
      <c r="O7" s="115">
        <f>IF(ISNUMBER(SEARCH('Карта учёта'!$B$21,Расходка[[#This Row],[Наименование расходного материала]])),MAX($O$1:O6)+1,0)</f>
        <v>6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учёта'!$B$16,Расходка[[#This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0</v>
      </c>
      <c r="M8" s="115">
        <f>IF(ISNUMBER(SEARCH('Карта учёта'!$B$19,Расходка[[#This Row],[Наименование расходного материала]])),MAX($M$1:M7)+1,0)</f>
        <v>7</v>
      </c>
      <c r="N8" s="115">
        <f>IF(ISNUMBER(SEARCH('Карта учёта'!$B$20,Расходка[[#This Row],[Наименование расходного материала]])),MAX($N$1:N7)+1,0)</f>
        <v>7</v>
      </c>
      <c r="O8" s="115">
        <f>IF(ISNUMBER(SEARCH('Карта учёта'!$B$21,Расходка[[#This Row],[Наименование расходного материала]])),MAX($O$1:O7)+1,0)</f>
        <v>7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учёта'!$B$16,Расходка[[#This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0</v>
      </c>
      <c r="M9" s="115">
        <f>IF(ISNUMBER(SEARCH('Карта учёта'!$B$19,Расходка[[#This Row],[Наименование расходного материала]])),MAX($M$1:M8)+1,0)</f>
        <v>8</v>
      </c>
      <c r="N9" s="115">
        <f>IF(ISNUMBER(SEARCH('Карта учёта'!$B$20,Расходка[[#This Row],[Наименование расходного материала]])),MAX($N$1:N8)+1,0)</f>
        <v>8</v>
      </c>
      <c r="O9" s="115">
        <f>IF(ISNUMBER(SEARCH('Карта учёта'!$B$21,Расходка[[#This Row],[Наименование расходного материала]])),MAX($O$1:O8)+1,0)</f>
        <v>8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учёта'!$B$16,Расходка[[#This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0</v>
      </c>
      <c r="M10" s="115">
        <f>IF(ISNUMBER(SEARCH('Карта учёта'!$B$19,Расходка[[#This Row],[Наименование расходного материала]])),MAX($M$1:M9)+1,0)</f>
        <v>9</v>
      </c>
      <c r="N10" s="115">
        <f>IF(ISNUMBER(SEARCH('Карта учёта'!$B$20,Расходка[[#This Row],[Наименование расходного материала]])),MAX($N$1:N9)+1,0)</f>
        <v>9</v>
      </c>
      <c r="O10" s="115">
        <f>IF(ISNUMBER(SEARCH('Карта учёта'!$B$21,Расходка[[#This Row],[Наименование расходного материала]])),MAX($O$1:O9)+1,0)</f>
        <v>9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учёта'!$B$16,Расходка[[#This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0</v>
      </c>
      <c r="M11" s="115">
        <f>IF(ISNUMBER(SEARCH('Карта учёта'!$B$19,Расходка[[#This Row],[Наименование расходного материала]])),MAX($M$1:M10)+1,0)</f>
        <v>10</v>
      </c>
      <c r="N11" s="115">
        <f>IF(ISNUMBER(SEARCH('Карта учёта'!$B$20,Расходка[[#This Row],[Наименование расходного материала]])),MAX($N$1:N10)+1,0)</f>
        <v>10</v>
      </c>
      <c r="O11" s="115">
        <f>IF(ISNUMBER(SEARCH('Карта учёта'!$B$21,Расходка[[#This Row],[Наименование расходного материала]])),MAX($O$1:O10)+1,0)</f>
        <v>10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учёта'!$B$16,Расходка[[#This Row],[Наименование расходного материала]])),MAX($K$1:K11)+1,0)</f>
        <v>0</v>
      </c>
      <c r="L12" s="115">
        <f>IF(ISNUMBER(SEARCH('Карта учёта'!$B$18,Расходка[[#This Row],[Наименование расходного материала]])),MAX($L$1:L11)+1,0)</f>
        <v>0</v>
      </c>
      <c r="M12" s="115">
        <f>IF(ISNUMBER(SEARCH('Карта учёта'!$B$19,Расходка[[#This Row],[Наименование расходного материала]])),MAX($M$1:M11)+1,0)</f>
        <v>11</v>
      </c>
      <c r="N12" s="115">
        <f>IF(ISNUMBER(SEARCH('Карта учёта'!$B$20,Расходка[[#This Row],[Наименование расходного материала]])),MAX($N$1:N11)+1,0)</f>
        <v>11</v>
      </c>
      <c r="O12" s="115">
        <f>IF(ISNUMBER(SEARCH('Карта учёта'!$B$21,Расходка[[#This Row],[Наименование расходного материала]])),MAX($O$1:O11)+1,0)</f>
        <v>11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учёта'!$B$16,Расходка[[#This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0</v>
      </c>
      <c r="M13" s="115">
        <f>IF(ISNUMBER(SEARCH('Карта учёта'!$B$19,Расходка[[#This Row],[Наименование расходного материала]])),MAX($M$1:M12)+1,0)</f>
        <v>12</v>
      </c>
      <c r="N13" s="115">
        <f>IF(ISNUMBER(SEARCH('Карта учёта'!$B$20,Расходка[[#This Row],[Наименование расходного материала]])),MAX($N$1:N12)+1,0)</f>
        <v>12</v>
      </c>
      <c r="O13" s="115">
        <f>IF(ISNUMBER(SEARCH('Карта учёта'!$B$21,Расходка[[#This Row],[Наименование расходного материала]])),MAX($O$1:O12)+1,0)</f>
        <v>12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учёта'!$B$16,Расходка[[#This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0</v>
      </c>
      <c r="M14" s="115">
        <f>IF(ISNUMBER(SEARCH('Карта учёта'!$B$19,Расходка[[#This Row],[Наименование расходного материала]])),MAX($M$1:M13)+1,0)</f>
        <v>13</v>
      </c>
      <c r="N14" s="115">
        <f>IF(ISNUMBER(SEARCH('Карта учёта'!$B$20,Расходка[[#This Row],[Наименование расходного материала]])),MAX($N$1:N13)+1,0)</f>
        <v>13</v>
      </c>
      <c r="O14" s="115">
        <f>IF(ISNUMBER(SEARCH('Карта учёта'!$B$21,Расходка[[#This Row],[Наименование расходного материала]])),MAX($O$1:O13)+1,0)</f>
        <v>13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учёта'!$B$16,Расходка[[#This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0</v>
      </c>
      <c r="M15" s="115">
        <f>IF(ISNUMBER(SEARCH('Карта учёта'!$B$19,Расходка[[#This Row],[Наименование расходного материала]])),MAX($M$1:M14)+1,0)</f>
        <v>14</v>
      </c>
      <c r="N15" s="115">
        <f>IF(ISNUMBER(SEARCH('Карта учёта'!$B$20,Расходка[[#This Row],[Наименование расходного материала]])),MAX($N$1:N14)+1,0)</f>
        <v>14</v>
      </c>
      <c r="O15" s="115">
        <f>IF(ISNUMBER(SEARCH('Карта учёта'!$B$21,Расходка[[#This Row],[Наименование расходного материала]])),MAX($O$1:O14)+1,0)</f>
        <v>14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учёта'!$B$16,Расходка[[#This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0</v>
      </c>
      <c r="M16" s="115">
        <f>IF(ISNUMBER(SEARCH('Карта учёта'!$B$19,Расходка[[#This Row],[Наименование расходного материала]])),MAX($M$1:M15)+1,0)</f>
        <v>15</v>
      </c>
      <c r="N16" s="115">
        <f>IF(ISNUMBER(SEARCH('Карта учёта'!$B$20,Расходка[[#This Row],[Наименование расходного материала]])),MAX($N$1:N15)+1,0)</f>
        <v>15</v>
      </c>
      <c r="O16" s="115">
        <f>IF(ISNUMBER(SEARCH('Карта учёта'!$B$21,Расходка[[#This Row],[Наименование расходного материала]])),MAX($O$1:O15)+1,0)</f>
        <v>15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учёта'!$B$16,Расходка[[#This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0</v>
      </c>
      <c r="M17" s="115">
        <f>IF(ISNUMBER(SEARCH('Карта учёта'!$B$19,Расходка[[#This Row],[Наименование расходного материала]])),MAX($M$1:M16)+1,0)</f>
        <v>16</v>
      </c>
      <c r="N17" s="115">
        <f>IF(ISNUMBER(SEARCH('Карта учёта'!$B$20,Расходка[[#This Row],[Наименование расходного материала]])),MAX($N$1:N16)+1,0)</f>
        <v>16</v>
      </c>
      <c r="O17" s="115">
        <f>IF(ISNUMBER(SEARCH('Карта учёта'!$B$21,Расходка[[#This Row],[Наименование расходного материала]])),MAX($O$1:O16)+1,0)</f>
        <v>16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учёта'!$B$16,Расходка[[#This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0</v>
      </c>
      <c r="M18" s="115">
        <f>IF(ISNUMBER(SEARCH('Карта учёта'!$B$19,Расходка[[#This Row],[Наименование расходного материала]])),MAX($M$1:M17)+1,0)</f>
        <v>17</v>
      </c>
      <c r="N18" s="115">
        <f>IF(ISNUMBER(SEARCH('Карта учёта'!$B$20,Расходка[[#This Row],[Наименование расходного материала]])),MAX($N$1:N17)+1,0)</f>
        <v>17</v>
      </c>
      <c r="O18" s="115">
        <f>IF(ISNUMBER(SEARCH('Карта учёта'!$B$21,Расходка[[#This Row],[Наименование расходного материала]])),MAX($O$1:O17)+1,0)</f>
        <v>17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учёта'!$B$16,Расходка[[#This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0</v>
      </c>
      <c r="M19" s="115">
        <f>IF(ISNUMBER(SEARCH('Карта учёта'!$B$19,Расходка[[#This Row],[Наименование расходного материала]])),MAX($M$1:M18)+1,0)</f>
        <v>18</v>
      </c>
      <c r="N19" s="115">
        <f>IF(ISNUMBER(SEARCH('Карта учёта'!$B$20,Расходка[[#This Row],[Наименование расходного материала]])),MAX($N$1:N18)+1,0)</f>
        <v>18</v>
      </c>
      <c r="O19" s="115">
        <f>IF(ISNUMBER(SEARCH('Карта учёта'!$B$21,Расходка[[#This Row],[Наименование расходного материала]])),MAX($O$1:O18)+1,0)</f>
        <v>18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учёта'!$B$16,Расходка[[#This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0</v>
      </c>
      <c r="M20" s="115">
        <f>IF(ISNUMBER(SEARCH('Карта учёта'!$B$19,Расходка[[#This Row],[Наименование расходного материала]])),MAX($M$1:M19)+1,0)</f>
        <v>19</v>
      </c>
      <c r="N20" s="115">
        <f>IF(ISNUMBER(SEARCH('Карта учёта'!$B$20,Расходка[[#This Row],[Наименование расходного материала]])),MAX($N$1:N19)+1,0)</f>
        <v>19</v>
      </c>
      <c r="O20" s="115">
        <f>IF(ISNUMBER(SEARCH('Карта учёта'!$B$21,Расходка[[#This Row],[Наименование расходного материала]])),MAX($O$1:O19)+1,0)</f>
        <v>19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учёта'!$B$16,Расходка[[#This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0</v>
      </c>
      <c r="M21" s="115">
        <f>IF(ISNUMBER(SEARCH('Карта учёта'!$B$19,Расходка[[#This Row],[Наименование расходного материала]])),MAX($M$1:M20)+1,0)</f>
        <v>20</v>
      </c>
      <c r="N21" s="115">
        <f>IF(ISNUMBER(SEARCH('Карта учёта'!$B$20,Расходка[[#This Row],[Наименование расходного материала]])),MAX($N$1:N20)+1,0)</f>
        <v>20</v>
      </c>
      <c r="O21" s="115">
        <f>IF(ISNUMBER(SEARCH('Карта учёта'!$B$21,Расходка[[#This Row],[Наименование расходного материала]])),MAX($O$1:O20)+1,0)</f>
        <v>20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учёта'!$B$16,Расходка[[#This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0</v>
      </c>
      <c r="M22" s="115">
        <f>IF(ISNUMBER(SEARCH('Карта учёта'!$B$19,Расходка[[#This Row],[Наименование расходного материала]])),MAX($M$1:M21)+1,0)</f>
        <v>21</v>
      </c>
      <c r="N22" s="115">
        <f>IF(ISNUMBER(SEARCH('Карта учёта'!$B$20,Расходка[[#This Row],[Наименование расходного материала]])),MAX($N$1:N21)+1,0)</f>
        <v>21</v>
      </c>
      <c r="O22" s="115">
        <f>IF(ISNUMBER(SEARCH('Карта учёта'!$B$21,Расходка[[#This Row],[Наименование расходного материала]])),MAX($O$1:O21)+1,0)</f>
        <v>21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учёта'!$B$16,Расходка[[#This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0</v>
      </c>
      <c r="M23" s="115">
        <f>IF(ISNUMBER(SEARCH('Карта учёта'!$B$19,Расходка[[#This Row],[Наименование расходного материала]])),MAX($M$1:M22)+1,0)</f>
        <v>22</v>
      </c>
      <c r="N23" s="115">
        <f>IF(ISNUMBER(SEARCH('Карта учёта'!$B$20,Расходка[[#This Row],[Наименование расходного материала]])),MAX($N$1:N22)+1,0)</f>
        <v>22</v>
      </c>
      <c r="O23" s="115">
        <f>IF(ISNUMBER(SEARCH('Карта учёта'!$B$21,Расходка[[#This Row],[Наименование расходного материала]])),MAX($O$1:O22)+1,0)</f>
        <v>22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учёта'!$B$16,Расходка[[#This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0</v>
      </c>
      <c r="M24" s="115">
        <f>IF(ISNUMBER(SEARCH('Карта учёта'!$B$19,Расходка[[#This Row],[Наименование расходного материала]])),MAX($M$1:M23)+1,0)</f>
        <v>23</v>
      </c>
      <c r="N24" s="115">
        <f>IF(ISNUMBER(SEARCH('Карта учёта'!$B$20,Расходка[[#This Row],[Наименование расходного материала]])),MAX($N$1:N23)+1,0)</f>
        <v>23</v>
      </c>
      <c r="O24" s="115">
        <f>IF(ISNUMBER(SEARCH('Карта учёта'!$B$21,Расходка[[#This Row],[Наименование расходного материала]])),MAX($O$1:O23)+1,0)</f>
        <v>23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учёта'!$B$16,Расходка[[#This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0</v>
      </c>
      <c r="M25" s="115">
        <f>IF(ISNUMBER(SEARCH('Карта учёта'!$B$19,Расходка[[#This Row],[Наименование расходного материала]])),MAX($M$1:M24)+1,0)</f>
        <v>24</v>
      </c>
      <c r="N25" s="115">
        <f>IF(ISNUMBER(SEARCH('Карта учёта'!$B$20,Расходка[[#This Row],[Наименование расходного материала]])),MAX($N$1:N24)+1,0)</f>
        <v>24</v>
      </c>
      <c r="O25" s="115">
        <f>IF(ISNUMBER(SEARCH('Карта учёта'!$B$21,Расходка[[#This Row],[Наименование расходного материала]])),MAX($O$1:O24)+1,0)</f>
        <v>24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учёта'!$B$16,Расходка[[#This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0</v>
      </c>
      <c r="M26" s="115">
        <f>IF(ISNUMBER(SEARCH('Карта учёта'!$B$19,Расходка[[#This Row],[Наименование расходного материала]])),MAX($M$1:M25)+1,0)</f>
        <v>25</v>
      </c>
      <c r="N26" s="115">
        <f>IF(ISNUMBER(SEARCH('Карта учёта'!$B$20,Расходка[[#This Row],[Наименование расходного материала]])),MAX($N$1:N25)+1,0)</f>
        <v>25</v>
      </c>
      <c r="O26" s="115">
        <f>IF(ISNUMBER(SEARCH('Карта учёта'!$B$21,Расходка[[#This Row],[Наименование расходного материала]])),MAX($O$1:O25)+1,0)</f>
        <v>25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учёта'!$B$16,Расходка[[#This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0</v>
      </c>
      <c r="M27" s="115">
        <f>IF(ISNUMBER(SEARCH('Карта учёта'!$B$19,Расходка[[#This Row],[Наименование расходного материала]])),MAX($M$1:M26)+1,0)</f>
        <v>26</v>
      </c>
      <c r="N27" s="115">
        <f>IF(ISNUMBER(SEARCH('Карта учёта'!$B$20,Расходка[[#This Row],[Наименование расходного материала]])),MAX($N$1:N26)+1,0)</f>
        <v>26</v>
      </c>
      <c r="O27" s="115">
        <f>IF(ISNUMBER(SEARCH('Карта учёта'!$B$21,Расходка[[#This Row],[Наименование расходного материала]])),MAX($O$1:O26)+1,0)</f>
        <v>26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учёта'!$B$16,Расходка[[#This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0</v>
      </c>
      <c r="M28" s="115">
        <f>IF(ISNUMBER(SEARCH('Карта учёта'!$B$19,Расходка[[#This Row],[Наименование расходного материала]])),MAX($M$1:M27)+1,0)</f>
        <v>27</v>
      </c>
      <c r="N28" s="115">
        <f>IF(ISNUMBER(SEARCH('Карта учёта'!$B$20,Расходка[[#This Row],[Наименование расходного материала]])),MAX($N$1:N27)+1,0)</f>
        <v>27</v>
      </c>
      <c r="O28" s="115">
        <f>IF(ISNUMBER(SEARCH('Карта учёта'!$B$21,Расходка[[#This Row],[Наименование расходного материала]])),MAX($O$1:O27)+1,0)</f>
        <v>27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учёта'!$B$16,Расходка[[#This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0</v>
      </c>
      <c r="M29" s="115">
        <f>IF(ISNUMBER(SEARCH('Карта учёта'!$B$19,Расходка[[#This Row],[Наименование расходного материала]])),MAX($M$1:M28)+1,0)</f>
        <v>28</v>
      </c>
      <c r="N29" s="115">
        <f>IF(ISNUMBER(SEARCH('Карта учёта'!$B$20,Расходка[[#This Row],[Наименование расходного материала]])),MAX($N$1:N28)+1,0)</f>
        <v>28</v>
      </c>
      <c r="O29" s="115">
        <f>IF(ISNUMBER(SEARCH('Карта учёта'!$B$21,Расходка[[#This Row],[Наименование расходного материала]])),MAX($O$1:O28)+1,0)</f>
        <v>28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учёта'!$B$16,Расходка[[#This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0</v>
      </c>
      <c r="M30" s="115">
        <f>IF(ISNUMBER(SEARCH('Карта учёта'!$B$19,Расходка[[#This Row],[Наименование расходного материала]])),MAX($M$1:M29)+1,0)</f>
        <v>29</v>
      </c>
      <c r="N30" s="115">
        <f>IF(ISNUMBER(SEARCH('Карта учёта'!$B$20,Расходка[[#This Row],[Наименование расходного материала]])),MAX($N$1:N29)+1,0)</f>
        <v>29</v>
      </c>
      <c r="O30" s="115">
        <f>IF(ISNUMBER(SEARCH('Карта учёта'!$B$21,Расходка[[#This Row],[Наименование расходного материала]])),MAX($O$1:O29)+1,0)</f>
        <v>29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учёта'!$B$16,Расходка[[#This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0</v>
      </c>
      <c r="M31" s="115">
        <f>IF(ISNUMBER(SEARCH('Карта учёта'!$B$19,Расходка[[#This Row],[Наименование расходного материала]])),MAX($M$1:M30)+1,0)</f>
        <v>30</v>
      </c>
      <c r="N31" s="115">
        <f>IF(ISNUMBER(SEARCH('Карта учёта'!$B$20,Расходка[[#This Row],[Наименование расходного материала]])),MAX($N$1:N30)+1,0)</f>
        <v>30</v>
      </c>
      <c r="O31" s="115">
        <f>IF(ISNUMBER(SEARCH('Карта учёта'!$B$21,Расходка[[#This Row],[Наименование расходного материала]])),MAX($O$1:O30)+1,0)</f>
        <v>30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учёта'!$B$16,Расходка[[#This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0</v>
      </c>
      <c r="M32" s="115">
        <f>IF(ISNUMBER(SEARCH('Карта учёта'!$B$19,Расходка[[#This Row],[Наименование расходного материала]])),MAX($M$1:M31)+1,0)</f>
        <v>31</v>
      </c>
      <c r="N32" s="115">
        <f>IF(ISNUMBER(SEARCH('Карта учёта'!$B$20,Расходка[[#This Row],[Наименование расходного материала]])),MAX($N$1:N31)+1,0)</f>
        <v>31</v>
      </c>
      <c r="O32" s="115">
        <f>IF(ISNUMBER(SEARCH('Карта учёта'!$B$21,Расходка[[#This Row],[Наименование расходного материала]])),MAX($O$1:O31)+1,0)</f>
        <v>31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учёта'!$B$16,Расходка[[#This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0</v>
      </c>
      <c r="M33" s="115">
        <f>IF(ISNUMBER(SEARCH('Карта учёта'!$B$19,Расходка[[#This Row],[Наименование расходного материала]])),MAX($M$1:M32)+1,0)</f>
        <v>32</v>
      </c>
      <c r="N33" s="115">
        <f>IF(ISNUMBER(SEARCH('Карта учёта'!$B$20,Расходка[[#This Row],[Наименование расходного материала]])),MAX($N$1:N32)+1,0)</f>
        <v>32</v>
      </c>
      <c r="O33" s="115">
        <f>IF(ISNUMBER(SEARCH('Карта учёта'!$B$21,Расходка[[#This Row],[Наименование расходного материала]])),MAX($O$1:O32)+1,0)</f>
        <v>32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учёта'!$B$16,Расходка[[#This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0</v>
      </c>
      <c r="M34" s="115">
        <f>IF(ISNUMBER(SEARCH('Карта учёта'!$B$19,Расходка[[#This Row],[Наименование расходного материала]])),MAX($M$1:M33)+1,0)</f>
        <v>33</v>
      </c>
      <c r="N34" s="115">
        <f>IF(ISNUMBER(SEARCH('Карта учёта'!$B$20,Расходка[[#This Row],[Наименование расходного материала]])),MAX($N$1:N33)+1,0)</f>
        <v>33</v>
      </c>
      <c r="O34" s="115">
        <f>IF(ISNUMBER(SEARCH('Карта учёта'!$B$21,Расходка[[#This Row],[Наименование расходного материала]])),MAX($O$1:O33)+1,0)</f>
        <v>33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учёта'!$B$16,Расходка[[#This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0</v>
      </c>
      <c r="M35" s="115">
        <f>IF(ISNUMBER(SEARCH('Карта учёта'!$B$19,Расходка[[#This Row],[Наименование расходного материала]])),MAX($M$1:M34)+1,0)</f>
        <v>34</v>
      </c>
      <c r="N35" s="115">
        <f>IF(ISNUMBER(SEARCH('Карта учёта'!$B$20,Расходка[[#This Row],[Наименование расходного материала]])),MAX($N$1:N34)+1,0)</f>
        <v>34</v>
      </c>
      <c r="O35" s="115">
        <f>IF(ISNUMBER(SEARCH('Карта учёта'!$B$21,Расходка[[#This Row],[Наименование расходного материала]])),MAX($O$1:O34)+1,0)</f>
        <v>34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учёта'!$B$16,Расходка[[#This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0</v>
      </c>
      <c r="M36" s="115">
        <f>IF(ISNUMBER(SEARCH('Карта учёта'!$B$19,Расходка[[#This Row],[Наименование расходного материала]])),MAX($M$1:M35)+1,0)</f>
        <v>35</v>
      </c>
      <c r="N36" s="115">
        <f>IF(ISNUMBER(SEARCH('Карта учёта'!$B$20,Расходка[[#This Row],[Наименование расходного материала]])),MAX($N$1:N35)+1,0)</f>
        <v>35</v>
      </c>
      <c r="O36" s="115">
        <f>IF(ISNUMBER(SEARCH('Карта учёта'!$B$21,Расходка[[#This Row],[Наименование расходного материала]])),MAX($O$1:O35)+1,0)</f>
        <v>35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учёта'!$B$16,Расходка[[#This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0</v>
      </c>
      <c r="M37" s="115">
        <f>IF(ISNUMBER(SEARCH('Карта учёта'!$B$19,Расходка[[#This Row],[Наименование расходного материала]])),MAX($M$1:M36)+1,0)</f>
        <v>36</v>
      </c>
      <c r="N37" s="115">
        <f>IF(ISNUMBER(SEARCH('Карта учёта'!$B$20,Расходка[[#This Row],[Наименование расходного материала]])),MAX($N$1:N36)+1,0)</f>
        <v>36</v>
      </c>
      <c r="O37" s="115">
        <f>IF(ISNUMBER(SEARCH('Карта учёта'!$B$21,Расходка[[#This Row],[Наименование расходного материала]])),MAX($O$1:O36)+1,0)</f>
        <v>36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учёта'!$B$16,Расходка[[#This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0</v>
      </c>
      <c r="M38" s="115">
        <f>IF(ISNUMBER(SEARCH('Карта учёта'!$B$19,Расходка[[#This Row],[Наименование расходного материала]])),MAX($M$1:M37)+1,0)</f>
        <v>37</v>
      </c>
      <c r="N38" s="115">
        <f>IF(ISNUMBER(SEARCH('Карта учёта'!$B$20,Расходка[[#This Row],[Наименование расходного материала]])),MAX($N$1:N37)+1,0)</f>
        <v>37</v>
      </c>
      <c r="O38" s="115">
        <f>IF(ISNUMBER(SEARCH('Карта учёта'!$B$21,Расходка[[#This Row],[Наименование расходного материала]])),MAX($O$1:O37)+1,0)</f>
        <v>37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учёта'!$B$16,Расходка[[#This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0</v>
      </c>
      <c r="M39" s="115">
        <f>IF(ISNUMBER(SEARCH('Карта учёта'!$B$19,Расходка[[#This Row],[Наименование расходного материала]])),MAX($M$1:M38)+1,0)</f>
        <v>38</v>
      </c>
      <c r="N39" s="115">
        <f>IF(ISNUMBER(SEARCH('Карта учёта'!$B$20,Расходка[[#This Row],[Наименование расходного материала]])),MAX($N$1:N38)+1,0)</f>
        <v>38</v>
      </c>
      <c r="O39" s="115">
        <f>IF(ISNUMBER(SEARCH('Карта учёта'!$B$21,Расходка[[#This Row],[Наименование расходного материала]])),MAX($O$1:O38)+1,0)</f>
        <v>38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учёта'!$B$16,Расходка[[#This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0</v>
      </c>
      <c r="M40" s="115">
        <f>IF(ISNUMBER(SEARCH('Карта учёта'!$B$19,Расходка[[#This Row],[Наименование расходного материала]])),MAX($M$1:M39)+1,0)</f>
        <v>39</v>
      </c>
      <c r="N40" s="115">
        <f>IF(ISNUMBER(SEARCH('Карта учёта'!$B$20,Расходка[[#This Row],[Наименование расходного материала]])),MAX($N$1:N39)+1,0)</f>
        <v>39</v>
      </c>
      <c r="O40" s="115">
        <f>IF(ISNUMBER(SEARCH('Карта учёта'!$B$21,Расходка[[#This Row],[Наименование расходного материала]])),MAX($O$1:O39)+1,0)</f>
        <v>39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учёта'!$B$16,Расходка[[#This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0</v>
      </c>
      <c r="M41" s="115">
        <f>IF(ISNUMBER(SEARCH('Карта учёта'!$B$19,Расходка[[#This Row],[Наименование расходного материала]])),MAX($M$1:M40)+1,0)</f>
        <v>40</v>
      </c>
      <c r="N41" s="115">
        <f>IF(ISNUMBER(SEARCH('Карта учёта'!$B$20,Расходка[[#This Row],[Наименование расходного материала]])),MAX($N$1:N40)+1,0)</f>
        <v>40</v>
      </c>
      <c r="O41" s="115">
        <f>IF(ISNUMBER(SEARCH('Карта учёта'!$B$21,Расходка[[#This Row],[Наименование расходного материала]])),MAX($O$1:O40)+1,0)</f>
        <v>40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учёта'!$B$16,Расходка[[#This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0</v>
      </c>
      <c r="M42" s="115">
        <f>IF(ISNUMBER(SEARCH('Карта учёта'!$B$19,Расходка[[#This Row],[Наименование расходного материала]])),MAX($M$1:M41)+1,0)</f>
        <v>41</v>
      </c>
      <c r="N42" s="115">
        <f>IF(ISNUMBER(SEARCH('Карта учёта'!$B$20,Расходка[[#This Row],[Наименование расходного материала]])),MAX($N$1:N41)+1,0)</f>
        <v>41</v>
      </c>
      <c r="O42" s="115">
        <f>IF(ISNUMBER(SEARCH('Карта учёта'!$B$21,Расходка[[#This Row],[Наименование расходного материала]])),MAX($O$1:O41)+1,0)</f>
        <v>41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учёта'!$B$16,Расходка[[#This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0</v>
      </c>
      <c r="M43" s="115">
        <f>IF(ISNUMBER(SEARCH('Карта учёта'!$B$19,Расходка[[#This Row],[Наименование расходного материала]])),MAX($M$1:M42)+1,0)</f>
        <v>42</v>
      </c>
      <c r="N43" s="115">
        <f>IF(ISNUMBER(SEARCH('Карта учёта'!$B$20,Расходка[[#This Row],[Наименование расходного материала]])),MAX($N$1:N42)+1,0)</f>
        <v>42</v>
      </c>
      <c r="O43" s="115">
        <f>IF(ISNUMBER(SEARCH('Карта учёта'!$B$21,Расходка[[#This Row],[Наименование расходного материала]])),MAX($O$1:O42)+1,0)</f>
        <v>42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учёта'!$B$16,Расходка[[#This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0</v>
      </c>
      <c r="M44" s="115">
        <f>IF(ISNUMBER(SEARCH('Карта учёта'!$B$19,Расходка[[#This Row],[Наименование расходного материала]])),MAX($M$1:M43)+1,0)</f>
        <v>43</v>
      </c>
      <c r="N44" s="115">
        <f>IF(ISNUMBER(SEARCH('Карта учёта'!$B$20,Расходка[[#This Row],[Наименование расходного материала]])),MAX($N$1:N43)+1,0)</f>
        <v>43</v>
      </c>
      <c r="O44" s="115">
        <f>IF(ISNUMBER(SEARCH('Карта учёта'!$B$21,Расходка[[#This Row],[Наименование расходного материала]])),MAX($O$1:O43)+1,0)</f>
        <v>43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учёта'!$B$16,Расходка[[#This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0</v>
      </c>
      <c r="M45" s="115">
        <f>IF(ISNUMBER(SEARCH('Карта учёта'!$B$19,Расходка[[#This Row],[Наименование расходного материала]])),MAX($M$1:M44)+1,0)</f>
        <v>44</v>
      </c>
      <c r="N45" s="115">
        <f>IF(ISNUMBER(SEARCH('Карта учёта'!$B$20,Расходка[[#This Row],[Наименование расходного материала]])),MAX($N$1:N44)+1,0)</f>
        <v>44</v>
      </c>
      <c r="O45" s="115">
        <f>IF(ISNUMBER(SEARCH('Карта учёта'!$B$21,Расходка[[#This Row],[Наименование расходного материала]])),MAX($O$1:O44)+1,0)</f>
        <v>44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учёта'!$B$16,Расходка[[#This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0</v>
      </c>
      <c r="M46" s="115">
        <f>IF(ISNUMBER(SEARCH('Карта учёта'!$B$19,Расходка[[#This Row],[Наименование расходного материала]])),MAX($M$1:M45)+1,0)</f>
        <v>45</v>
      </c>
      <c r="N46" s="115">
        <f>IF(ISNUMBER(SEARCH('Карта учёта'!$B$20,Расходка[[#This Row],[Наименование расходного материала]])),MAX($N$1:N45)+1,0)</f>
        <v>45</v>
      </c>
      <c r="O46" s="115">
        <f>IF(ISNUMBER(SEARCH('Карта учёта'!$B$21,Расходка[[#This Row],[Наименование расходного материала]])),MAX($O$1:O45)+1,0)</f>
        <v>45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учёта'!$B$16,Расходка[[#This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0</v>
      </c>
      <c r="M47" s="115">
        <f>IF(ISNUMBER(SEARCH('Карта учёта'!$B$19,Расходка[[#This Row],[Наименование расходного материала]])),MAX($M$1:M46)+1,0)</f>
        <v>46</v>
      </c>
      <c r="N47" s="115">
        <f>IF(ISNUMBER(SEARCH('Карта учёта'!$B$20,Расходка[[#This Row],[Наименование расходного материала]])),MAX($N$1:N46)+1,0)</f>
        <v>46</v>
      </c>
      <c r="O47" s="115">
        <f>IF(ISNUMBER(SEARCH('Карта учёта'!$B$21,Расходка[[#This Row],[Наименование расходного материала]])),MAX($O$1:O46)+1,0)</f>
        <v>46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учёта'!$B$16,Расходка[[#This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0</v>
      </c>
      <c r="M48" s="115">
        <f>IF(ISNUMBER(SEARCH('Карта учёта'!$B$19,Расходка[[#This Row],[Наименование расходного материала]])),MAX($M$1:M47)+1,0)</f>
        <v>47</v>
      </c>
      <c r="N48" s="115">
        <f>IF(ISNUMBER(SEARCH('Карта учёта'!$B$20,Расходка[[#This Row],[Наименование расходного материала]])),MAX($N$1:N47)+1,0)</f>
        <v>47</v>
      </c>
      <c r="O48" s="115">
        <f>IF(ISNUMBER(SEARCH('Карта учёта'!$B$21,Расходка[[#This Row],[Наименование расходного материала]])),MAX($O$1:O47)+1,0)</f>
        <v>47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учёта'!$B$16,Расходка[[#This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0</v>
      </c>
      <c r="M49" s="115">
        <f>IF(ISNUMBER(SEARCH('Карта учёта'!$B$19,Расходка[[#This Row],[Наименование расходного материала]])),MAX($M$1:M48)+1,0)</f>
        <v>48</v>
      </c>
      <c r="N49" s="115">
        <f>IF(ISNUMBER(SEARCH('Карта учёта'!$B$20,Расходка[[#This Row],[Наименование расходного материала]])),MAX($N$1:N48)+1,0)</f>
        <v>48</v>
      </c>
      <c r="O49" s="115">
        <f>IF(ISNUMBER(SEARCH('Карта учёта'!$B$21,Расходка[[#This Row],[Наименование расходного материала]])),MAX($O$1:O48)+1,0)</f>
        <v>48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учёта'!$B$16,Расходка[[#This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0</v>
      </c>
      <c r="M50" s="115">
        <f>IF(ISNUMBER(SEARCH('Карта учёта'!$B$19,Расходка[[#This Row],[Наименование расходного материала]])),MAX($M$1:M49)+1,0)</f>
        <v>49</v>
      </c>
      <c r="N50" s="115">
        <f>IF(ISNUMBER(SEARCH('Карта учёта'!$B$20,Расходка[[#This Row],[Наименование расходного материала]])),MAX($N$1:N49)+1,0)</f>
        <v>49</v>
      </c>
      <c r="O50" s="115">
        <f>IF(ISNUMBER(SEARCH('Карта учёта'!$B$21,Расходка[[#This Row],[Наименование расходного материала]])),MAX($O$1:O49)+1,0)</f>
        <v>49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учёта'!$B$16,Расходка[[#This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0</v>
      </c>
      <c r="M51" s="115">
        <f>IF(ISNUMBER(SEARCH('Карта учёта'!$B$19,Расходка[[#This Row],[Наименование расходного материала]])),MAX($M$1:M50)+1,0)</f>
        <v>50</v>
      </c>
      <c r="N51" s="115">
        <f>IF(ISNUMBER(SEARCH('Карта учёта'!$B$20,Расходка[[#This Row],[Наименование расходного материала]])),MAX($N$1:N50)+1,0)</f>
        <v>50</v>
      </c>
      <c r="O51" s="115">
        <f>IF(ISNUMBER(SEARCH('Карта учёта'!$B$21,Расходка[[#This Row],[Наименование расходного материала]])),MAX($O$1:O50)+1,0)</f>
        <v>50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учёта'!$B$16,Расходка[[#This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0</v>
      </c>
      <c r="M52" s="115">
        <f>IF(ISNUMBER(SEARCH('Карта учёта'!$B$19,Расходка[[#This Row],[Наименование расходного материала]])),MAX($M$1:M51)+1,0)</f>
        <v>51</v>
      </c>
      <c r="N52" s="115">
        <f>IF(ISNUMBER(SEARCH('Карта учёта'!$B$20,Расходка[[#This Row],[Наименование расходного материала]])),MAX($N$1:N51)+1,0)</f>
        <v>51</v>
      </c>
      <c r="O52" s="115">
        <f>IF(ISNUMBER(SEARCH('Карта учёта'!$B$21,Расходка[[#This Row],[Наименование расходного материала]])),MAX($O$1:O51)+1,0)</f>
        <v>51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учёта'!$B$16,Расходка[[#This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0</v>
      </c>
      <c r="M53" s="115">
        <f>IF(ISNUMBER(SEARCH('Карта учёта'!$B$19,Расходка[[#This Row],[Наименование расходного материала]])),MAX($M$1:M52)+1,0)</f>
        <v>52</v>
      </c>
      <c r="N53" s="115">
        <f>IF(ISNUMBER(SEARCH('Карта учёта'!$B$20,Расходка[[#This Row],[Наименование расходного материала]])),MAX($N$1:N52)+1,0)</f>
        <v>52</v>
      </c>
      <c r="O53" s="115">
        <f>IF(ISNUMBER(SEARCH('Карта учёта'!$B$21,Расходка[[#This Row],[Наименование расходного материала]])),MAX($O$1:O52)+1,0)</f>
        <v>52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учёта'!$B$16,Расходка[[#This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0</v>
      </c>
      <c r="M54" s="115">
        <f>IF(ISNUMBER(SEARCH('Карта учёта'!$B$19,Расходка[[#This Row],[Наименование расходного материала]])),MAX($M$1:M53)+1,0)</f>
        <v>53</v>
      </c>
      <c r="N54" s="115">
        <f>IF(ISNUMBER(SEARCH('Карта учёта'!$B$20,Расходка[[#This Row],[Наименование расходного материала]])),MAX($N$1:N53)+1,0)</f>
        <v>53</v>
      </c>
      <c r="O54" s="115">
        <f>IF(ISNUMBER(SEARCH('Карта учёта'!$B$21,Расходка[[#This Row],[Наименование расходного материала]])),MAX($O$1:O53)+1,0)</f>
        <v>53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учёта'!$B$16,Расходка[[#This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0</v>
      </c>
      <c r="M55" s="115">
        <f>IF(ISNUMBER(SEARCH('Карта учёта'!$B$19,Расходка[[#This Row],[Наименование расходного материала]])),MAX($M$1:M54)+1,0)</f>
        <v>54</v>
      </c>
      <c r="N55" s="115">
        <f>IF(ISNUMBER(SEARCH('Карта учёта'!$B$20,Расходка[[#This Row],[Наименование расходного материала]])),MAX($N$1:N54)+1,0)</f>
        <v>54</v>
      </c>
      <c r="O55" s="115">
        <f>IF(ISNUMBER(SEARCH('Карта учёта'!$B$21,Расходка[[#This Row],[Наименование расходного материала]])),MAX($O$1:O54)+1,0)</f>
        <v>54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учёта'!$B$16,Расходка[[#This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0</v>
      </c>
      <c r="M56" s="115">
        <f>IF(ISNUMBER(SEARCH('Карта учёта'!$B$19,Расходка[[#This Row],[Наименование расходного материала]])),MAX($M$1:M55)+1,0)</f>
        <v>55</v>
      </c>
      <c r="N56" s="115">
        <f>IF(ISNUMBER(SEARCH('Карта учёта'!$B$20,Расходка[[#This Row],[Наименование расходного материала]])),MAX($N$1:N55)+1,0)</f>
        <v>55</v>
      </c>
      <c r="O56" s="115">
        <f>IF(ISNUMBER(SEARCH('Карта учёта'!$B$21,Расходка[[#This Row],[Наименование расходного материала]])),MAX($O$1:O55)+1,0)</f>
        <v>55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учёта'!$B$16,Расходка[[#This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0</v>
      </c>
      <c r="M57" s="115">
        <f>IF(ISNUMBER(SEARCH('Карта учёта'!$B$19,Расходка[[#This Row],[Наименование расходного материала]])),MAX($M$1:M56)+1,0)</f>
        <v>56</v>
      </c>
      <c r="N57" s="115">
        <f>IF(ISNUMBER(SEARCH('Карта учёта'!$B$20,Расходка[[#This Row],[Наименование расходного материала]])),MAX($N$1:N56)+1,0)</f>
        <v>56</v>
      </c>
      <c r="O57" s="115">
        <f>IF(ISNUMBER(SEARCH('Карта учёта'!$B$21,Расходка[[#This Row],[Наименование расходного материала]])),MAX($O$1:O56)+1,0)</f>
        <v>56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учёта'!$B$16,Расходка[[#This Row],[Наименование расходного материала]])),MAX($K$1:K57)+1,0)</f>
        <v>1</v>
      </c>
      <c r="L58" s="115">
        <f>IF(ISNUMBER(SEARCH('Карта учёта'!$B$18,Расходка[[#This Row],[Наименование расходного материала]])),MAX($L$1:L57)+1,0)</f>
        <v>0</v>
      </c>
      <c r="M58" s="115">
        <f>IF(ISNUMBER(SEARCH('Карта учёта'!$B$19,Расходка[[#This Row],[Наименование расходного материала]])),MAX($M$1:M57)+1,0)</f>
        <v>57</v>
      </c>
      <c r="N58" s="115">
        <f>IF(ISNUMBER(SEARCH('Карта учёта'!$B$20,Расходка[[#This Row],[Наименование расходного материала]])),MAX($N$1:N57)+1,0)</f>
        <v>57</v>
      </c>
      <c r="O58" s="115">
        <f>IF(ISNUMBER(SEARCH('Карта учёта'!$B$21,Расходка[[#This Row],[Наименование расходного материала]])),MAX($O$1:O57)+1,0)</f>
        <v>57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учёта'!$B$16,Расходка[[#This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0</v>
      </c>
      <c r="M59" s="115">
        <f>IF(ISNUMBER(SEARCH('Карта учёта'!$B$19,Расходка[[#This Row],[Наименование расходного материала]])),MAX($M$1:M58)+1,0)</f>
        <v>58</v>
      </c>
      <c r="N59" s="115">
        <f>IF(ISNUMBER(SEARCH('Карта учёта'!$B$20,Расходка[[#This Row],[Наименование расходного материала]])),MAX($N$1:N58)+1,0)</f>
        <v>58</v>
      </c>
      <c r="O59" s="115">
        <f>IF(ISNUMBER(SEARCH('Карта учёта'!$B$21,Расходка[[#This Row],[Наименование расходного материала]])),MAX($O$1:O58)+1,0)</f>
        <v>58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учёта'!$B$16,Расходка[[#This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0</v>
      </c>
      <c r="M60" s="115">
        <f>IF(ISNUMBER(SEARCH('Карта учёта'!$B$19,Расходка[[#This Row],[Наименование расходного материала]])),MAX($M$1:M59)+1,0)</f>
        <v>59</v>
      </c>
      <c r="N60" s="115">
        <f>IF(ISNUMBER(SEARCH('Карта учёта'!$B$20,Расходка[[#This Row],[Наименование расходного материала]])),MAX($N$1:N59)+1,0)</f>
        <v>59</v>
      </c>
      <c r="O60" s="115">
        <f>IF(ISNUMBER(SEARCH('Карта учёта'!$B$21,Расходка[[#This Row],[Наименование расходного материала]])),MAX($O$1:O59)+1,0)</f>
        <v>59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учёта'!$B$16,Расходка[[#This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0</v>
      </c>
      <c r="M61" s="115">
        <f>IF(ISNUMBER(SEARCH('Карта учёта'!$B$19,Расходка[[#This Row],[Наименование расходного материала]])),MAX($M$1:M60)+1,0)</f>
        <v>60</v>
      </c>
      <c r="N61" s="115">
        <f>IF(ISNUMBER(SEARCH('Карта учёта'!$B$20,Расходка[[#This Row],[Наименование расходного материала]])),MAX($N$1:N60)+1,0)</f>
        <v>60</v>
      </c>
      <c r="O61" s="115">
        <f>IF(ISNUMBER(SEARCH('Карта учёта'!$B$21,Расходка[[#This Row],[Наименование расходного материала]])),MAX($O$1:O60)+1,0)</f>
        <v>60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учёта'!$B$16,Расходка[[#This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0</v>
      </c>
      <c r="M62" s="115">
        <f>IF(ISNUMBER(SEARCH('Карта учёта'!$B$19,Расходка[[#This Row],[Наименование расходного материала]])),MAX($M$1:M61)+1,0)</f>
        <v>61</v>
      </c>
      <c r="N62" s="115">
        <f>IF(ISNUMBER(SEARCH('Карта учёта'!$B$20,Расходка[[#This Row],[Наименование расходного материала]])),MAX($N$1:N61)+1,0)</f>
        <v>61</v>
      </c>
      <c r="O62" s="115">
        <f>IF(ISNUMBER(SEARCH('Карта учёта'!$B$21,Расходка[[#This Row],[Наименование расходного материала]])),MAX($O$1:O61)+1,0)</f>
        <v>61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530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учёта'!$B$16,Расходка[[#This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1</v>
      </c>
      <c r="M63" s="115">
        <f>IF(ISNUMBER(SEARCH('Карта учёта'!$B$19,Расходка[[#This Row],[Наименование расходного материала]])),MAX($M$1:M62)+1,0)</f>
        <v>62</v>
      </c>
      <c r="N63" s="115">
        <f>IF(ISNUMBER(SEARCH('Карта учёта'!$B$20,Расходка[[#This Row],[Наименование расходного материала]])),MAX($N$1:N62)+1,0)</f>
        <v>62</v>
      </c>
      <c r="O63" s="115">
        <f>IF(ISNUMBER(SEARCH('Карта учёта'!$B$21,Расходка[[#This Row],[Наименование расходного материала]])),MAX($O$1:O62)+1,0)</f>
        <v>62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Metafor</v>
      </c>
      <c r="AA63" s="114" t="str">
        <f>IFERROR(INDEX(Расходка[Наименование расходного материала],MATCH(Расходка[[#This Row],[№]],Поиск_расходки[Индекс10],0)),"")</f>
        <v>DES, Metafor</v>
      </c>
      <c r="AB63" s="114" t="str">
        <f>IFERROR(INDEX(Расходка[Наименование расходного материала],MATCH(Расходка[[#This Row],[№]],Поиск_расходки[Индекс11],0)),"")</f>
        <v>DES, Metafor</v>
      </c>
      <c r="AC63" s="114" t="str">
        <f>IFERROR(INDEX(Расходка[Наименование расходного материала],MATCH(Расходка[[#This Row],[№]],Поиск_расходки[Индекс12],0)),"")</f>
        <v>DES, Metafor</v>
      </c>
      <c r="AD63" s="114" t="str">
        <f>IFERROR(INDEX(Расходка[Наименование расходного материала],MATCH(Расходка[[#This Row],[№]],Поиск_расходки[Индекс13],0)),"")</f>
        <v>DES, Metafor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учёта'!$B$16,Расходка[[#This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0</v>
      </c>
      <c r="M64" s="115">
        <f>IF(ISNUMBER(SEARCH('Карта учёта'!$B$19,Расходка[[#This Row],[Наименование расходного материала]])),MAX($M$1:M63)+1,0)</f>
        <v>63</v>
      </c>
      <c r="N64" s="115">
        <f>IF(ISNUMBER(SEARCH('Карта учёта'!$B$20,Расходка[[#This Row],[Наименование расходного материала]])),MAX($N$1:N63)+1,0)</f>
        <v>63</v>
      </c>
      <c r="O64" s="115">
        <f>IF(ISNUMBER(SEARCH('Карта учёта'!$B$21,Расходка[[#This Row],[Наименование расходного материала]])),MAX($O$1:O63)+1,0)</f>
        <v>63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учёта'!$B$16,Расходка[[#This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0</v>
      </c>
      <c r="M65" s="115">
        <f>IF(ISNUMBER(SEARCH('Карта учёта'!$B$19,Расходка[[#This Row],[Наименование расходного материала]])),MAX($M$1:M64)+1,0)</f>
        <v>64</v>
      </c>
      <c r="N65" s="115">
        <f>IF(ISNUMBER(SEARCH('Карта учёта'!$B$20,Расходка[[#This Row],[Наименование расходного материала]])),MAX($N$1:N64)+1,0)</f>
        <v>64</v>
      </c>
      <c r="O65" s="115">
        <f>IF(ISNUMBER(SEARCH('Карта учёта'!$B$21,Расходка[[#This Row],[Наименование расходного материала]])),MAX($O$1:O64)+1,0)</f>
        <v>64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учёта'!$B$16,Расходка[[#This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0</v>
      </c>
      <c r="M66" s="115">
        <f>IF(ISNUMBER(SEARCH('Карта учёта'!$B$19,Расходка[[#This Row],[Наименование расходного материала]])),MAX($M$1:M65)+1,0)</f>
        <v>65</v>
      </c>
      <c r="N66" s="115">
        <f>IF(ISNUMBER(SEARCH('Карта учёта'!$B$20,Расходка[[#This Row],[Наименование расходного материала]])),MAX($N$1:N65)+1,0)</f>
        <v>65</v>
      </c>
      <c r="O66" s="115">
        <f>IF(ISNUMBER(SEARCH('Карта учёта'!$B$21,Расходка[[#This Row],[Наименование расходного материала]])),MAX($O$1:O65)+1,0)</f>
        <v>65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учёта'!#REF!,Расходка[[#This Row],[Наименование расходного материала]])),MAX($H$1:H66)+1,0)</f>
        <v>0</v>
      </c>
      <c r="I67" s="195">
        <f>IF(ISNUMBER(SEARCH('Карта учёта'!#REF!,Расходка[[#This Row],[Наименование расходного материала]])),MAX($I$1:I66)+1,0)</f>
        <v>0</v>
      </c>
      <c r="J67" s="195">
        <f>IF(ISNUMBER(SEARCH('Карта учёта'!#REF!,Расходка[[#This Row],[Наименование расходного материала]])),MAX($J$1:J66)+1,0)</f>
        <v>0</v>
      </c>
      <c r="K67" s="195">
        <f>IF(ISNUMBER(SEARCH('Карта учёта'!$B$16,Расходка[[#This Row],[Наименование расходного материала]])),MAX($K$1:K66)+1,0)</f>
        <v>0</v>
      </c>
      <c r="L67" s="195">
        <f>IF(ISNUMBER(SEARCH('Карта учёта'!$B$18,Расходка[[#This Row],[Наименование расходного материала]])),MAX($L$1:L66)+1,0)</f>
        <v>0</v>
      </c>
      <c r="M67" s="195">
        <f>IF(ISNUMBER(SEARCH('Карта учёта'!$B$19,Расходка[[#This Row],[Наименование расходного материала]])),MAX($M$1:M66)+1,0)</f>
        <v>66</v>
      </c>
      <c r="N67" s="195">
        <f>IF(ISNUMBER(SEARCH('Карта учёта'!$B$20,Расходка[[#This Row],[Наименование расходного материала]])),MAX($N$1:N66)+1,0)</f>
        <v>66</v>
      </c>
      <c r="O67" s="195">
        <f>IF(ISNUMBER(SEARCH('Карта учёта'!$B$21,Расходка[[#This Row],[Наименование расходного материала]])),MAX($O$1:O66)+1,0)</f>
        <v>66</v>
      </c>
      <c r="P67" s="195">
        <f>IF(ISNUMBER(SEARCH('Карта учёта'!$B$22,Расходка[[#This Row],[Наименование расходного материала]])),MAX($P$1:P66)+1,0)</f>
        <v>66</v>
      </c>
      <c r="Q67" s="195">
        <f>IF(ISNUMBER(SEARCH('Карта учёта'!$B$23,Расходка[[#This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учёта'!#REF!,Расходка[[#This Row],[Наименование расходного материала]])),MAX($H$1:H67)+1,0)</f>
        <v>0</v>
      </c>
      <c r="I68" s="195">
        <f>IF(ISNUMBER(SEARCH('Карта учёта'!#REF!,Расходка[[#This Row],[Наименование расходного материала]])),MAX($I$1:I67)+1,0)</f>
        <v>0</v>
      </c>
      <c r="J68" s="195">
        <f>IF(ISNUMBER(SEARCH('Карта учёта'!#REF!,Расходка[[#This Row],[Наименование расходного материала]])),MAX($J$1:J67)+1,0)</f>
        <v>0</v>
      </c>
      <c r="K68" s="195">
        <f>IF(ISNUMBER(SEARCH('Карта учёта'!$B$16,Расходка[[#This Row],[Наименование расходного материала]])),MAX($K$1:K67)+1,0)</f>
        <v>0</v>
      </c>
      <c r="L68" s="195">
        <f>IF(ISNUMBER(SEARCH('Карта учёта'!$B$18,Расходка[[#This Row],[Наименование расходного материала]])),MAX($L$1:L67)+1,0)</f>
        <v>0</v>
      </c>
      <c r="M68" s="195">
        <f>IF(ISNUMBER(SEARCH('Карта учёта'!$B$19,Расходка[[#This Row],[Наименование расходного материала]])),MAX($M$1:M67)+1,0)</f>
        <v>67</v>
      </c>
      <c r="N68" s="195">
        <f>IF(ISNUMBER(SEARCH('Карта учёта'!$B$20,Расходка[[#This Row],[Наименование расходного материала]])),MAX($N$1:N67)+1,0)</f>
        <v>67</v>
      </c>
      <c r="O68" s="195">
        <f>IF(ISNUMBER(SEARCH('Карта учёта'!$B$21,Расходка[[#This Row],[Наименование расходного материала]])),MAX($O$1:O67)+1,0)</f>
        <v>67</v>
      </c>
      <c r="P68" s="195">
        <f>IF(ISNUMBER(SEARCH('Карта учёта'!$B$22,Расходка[[#This Row],[Наименование расходного материала]])),MAX($P$1:P67)+1,0)</f>
        <v>67</v>
      </c>
      <c r="Q68" s="195">
        <f>IF(ISNUMBER(SEARCH('Карта учёта'!$B$23,Расходка[[#This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учёта'!#REF!,Расходка[[#This Row],[Наименование расходного материала]])),MAX($H$1:H68)+1,0)</f>
        <v>0</v>
      </c>
      <c r="I69" s="195">
        <f>IF(ISNUMBER(SEARCH('Карта учёта'!#REF!,Расходка[[#This Row],[Наименование расходного материала]])),MAX($I$1:I68)+1,0)</f>
        <v>0</v>
      </c>
      <c r="J69" s="195">
        <f>IF(ISNUMBER(SEARCH('Карта учёта'!#REF!,Расходка[[#This Row],[Наименование расходного материала]])),MAX($J$1:J68)+1,0)</f>
        <v>0</v>
      </c>
      <c r="K69" s="195">
        <f>IF(ISNUMBER(SEARCH('Карта учёта'!$B$16,Расходка[[#This Row],[Наименование расходного материала]])),MAX($K$1:K68)+1,0)</f>
        <v>0</v>
      </c>
      <c r="L69" s="195">
        <f>IF(ISNUMBER(SEARCH('Карта учёта'!$B$18,Расходка[[#This Row],[Наименование расходного материала]])),MAX($L$1:L68)+1,0)</f>
        <v>0</v>
      </c>
      <c r="M69" s="195">
        <f>IF(ISNUMBER(SEARCH('Карта учёта'!$B$19,Расходка[[#This Row],[Наименование расходного материала]])),MAX($M$1:M68)+1,0)</f>
        <v>68</v>
      </c>
      <c r="N69" s="195">
        <f>IF(ISNUMBER(SEARCH('Карта учёта'!$B$20,Расходка[[#This Row],[Наименование расходного материала]])),MAX($N$1:N68)+1,0)</f>
        <v>68</v>
      </c>
      <c r="O69" s="195">
        <f>IF(ISNUMBER(SEARCH('Карта учёта'!$B$21,Расходка[[#This Row],[Наименование расходного материала]])),MAX($O$1:O68)+1,0)</f>
        <v>68</v>
      </c>
      <c r="P69" s="195">
        <f>IF(ISNUMBER(SEARCH('Карта учёта'!$B$22,Расходка[[#This Row],[Наименование расходного материала]])),MAX($P$1:P68)+1,0)</f>
        <v>68</v>
      </c>
      <c r="Q69" s="195">
        <f>IF(ISNUMBER(SEARCH('Карта учёта'!$B$23,Расходка[[#This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учёта'!#REF!,Расходка[[#This Row],[Наименование расходного материала]])),MAX($H$1:H69)+1,0)</f>
        <v>0</v>
      </c>
      <c r="I70" s="195">
        <f>IF(ISNUMBER(SEARCH('Карта учёта'!#REF!,Расходка[[#This Row],[Наименование расходного материала]])),MAX($I$1:I69)+1,0)</f>
        <v>0</v>
      </c>
      <c r="J70" s="195">
        <f>IF(ISNUMBER(SEARCH('Карта учёта'!#REF!,Расходка[[#This Row],[Наименование расходного материала]])),MAX($J$1:J69)+1,0)</f>
        <v>0</v>
      </c>
      <c r="K70" s="195">
        <f>IF(ISNUMBER(SEARCH('Карта учёта'!$B$16,Расходка[[#This Row],[Наименование расходного материала]])),MAX($K$1:K69)+1,0)</f>
        <v>0</v>
      </c>
      <c r="L70" s="195">
        <f>IF(ISNUMBER(SEARCH('Карта учёта'!$B$18,Расходка[[#This Row],[Наименование расходного материала]])),MAX($L$1:L69)+1,0)</f>
        <v>0</v>
      </c>
      <c r="M70" s="195">
        <f>IF(ISNUMBER(SEARCH('Карта учёта'!$B$19,Расходка[[#This Row],[Наименование расходного материала]])),MAX($M$1:M69)+1,0)</f>
        <v>69</v>
      </c>
      <c r="N70" s="195">
        <f>IF(ISNUMBER(SEARCH('Карта учёта'!$B$20,Расходка[[#This Row],[Наименование расходного материала]])),MAX($N$1:N69)+1,0)</f>
        <v>69</v>
      </c>
      <c r="O70" s="195">
        <f>IF(ISNUMBER(SEARCH('Карта учёта'!$B$21,Расходка[[#This Row],[Наименование расходного материала]])),MAX($O$1:O69)+1,0)</f>
        <v>69</v>
      </c>
      <c r="P70" s="195">
        <f>IF(ISNUMBER(SEARCH('Карта учёта'!$B$22,Расходка[[#This Row],[Наименование расходного материала]])),MAX($P$1:P69)+1,0)</f>
        <v>69</v>
      </c>
      <c r="Q70" s="195">
        <f>IF(ISNUMBER(SEARCH('Карта учёта'!$B$23,Расходка[[#This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учёта'!#REF!,Расходка[[#This Row],[Наименование расходного материала]])),MAX($H$1:H70)+1,0)</f>
        <v>0</v>
      </c>
      <c r="I71" s="195">
        <f>IF(ISNUMBER(SEARCH('Карта учёта'!#REF!,Расходка[[#This Row],[Наименование расходного материала]])),MAX($I$1:I70)+1,0)</f>
        <v>0</v>
      </c>
      <c r="J71" s="195">
        <f>IF(ISNUMBER(SEARCH('Карта учёта'!#REF!,Расходка[[#This Row],[Наименование расходного материала]])),MAX($J$1:J70)+1,0)</f>
        <v>0</v>
      </c>
      <c r="K71" s="195">
        <f>IF(ISNUMBER(SEARCH('Карта учёта'!$B$16,Расходка[[#This Row],[Наименование расходного материала]])),MAX($K$1:K70)+1,0)</f>
        <v>0</v>
      </c>
      <c r="L71" s="195">
        <f>IF(ISNUMBER(SEARCH('Карта учёта'!$B$18,Расходка[[#This Row],[Наименование расходного материала]])),MAX($L$1:L70)+1,0)</f>
        <v>0</v>
      </c>
      <c r="M71" s="195">
        <f>IF(ISNUMBER(SEARCH('Карта учёта'!$B$19,Расходка[[#This Row],[Наименование расходного материала]])),MAX($M$1:M70)+1,0)</f>
        <v>70</v>
      </c>
      <c r="N71" s="195">
        <f>IF(ISNUMBER(SEARCH('Карта учёта'!$B$20,Расходка[[#This Row],[Наименование расходного материала]])),MAX($N$1:N70)+1,0)</f>
        <v>70</v>
      </c>
      <c r="O71" s="195">
        <f>IF(ISNUMBER(SEARCH('Карта учёта'!$B$21,Расходка[[#This Row],[Наименование расходного материала]])),MAX($O$1:O70)+1,0)</f>
        <v>70</v>
      </c>
      <c r="P71" s="195">
        <f>IF(ISNUMBER(SEARCH('Карта учёта'!$B$22,Расходка[[#This Row],[Наименование расходного материала]])),MAX($P$1:P70)+1,0)</f>
        <v>70</v>
      </c>
      <c r="Q71" s="195">
        <f>IF(ISNUMBER(SEARCH('Карта учёта'!$B$23,Расходка[[#This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учёта'!#REF!,Расходка[[#This Row],[Наименование расходного материала]])),MAX($H$1:H71)+1,0)</f>
        <v>0</v>
      </c>
      <c r="I72" s="195">
        <f>IF(ISNUMBER(SEARCH('Карта учёта'!#REF!,Расходка[[#This Row],[Наименование расходного материала]])),MAX($I$1:I71)+1,0)</f>
        <v>0</v>
      </c>
      <c r="J72" s="195">
        <f>IF(ISNUMBER(SEARCH('Карта учёта'!#REF!,Расходка[[#This Row],[Наименование расходного материала]])),MAX($J$1:J71)+1,0)</f>
        <v>0</v>
      </c>
      <c r="K72" s="195">
        <f>IF(ISNUMBER(SEARCH('Карта учёта'!$B$16,Расходка[[#This Row],[Наименование расходного материала]])),MAX($K$1:K71)+1,0)</f>
        <v>0</v>
      </c>
      <c r="L72" s="195">
        <f>IF(ISNUMBER(SEARCH('Карта учёта'!$B$18,Расходка[[#This Row],[Наименование расходного материала]])),MAX($L$1:L71)+1,0)</f>
        <v>0</v>
      </c>
      <c r="M72" s="195">
        <f>IF(ISNUMBER(SEARCH('Карта учёта'!$B$19,Расходка[[#This Row],[Наименование расходного материала]])),MAX($M$1:M71)+1,0)</f>
        <v>71</v>
      </c>
      <c r="N72" s="195">
        <f>IF(ISNUMBER(SEARCH('Карта учёта'!$B$20,Расходка[[#This Row],[Наименование расходного материала]])),MAX($N$1:N71)+1,0)</f>
        <v>71</v>
      </c>
      <c r="O72" s="195">
        <f>IF(ISNUMBER(SEARCH('Карта учёта'!$B$21,Расходка[[#This Row],[Наименование расходного материала]])),MAX($O$1:O71)+1,0)</f>
        <v>71</v>
      </c>
      <c r="P72" s="195">
        <f>IF(ISNUMBER(SEARCH('Карта учёта'!$B$22,Расходка[[#This Row],[Наименование расходного материала]])),MAX($P$1:P71)+1,0)</f>
        <v>71</v>
      </c>
      <c r="Q72" s="195">
        <f>IF(ISNUMBER(SEARCH('Карта учёта'!$B$23,Расходка[[#This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учёта'!#REF!,Расходка[[#This Row],[Наименование расходного материала]])),MAX($H$1:H72)+1,0)</f>
        <v>0</v>
      </c>
      <c r="I73" s="195">
        <f>IF(ISNUMBER(SEARCH('Карта учёта'!#REF!,Расходка[[#This Row],[Наименование расходного материала]])),MAX($I$1:I72)+1,0)</f>
        <v>0</v>
      </c>
      <c r="J73" s="195">
        <f>IF(ISNUMBER(SEARCH('Карта учёта'!#REF!,Расходка[[#This Row],[Наименование расходного материала]])),MAX($J$1:J72)+1,0)</f>
        <v>0</v>
      </c>
      <c r="K73" s="195">
        <f>IF(ISNUMBER(SEARCH('Карта учёта'!$B$16,Расходка[[#This Row],[Наименование расходного материала]])),MAX($K$1:K72)+1,0)</f>
        <v>0</v>
      </c>
      <c r="L73" s="195">
        <f>IF(ISNUMBER(SEARCH('Карта учёта'!$B$18,Расходка[[#This Row],[Наименование расходного материала]])),MAX($L$1:L72)+1,0)</f>
        <v>0</v>
      </c>
      <c r="M73" s="195">
        <f>IF(ISNUMBER(SEARCH('Карта учёта'!$B$19,Расходка[[#This Row],[Наименование расходного материала]])),MAX($M$1:M72)+1,0)</f>
        <v>72</v>
      </c>
      <c r="N73" s="195">
        <f>IF(ISNUMBER(SEARCH('Карта учёта'!$B$20,Расходка[[#This Row],[Наименование расходного материала]])),MAX($N$1:N72)+1,0)</f>
        <v>72</v>
      </c>
      <c r="O73" s="195">
        <f>IF(ISNUMBER(SEARCH('Карта учёта'!$B$21,Расходка[[#This Row],[Наименование расходного материала]])),MAX($O$1:O72)+1,0)</f>
        <v>72</v>
      </c>
      <c r="P73" s="195">
        <f>IF(ISNUMBER(SEARCH('Карта учёта'!$B$22,Расходка[[#This Row],[Наименование расходного материала]])),MAX($P$1:P72)+1,0)</f>
        <v>72</v>
      </c>
      <c r="Q73" s="195">
        <f>IF(ISNUMBER(SEARCH('Карта учёта'!$B$23,Расходка[[#This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учёта'!#REF!,Расходка[[#This Row],[Наименование расходного материала]])),MAX($H$1:H73)+1,0)</f>
        <v>0</v>
      </c>
      <c r="I74" s="195">
        <f>IF(ISNUMBER(SEARCH('Карта учёта'!#REF!,Расходка[[#This Row],[Наименование расходного материала]])),MAX($I$1:I73)+1,0)</f>
        <v>0</v>
      </c>
      <c r="J74" s="195">
        <f>IF(ISNUMBER(SEARCH('Карта учёта'!#REF!,Расходка[[#This Row],[Наименование расходного материала]])),MAX($J$1:J73)+1,0)</f>
        <v>0</v>
      </c>
      <c r="K74" s="195">
        <f>IF(ISNUMBER(SEARCH('Карта учёта'!$B$16,Расходка[[#This Row],[Наименование расходного материала]])),MAX($K$1:K73)+1,0)</f>
        <v>0</v>
      </c>
      <c r="L74" s="195">
        <f>IF(ISNUMBER(SEARCH('Карта учёта'!$B$18,Расходка[[#This Row],[Наименование расходного материала]])),MAX($L$1:L73)+1,0)</f>
        <v>0</v>
      </c>
      <c r="M74" s="195">
        <f>IF(ISNUMBER(SEARCH('Карта учёта'!$B$19,Расходка[[#This Row],[Наименование расходного материала]])),MAX($M$1:M73)+1,0)</f>
        <v>73</v>
      </c>
      <c r="N74" s="195">
        <f>IF(ISNUMBER(SEARCH('Карта учёта'!$B$20,Расходка[[#This Row],[Наименование расходного материала]])),MAX($N$1:N73)+1,0)</f>
        <v>73</v>
      </c>
      <c r="O74" s="195">
        <f>IF(ISNUMBER(SEARCH('Карта учёта'!$B$21,Расходка[[#This Row],[Наименование расходного материала]])),MAX($O$1:O73)+1,0)</f>
        <v>73</v>
      </c>
      <c r="P74" s="195">
        <f>IF(ISNUMBER(SEARCH('Карта учёта'!$B$22,Расходка[[#This Row],[Наименование расходного материала]])),MAX($P$1:P73)+1,0)</f>
        <v>73</v>
      </c>
      <c r="Q74" s="195">
        <f>IF(ISNUMBER(SEARCH('Карта учёта'!$B$23,Расходка[[#This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учёта'!#REF!,Расходка[[#This Row],[Наименование расходного материала]])),MAX($H$1:H74)+1,0)</f>
        <v>0</v>
      </c>
      <c r="I75" s="195">
        <f>IF(ISNUMBER(SEARCH('Карта учёта'!#REF!,Расходка[[#This Row],[Наименование расходного материала]])),MAX($I$1:I74)+1,0)</f>
        <v>0</v>
      </c>
      <c r="J75" s="195">
        <f>IF(ISNUMBER(SEARCH('Карта учёта'!#REF!,Расходка[[#This Row],[Наименование расходного материала]])),MAX($J$1:J74)+1,0)</f>
        <v>0</v>
      </c>
      <c r="K75" s="195">
        <f>IF(ISNUMBER(SEARCH('Карта учёта'!$B$16,Расходка[[#This Row],[Наименование расходного материала]])),MAX($K$1:K74)+1,0)</f>
        <v>0</v>
      </c>
      <c r="L75" s="195">
        <f>IF(ISNUMBER(SEARCH('Карта учёта'!$B$18,Расходка[[#This Row],[Наименование расходного материала]])),MAX($L$1:L74)+1,0)</f>
        <v>0</v>
      </c>
      <c r="M75" s="195">
        <f>IF(ISNUMBER(SEARCH('Карта учёта'!$B$19,Расходка[[#This Row],[Наименование расходного материала]])),MAX($M$1:M74)+1,0)</f>
        <v>74</v>
      </c>
      <c r="N75" s="195">
        <f>IF(ISNUMBER(SEARCH('Карта учёта'!$B$20,Расходка[[#This Row],[Наименование расходного материала]])),MAX($N$1:N74)+1,0)</f>
        <v>74</v>
      </c>
      <c r="O75" s="195">
        <f>IF(ISNUMBER(SEARCH('Карта учёта'!$B$21,Расходка[[#This Row],[Наименование расходного материала]])),MAX($O$1:O74)+1,0)</f>
        <v>74</v>
      </c>
      <c r="P75" s="195">
        <f>IF(ISNUMBER(SEARCH('Карта учёта'!$B$22,Расходка[[#This Row],[Наименование расходного материала]])),MAX($P$1:P74)+1,0)</f>
        <v>74</v>
      </c>
      <c r="Q75" s="195">
        <f>IF(ISNUMBER(SEARCH('Карта учёта'!$B$23,Расходка[[#This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учёта'!#REF!,Расходка[[#This Row],[Наименование расходного материала]])),MAX($H$1:H75)+1,0)</f>
        <v>0</v>
      </c>
      <c r="I76" s="195">
        <f>IF(ISNUMBER(SEARCH('Карта учёта'!#REF!,Расходка[[#This Row],[Наименование расходного материала]])),MAX($I$1:I75)+1,0)</f>
        <v>0</v>
      </c>
      <c r="J76" s="195">
        <f>IF(ISNUMBER(SEARCH('Карта учёта'!#REF!,Расходка[[#This Row],[Наименование расходного материала]])),MAX($J$1:J75)+1,0)</f>
        <v>0</v>
      </c>
      <c r="K76" s="195">
        <f>IF(ISNUMBER(SEARCH('Карта учёта'!$B$16,Расходка[[#This Row],[Наименование расходного материала]])),MAX($K$1:K75)+1,0)</f>
        <v>0</v>
      </c>
      <c r="L76" s="195">
        <f>IF(ISNUMBER(SEARCH('Карта учёта'!$B$18,Расходка[[#This Row],[Наименование расходного материала]])),MAX($L$1:L75)+1,0)</f>
        <v>0</v>
      </c>
      <c r="M76" s="195">
        <f>IF(ISNUMBER(SEARCH('Карта учёта'!$B$19,Расходка[[#This Row],[Наименование расходного материала]])),MAX($M$1:M75)+1,0)</f>
        <v>75</v>
      </c>
      <c r="N76" s="195">
        <f>IF(ISNUMBER(SEARCH('Карта учёта'!$B$20,Расходка[[#This Row],[Наименование расходного материала]])),MAX($N$1:N75)+1,0)</f>
        <v>75</v>
      </c>
      <c r="O76" s="195">
        <f>IF(ISNUMBER(SEARCH('Карта учёта'!$B$21,Расходка[[#This Row],[Наименование расходного материала]])),MAX($O$1:O75)+1,0)</f>
        <v>75</v>
      </c>
      <c r="P76" s="195">
        <f>IF(ISNUMBER(SEARCH('Карта учёта'!$B$22,Расходка[[#This Row],[Наименование расходного материала]])),MAX($P$1:P75)+1,0)</f>
        <v>75</v>
      </c>
      <c r="Q76" s="195">
        <f>IF(ISNUMBER(SEARCH('Карта учёта'!$B$23,Расходка[[#This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учёта'!#REF!,Расходка[[#This Row],[Наименование расходного материала]])),MAX($H$1:H76)+1,0)</f>
        <v>0</v>
      </c>
      <c r="I77" s="195">
        <f>IF(ISNUMBER(SEARCH('Карта учёта'!#REF!,Расходка[[#This Row],[Наименование расходного материала]])),MAX($I$1:I76)+1,0)</f>
        <v>0</v>
      </c>
      <c r="J77" s="195">
        <f>IF(ISNUMBER(SEARCH('Карта учёта'!#REF!,Расходка[[#This Row],[Наименование расходного материала]])),MAX($J$1:J76)+1,0)</f>
        <v>0</v>
      </c>
      <c r="K77" s="195">
        <f>IF(ISNUMBER(SEARCH('Карта учёта'!$B$16,Расходка[[#This Row],[Наименование расходного материала]])),MAX($K$1:K76)+1,0)</f>
        <v>0</v>
      </c>
      <c r="L77" s="195">
        <f>IF(ISNUMBER(SEARCH('Карта учёта'!$B$18,Расходка[[#This Row],[Наименование расходного материала]])),MAX($L$1:L76)+1,0)</f>
        <v>0</v>
      </c>
      <c r="M77" s="195">
        <f>IF(ISNUMBER(SEARCH('Карта учёта'!$B$19,Расходка[[#This Row],[Наименование расходного материала]])),MAX($M$1:M76)+1,0)</f>
        <v>76</v>
      </c>
      <c r="N77" s="195">
        <f>IF(ISNUMBER(SEARCH('Карта учёта'!$B$20,Расходка[[#This Row],[Наименование расходного материала]])),MAX($N$1:N76)+1,0)</f>
        <v>76</v>
      </c>
      <c r="O77" s="195">
        <f>IF(ISNUMBER(SEARCH('Карта учёта'!$B$21,Расходка[[#This Row],[Наименование расходного материала]])),MAX($O$1:O76)+1,0)</f>
        <v>76</v>
      </c>
      <c r="P77" s="195">
        <f>IF(ISNUMBER(SEARCH('Карта учёта'!$B$22,Расходка[[#This Row],[Наименование расходного материала]])),MAX($P$1:P76)+1,0)</f>
        <v>76</v>
      </c>
      <c r="Q77" s="195">
        <f>IF(ISNUMBER(SEARCH('Карта учёта'!$B$23,Расходка[[#This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учёта'!#REF!,Расходка[[#This Row],[Наименование расходного материала]])),MAX($H$1:H77)+1,0)</f>
        <v>0</v>
      </c>
      <c r="I78" s="195">
        <f>IF(ISNUMBER(SEARCH('Карта учёта'!#REF!,Расходка[[#This Row],[Наименование расходного материала]])),MAX($I$1:I77)+1,0)</f>
        <v>0</v>
      </c>
      <c r="J78" s="195">
        <f>IF(ISNUMBER(SEARCH('Карта учёта'!#REF!,Расходка[[#This Row],[Наименование расходного материала]])),MAX($J$1:J77)+1,0)</f>
        <v>0</v>
      </c>
      <c r="K78" s="195">
        <f>IF(ISNUMBER(SEARCH('Карта учёта'!$B$16,Расходка[[#This Row],[Наименование расходного материала]])),MAX($K$1:K77)+1,0)</f>
        <v>0</v>
      </c>
      <c r="L78" s="195">
        <f>IF(ISNUMBER(SEARCH('Карта учёта'!$B$18,Расходка[[#This Row],[Наименование расходного материала]])),MAX($L$1:L77)+1,0)</f>
        <v>0</v>
      </c>
      <c r="M78" s="195">
        <f>IF(ISNUMBER(SEARCH('Карта учёта'!$B$19,Расходка[[#This Row],[Наименование расходного материала]])),MAX($M$1:M77)+1,0)</f>
        <v>77</v>
      </c>
      <c r="N78" s="195">
        <f>IF(ISNUMBER(SEARCH('Карта учёта'!$B$20,Расходка[[#This Row],[Наименование расходного материала]])),MAX($N$1:N77)+1,0)</f>
        <v>77</v>
      </c>
      <c r="O78" s="195">
        <f>IF(ISNUMBER(SEARCH('Карта учёта'!$B$21,Расходка[[#This Row],[Наименование расходного материала]])),MAX($O$1:O77)+1,0)</f>
        <v>77</v>
      </c>
      <c r="P78" s="195">
        <f>IF(ISNUMBER(SEARCH('Карта учёта'!$B$22,Расходка[[#This Row],[Наименование расходного материала]])),MAX($P$1:P77)+1,0)</f>
        <v>77</v>
      </c>
      <c r="Q78" s="195">
        <f>IF(ISNUMBER(SEARCH('Карта учёта'!$B$23,Расходка[[#This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B79" t="s">
        <v>5</v>
      </c>
      <c r="C79" t="s">
        <v>529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учёта'!#REF!,Расходка[[#This Row],[Наименование расходного материала]])),MAX($H$1:H78)+1,0)</f>
        <v>0</v>
      </c>
      <c r="I79" s="195">
        <f>IF(ISNUMBER(SEARCH('Карта учёта'!#REF!,Расходка[[#This Row],[Наименование расходного материала]])),MAX($I$1:I78)+1,0)</f>
        <v>0</v>
      </c>
      <c r="J79" s="195">
        <f>IF(ISNUMBER(SEARCH('Карта учёта'!#REF!,Расходка[[#This Row],[Наименование расходного материала]])),MAX($J$1:J78)+1,0)</f>
        <v>0</v>
      </c>
      <c r="K79" s="195">
        <f>IF(ISNUMBER(SEARCH('Карта учёта'!$B$16,Расходка[[#This Row],[Наименование расходного материала]])),MAX($K$1:K78)+1,0)</f>
        <v>0</v>
      </c>
      <c r="L79" s="195">
        <f>IF(ISNUMBER(SEARCH('Карта учёта'!$B$18,Расходка[[#This Row],[Наименование расходного материала]])),MAX($L$1:L78)+1,0)</f>
        <v>0</v>
      </c>
      <c r="M79" s="195">
        <f>IF(ISNUMBER(SEARCH('Карта учёта'!$B$19,Расходка[[#This Row],[Наименование расходного материала]])),MAX($M$1:M78)+1,0)</f>
        <v>78</v>
      </c>
      <c r="N79" s="195">
        <f>IF(ISNUMBER(SEARCH('Карта учёта'!$B$20,Расходка[[#This Row],[Наименование расходного материала]])),MAX($N$1:N78)+1,0)</f>
        <v>78</v>
      </c>
      <c r="O79" s="195">
        <f>IF(ISNUMBER(SEARCH('Карта учёта'!$B$21,Расходка[[#This Row],[Наименование расходного материала]])),MAX($O$1:O78)+1,0)</f>
        <v>78</v>
      </c>
      <c r="P79" s="195">
        <f>IF(ISNUMBER(SEARCH('Карта учёта'!$B$22,Расходка[[#This Row],[Наименование расходного материала]])),MAX($P$1:P78)+1,0)</f>
        <v>78</v>
      </c>
      <c r="Q79" s="195">
        <f>IF(ISNUMBER(SEARCH('Карта учёта'!$B$23,Расходка[[#This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/>
      </c>
      <c r="Y79" s="196" t="str">
        <f>IFERROR(INDEX(Расходка[Наименование расходного материала],MATCH(Расходка[[#This Row],[№]],Поиск_расходки[Индекс8],0)),"")</f>
        <v/>
      </c>
      <c r="Z79" s="196" t="str">
        <f>IFERROR(INDEX(Расходка[Наименование расходного материала],MATCH(Расходка[[#This Row],[№]],Поиск_расходки[Индекс9],0)),"")</f>
        <v>NC Apollo</v>
      </c>
      <c r="AA79" s="196" t="str">
        <f>IFERROR(INDEX(Расходка[Наименование расходного материала],MATCH(Расходка[[#This Row],[№]],Поиск_расходки[Индекс10],0)),"")</f>
        <v>NC Apollo</v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532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учёта'!#REF!,Расходка[[#This Row],[Наименование расходного материала]])),MAX($H$1:H79)+1,0)</f>
        <v>0</v>
      </c>
      <c r="I80" s="195">
        <f>IF(ISNUMBER(SEARCH('Карта учёта'!#REF!,Расходка[[#This Row],[Наименование расходного материала]])),MAX($I$1:I79)+1,0)</f>
        <v>0</v>
      </c>
      <c r="J80" s="195">
        <f>IF(ISNUMBER(SEARCH('Карта учёта'!#REF!,Расходка[[#This Row],[Наименование расходного материала]])),MAX($J$1:J79)+1,0)</f>
        <v>0</v>
      </c>
      <c r="K80" s="195">
        <f>IF(ISNUMBER(SEARCH('Карта учёта'!$B$16,Расходка[[#This Row],[Наименование расходного материала]])),MAX($K$1:K79)+1,0)</f>
        <v>0</v>
      </c>
      <c r="L80" s="195">
        <f>IF(ISNUMBER(SEARCH('Карта учёта'!$B$18,Расходка[[#This Row],[Наименование расходного материала]])),MAX($L$1:L79)+1,0)</f>
        <v>0</v>
      </c>
      <c r="M80" s="195">
        <f>IF(ISNUMBER(SEARCH('Карта учёта'!$B$19,Расходка[[#This Row],[Наименование расходного материала]])),MAX($M$1:M79)+1,0)</f>
        <v>79</v>
      </c>
      <c r="N80" s="195">
        <f>IF(ISNUMBER(SEARCH('Карта учёта'!$B$20,Расходка[[#This Row],[Наименование расходного материала]])),MAX($N$1:N79)+1,0)</f>
        <v>79</v>
      </c>
      <c r="O80" s="195">
        <f>IF(ISNUMBER(SEARCH('Карта учёта'!$B$21,Расходка[[#This Row],[Наименование расходного материала]])),MAX($O$1:O79)+1,0)</f>
        <v>79</v>
      </c>
      <c r="P80" s="195">
        <f>IF(ISNUMBER(SEARCH('Карта учёта'!$B$22,Расходка[[#This Row],[Наименование расходного материала]])),MAX($P$1:P79)+1,0)</f>
        <v>79</v>
      </c>
      <c r="Q80" s="195">
        <f>IF(ISNUMBER(SEARCH('Карта учёта'!$B$23,Расходка[[#This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/>
      </c>
      <c r="Y80" s="196" t="str">
        <f>IFERROR(INDEX(Расходка[Наименование расходного материала],MATCH(Расходка[[#This Row],[№]],Поиск_расходки[Индекс8],0)),"")</f>
        <v/>
      </c>
      <c r="Z80" s="196" t="str">
        <f>IFERROR(INDEX(Расходка[Наименование расходного материала],MATCH(Расходка[[#This Row],[№]],Поиск_расходки[Индекс9],0)),"")</f>
        <v>Artimes</v>
      </c>
      <c r="AA80" s="196" t="str">
        <f>IFERROR(INDEX(Расходка[Наименование расходного материала],MATCH(Расходка[[#This Row],[№]],Поиск_расходки[Индекс10],0)),"")</f>
        <v>Artimes</v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учёта'!#REF!,Расходка[[#This Row],[Наименование расходного материала]])),MAX($H$1:H80)+1,0)</f>
        <v>0</v>
      </c>
      <c r="I81" s="195">
        <f>IF(ISNUMBER(SEARCH('Карта учёта'!#REF!,Расходка[[#This Row],[Наименование расходного материала]])),MAX($I$1:I80)+1,0)</f>
        <v>0</v>
      </c>
      <c r="J81" s="195">
        <f>IF(ISNUMBER(SEARCH('Карта учёта'!#REF!,Расходка[[#This Row],[Наименование расходного материала]])),MAX($J$1:J80)+1,0)</f>
        <v>0</v>
      </c>
      <c r="K81" s="195">
        <f>IF(ISNUMBER(SEARCH('Карта учёта'!$B$16,Расходка[[#This Row],[Наименование расходного материала]])),MAX($K$1:K80)+1,0)</f>
        <v>0</v>
      </c>
      <c r="L81" s="195">
        <f>IF(ISNUMBER(SEARCH('Карта учёта'!$B$18,Расходка[[#This Row],[Наименование расходного материала]])),MAX($L$1:L80)+1,0)</f>
        <v>0</v>
      </c>
      <c r="M81" s="195">
        <f>IF(ISNUMBER(SEARCH('Карта учёта'!$B$19,Расходка[[#This Row],[Наименование расходного материала]])),MAX($M$1:M80)+1,0)</f>
        <v>0</v>
      </c>
      <c r="N81" s="195">
        <f>IF(ISNUMBER(SEARCH('Карта учёта'!$B$20,Расходка[[#This Row],[Наименование расходного материала]])),MAX($N$1:N80)+1,0)</f>
        <v>0</v>
      </c>
      <c r="O81" s="195">
        <f>IF(ISNUMBER(SEARCH('Карта учёта'!$B$21,Расходка[[#This Row],[Наименование расходного материала]])),MAX($O$1:O80)+1,0)</f>
        <v>0</v>
      </c>
      <c r="P81" s="195">
        <f>IF(ISNUMBER(SEARCH('Карта учёта'!$B$22,Расходка[[#This Row],[Наименование расходного материала]])),MAX($P$1:P80)+1,0)</f>
        <v>0</v>
      </c>
      <c r="Q81" s="195">
        <f>IF(ISNUMBER(SEARCH('Карта учёта'!$B$23,Расходка[[#This Row],[Наименование расходного материала]])),MAX($Q$1:Q80)+1,0)</f>
        <v>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/>
      </c>
      <c r="Y81" s="196" t="str">
        <f>IFERROR(INDEX(Расходка[Наименование расходного материала],MATCH(Расходка[[#This Row],[№]],Поиск_расходки[Индекс8],0)),"")</f>
        <v/>
      </c>
      <c r="Z81" s="196" t="str">
        <f>IFERROR(INDEX(Расходка[Наименование расходного материала],MATCH(Расходка[[#This Row],[№]],Поиск_расходки[Индекс9],0)),"")</f>
        <v/>
      </c>
      <c r="AA81" s="196" t="str">
        <f>IFERROR(INDEX(Расходка[Наименование расходного материала],MATCH(Расходка[[#This Row],[№]],Поиск_расходки[Индекс10],0)),"")</f>
        <v/>
      </c>
      <c r="AB81" s="196" t="str">
        <f>IFERROR(INDEX(Расходка[Наименование расходного материала],MATCH(Расходка[[#This Row],[№]],Поиск_расходки[Индекс11],0)),"")</f>
        <v/>
      </c>
      <c r="AC81" s="196" t="str">
        <f>IFERROR(INDEX(Расходка[Наименование расходного материала],MATCH(Расходка[[#This Row],[№]],Поиск_расходки[Индекс12],0)),"")</f>
        <v/>
      </c>
      <c r="AD81" s="196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1:33">
      <c r="AF82" s="4" t="s">
        <v>6</v>
      </c>
      <c r="AG82" s="4" t="s">
        <v>474</v>
      </c>
    </row>
    <row r="83" spans="1:33">
      <c r="AF83" s="4" t="s">
        <v>6</v>
      </c>
      <c r="AG83" s="4" t="s">
        <v>475</v>
      </c>
    </row>
    <row r="84" spans="1:33">
      <c r="AF84" s="4" t="s">
        <v>6</v>
      </c>
      <c r="AG84" s="4" t="s">
        <v>426</v>
      </c>
    </row>
    <row r="85" spans="1:33">
      <c r="AF85" s="4" t="s">
        <v>6</v>
      </c>
      <c r="AG85" s="4" t="s">
        <v>427</v>
      </c>
    </row>
    <row r="86" spans="1:33">
      <c r="AF86" s="4" t="s">
        <v>6</v>
      </c>
      <c r="AG86" s="4" t="s">
        <v>476</v>
      </c>
    </row>
    <row r="87" spans="1:33">
      <c r="AF87" s="4" t="s">
        <v>6</v>
      </c>
      <c r="AG87" s="4" t="s">
        <v>477</v>
      </c>
    </row>
    <row r="88" spans="1:33">
      <c r="AF88" s="4" t="s">
        <v>6</v>
      </c>
      <c r="AG88" s="4" t="s">
        <v>478</v>
      </c>
    </row>
    <row r="89" spans="1:33">
      <c r="AF89" s="4" t="s">
        <v>6</v>
      </c>
      <c r="AG89" s="4" t="s">
        <v>479</v>
      </c>
    </row>
    <row r="90" spans="1:33">
      <c r="AF90" s="4" t="s">
        <v>6</v>
      </c>
      <c r="AG90" s="4" t="s">
        <v>480</v>
      </c>
    </row>
    <row r="91" spans="1:33">
      <c r="AF91" s="4" t="s">
        <v>6</v>
      </c>
      <c r="AG91" s="4" t="s">
        <v>481</v>
      </c>
    </row>
    <row r="92" spans="1:33">
      <c r="AF92" s="4" t="s">
        <v>6</v>
      </c>
      <c r="AG92" s="4" t="s">
        <v>482</v>
      </c>
    </row>
    <row r="93" spans="1:33">
      <c r="AF93" s="4" t="s">
        <v>6</v>
      </c>
      <c r="AG93" s="4" t="s">
        <v>483</v>
      </c>
    </row>
    <row r="94" spans="1:33">
      <c r="AF94" s="4" t="s">
        <v>6</v>
      </c>
      <c r="AG94" s="4" t="s">
        <v>430</v>
      </c>
    </row>
    <row r="95" spans="1:33"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  <row r="98" spans="32:33">
      <c r="AF98" s="4" t="s">
        <v>5</v>
      </c>
      <c r="AG98" s="4" t="s">
        <v>533</v>
      </c>
    </row>
  </sheetData>
  <sheetProtection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1" zoomScale="90" zoomScaleNormal="90" workbookViewId="0">
      <selection activeCell="A81" sqref="A8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527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531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274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2025-04-25T00:21:55Z</cp:lastPrinted>
  <dcterms:created xsi:type="dcterms:W3CDTF">2015-06-05T18:19:34Z</dcterms:created>
  <dcterms:modified xsi:type="dcterms:W3CDTF">2025-04-25T00:23:19Z</dcterms:modified>
</cp:coreProperties>
</file>