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4" i="3"/>
  <c r="A15" i="3"/>
  <c r="A17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J7" i="1"/>
  <c r="G8" i="1"/>
  <c r="N9" i="1"/>
  <c r="I7" i="1"/>
  <c r="F7" i="1"/>
  <c r="M7" i="1"/>
  <c r="H8" i="1"/>
  <c r="L9" i="1"/>
  <c r="K8" i="1"/>
  <c r="E10" i="1" l="1"/>
  <c r="O9" i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E63" i="1" s="1"/>
  <c r="P12" i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53" i="1" l="1"/>
  <c r="H78" i="1"/>
  <c r="U2" i="1" s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G74" i="1" s="1"/>
  <c r="G75" i="1" s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2" i="1"/>
  <c r="T47" i="1"/>
  <c r="P44" i="1"/>
  <c r="T6" i="1"/>
  <c r="N75" i="1"/>
  <c r="L69" i="1"/>
  <c r="M63" i="1"/>
  <c r="M64" i="1" s="1"/>
  <c r="M65" i="1" s="1"/>
  <c r="M66" i="1" s="1"/>
  <c r="T4" i="1" l="1"/>
  <c r="T49" i="1"/>
  <c r="T66" i="1"/>
  <c r="T65" i="1"/>
  <c r="T77" i="1"/>
  <c r="T74" i="1"/>
  <c r="T73" i="1"/>
  <c r="T71" i="1"/>
  <c r="T33" i="1"/>
  <c r="T39" i="1"/>
  <c r="T10" i="1"/>
  <c r="T35" i="1"/>
  <c r="T59" i="1"/>
  <c r="T22" i="1"/>
  <c r="T55" i="1"/>
  <c r="T16" i="1"/>
  <c r="T32" i="1"/>
  <c r="T42" i="1"/>
  <c r="T62" i="1"/>
  <c r="T30" i="1"/>
  <c r="T45" i="1"/>
  <c r="T68" i="1"/>
  <c r="T20" i="1"/>
  <c r="T28" i="1"/>
  <c r="T31" i="1"/>
  <c r="T25" i="1"/>
  <c r="T21" i="1"/>
  <c r="T9" i="1"/>
  <c r="T60" i="1"/>
  <c r="T37" i="1"/>
  <c r="T52" i="1"/>
  <c r="T12" i="1"/>
  <c r="T54" i="1"/>
  <c r="T38" i="1"/>
  <c r="T67" i="1"/>
  <c r="T51" i="1"/>
  <c r="T8" i="1"/>
  <c r="T7" i="1"/>
  <c r="T23" i="1"/>
  <c r="T27" i="1"/>
  <c r="T14" i="1"/>
  <c r="T56" i="1"/>
  <c r="T63" i="1"/>
  <c r="T18" i="1"/>
  <c r="T57" i="1"/>
  <c r="T72" i="1"/>
  <c r="T11" i="1"/>
  <c r="T70" i="1"/>
  <c r="T61" i="1"/>
  <c r="T69" i="1"/>
  <c r="T41" i="1"/>
  <c r="T36" i="1"/>
  <c r="T13" i="1"/>
  <c r="T53" i="1"/>
  <c r="T29" i="1"/>
  <c r="T26" i="1"/>
  <c r="T19" i="1"/>
  <c r="T78" i="1"/>
  <c r="T34" i="1"/>
  <c r="T64" i="1"/>
  <c r="T50" i="1"/>
  <c r="T44" i="1"/>
  <c r="T46" i="1"/>
  <c r="T15" i="1"/>
  <c r="T76" i="1"/>
  <c r="T5" i="1"/>
  <c r="T75" i="1"/>
  <c r="T40" i="1"/>
  <c r="T58" i="1"/>
  <c r="T17" i="1"/>
  <c r="T48" i="1"/>
  <c r="T24" i="1"/>
  <c r="T43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39" i="1" s="1"/>
  <c r="Y27" i="1"/>
  <c r="Y43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1" i="1" l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<sst xmlns="http://schemas.openxmlformats.org/spreadsheetml/2006/main" count="892" uniqueCount="542">
  <si>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</si>
  <si>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</si>
  <si>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</si>
  <si>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</si>
  <si>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</si>
  <si>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</si>
  <si>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</si>
  <si>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</si>
  <si>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</si>
  <si>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</si>
  <si>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</si>
  <si>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</si>
  <si>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</si>
  <si>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</si>
  <si>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</si>
  <si>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</si>
  <si>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</si>
  <si>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</si>
  <si>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</si>
  <si>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</si>
  <si>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</si>
  <si>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</si>
  <si>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</si>
  <si>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</si>
  <si>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</si>
  <si>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</si>
  <si>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</si>
  <si>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</si>
  <si>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</si>
  <si>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</si>
  <si>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</si>
  <si>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</si>
  <si>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</si>
  <si>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</si>
  <si>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</si>
  <si>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</si>
  <si>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</si>
  <si>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</si>
  <si>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</si>
  <si>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</si>
  <si>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</si>
  <si>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</si>
  <si>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</si>
  <si>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</si>
  <si>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</si>
  <si>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</si>
  <si>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</si>
  <si>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</si>
  <si>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</si>
  <si>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</si>
  <si>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</si>
  <si>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</si>
  <si>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</si>
  <si>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</si>
  <si>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</si>
  <si>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</si>
  <si>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</si>
  <si>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</si>
  <si>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</si>
  <si>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</si>
  <si>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</si>
  <si>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</si>
  <si>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</si>
  <si>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</si>
  <si>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</si>
  <si>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</si>
  <si>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</si>
  <si>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</si>
  <si>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</si>
  <si>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</si>
  <si>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</si>
  <si>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</si>
  <si>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</si>
  <si>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</si>
  <si>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</si>
  <si>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</si>
  <si>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</si>
  <si>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</si>
  <si>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</si>
  <si>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</si>
  <si>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</si>
  <si>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</si>
  <si>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</si>
  <si>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</si>
  <si>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</si>
  <si>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</si>
  <si>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</si>
  <si>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</si>
  <si>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</si>
  <si>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</si>
  <si>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</si>
  <si>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</si>
  <si>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</si>
  <si>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</si>
  <si>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</si>
  <si>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</si>
  <si>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</si>
  <si>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</si>
  <si>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</si>
  <si>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</si>
  <si>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</si>
  <si>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</si>
  <si>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</si>
  <si>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</si>
  <si>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</si>
  <si>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</si>
  <si>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</si>
  <si>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</si>
  <si>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</si>
  <si>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</si>
  <si>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</si>
  <si>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</si>
  <si>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</si>
  <si>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</si>
  <si>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</si>
  <si>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</si>
  <si>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</si>
  <si>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</si>
  <si>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</si>
  <si>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</si>
  <si>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</si>
  <si>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</si>
  <si>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</si>
  <si>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</si>
  <si>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</si>
  <si>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</si>
  <si>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</si>
  <si>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</si>
  <si>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</si>
  <si>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</si>
  <si>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</si>
  <si>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</si>
  <si>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</si>
  <si>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</si>
  <si>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</si>
  <si>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</si>
  <si>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</si>
  <si>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</si>
  <si>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</si>
  <si>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</si>
  <si>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</si>
  <si>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</si>
  <si>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</si>
  <si>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</si>
  <si>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</si>
  <si>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</si>
  <si>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</si>
  <si>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</si>
  <si>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</si>
  <si>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</si>
  <si>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</si>
  <si>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</si>
  <si>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</si>
  <si>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</si>
  <si>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</si>
  <si>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</si>
  <si>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</si>
  <si>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</si>
  <si>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</si>
  <si>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</si>
  <si>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</si>
  <si>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</si>
  <si>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</si>
  <si>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</si>
  <si>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</si>
  <si>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</si>
  <si>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</si>
  <si>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</si>
  <si>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</si>
  <si>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</si>
  <si>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</si>
  <si>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</si>
  <si>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</si>
  <si>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</si>
  <si>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</si>
  <si>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</si>
  <si>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</si>
  <si>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</si>
  <si>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</si>
  <si>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</si>
  <si>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</si>
  <si>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</si>
  <si>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</si>
  <si>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</si>
  <si>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</si>
  <si>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</si>
  <si>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</si>
  <si>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</si>
  <si>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</si>
  <si>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</si>
  <si>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</si>
  <si>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</si>
  <si>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</si>
  <si>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</si>
  <si>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</si>
  <si>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</si>
  <si>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</si>
  <si>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</si>
  <si>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</si>
  <si>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</si>
  <si>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</si>
  <si>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</si>
  <si>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</si>
  <si>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</si>
  <si>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</si>
  <si>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</si>
  <si>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</si>
  <si>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</si>
  <si>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</si>
  <si>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</si>
  <si>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</si>
  <si>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</si>
  <si>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</si>
  <si>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</si>
  <si>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</si>
  <si>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</si>
  <si>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</si>
  <si>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</si>
  <si>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</si>
  <si>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</si>
  <si>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</si>
  <si>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</si>
  <si>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</si>
  <si>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</si>
  <si>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</si>
  <si>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</si>
  <si>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</si>
  <si>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</si>
  <si>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</si>
  <si>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</si>
  <si>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</si>
  <si>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</si>
  <si>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</si>
  <si>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</si>
  <si>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</si>
  <si>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</si>
  <si>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</si>
  <si>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</si>
  <si>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</si>
  <si>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</si>
  <si>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</si>
  <si>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</si>
  <si>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</si>
  <si>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</si>
  <si>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</si>
  <si>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</si>
  <si>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</si>
  <si>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</si>
  <si>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</si>
  <si>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</si>
  <si>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</si>
  <si>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</si>
  <si>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</si>
  <si>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</si>
  <si>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</si>
  <si>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</si>
  <si>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</si>
  <si>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</si>
  <si>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</si>
  <si>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</si>
  <si>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</si>
  <si>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</si>
  <si>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</si>
  <si>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</si>
  <si>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</si>
  <si>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</si>
  <si>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</si>
  <si>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</si>
  <si>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</si>
  <si>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</si>
  <si>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</si>
  <si>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</si>
  <si>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</si>
  <si>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</si>
  <si>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</si>
  <si>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</si>
  <si>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</si>
  <si>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</si>
  <si>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</si>
  <si>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</si>
  <si>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</si>
  <si>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</si>
  <si>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</si>
  <si>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</si>
  <si>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</si>
  <si>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</si>
  <si>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</si>
  <si>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</si>
  <si>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</si>
  <si>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</si>
  <si>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</si>
  <si>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</si>
  <si>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</si>
  <si>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</si>
  <si>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</si>
  <si>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</si>
  <si>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</si>
  <si>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</si>
  <si>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</si>
  <si>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</si>
  <si>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</si>
  <si>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</si>
  <si>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</si>
  <si>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</si>
  <si>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</si>
  <si>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</si>
  <si>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</si>
  <si>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</si>
  <si>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</si>
  <si>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</si>
  <si>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</si>
  <si>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</si>
  <si>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</si>
  <si>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</si>
  <si>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</si>
  <si>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</si>
  <si>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</si>
  <si>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</si>
  <si>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</si>
  <si>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</si>
  <si>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</si>
  <si>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</si>
  <si>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</si>
  <si>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</si>
  <si>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</si>
  <si>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</si>
  <si>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</si>
  <si>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</si>
  <si>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</si>
  <si>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</si>
  <si>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</si>
  <si>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</si>
  <si>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</si>
  <si>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</si>
  <si>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</si>
  <si>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</si>
  <si>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</si>
  <si>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</si>
  <si>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</si>
  <si>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</si>
  <si>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</si>
  <si>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</si>
  <si>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</si>
  <si>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</si>
  <si>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</si>
  <si>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</si>
  <si>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</si>
  <si>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</si>
  <si>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</si>
  <si>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</si>
  <si>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</si>
  <si>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</si>
  <si>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</si>
  <si>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</si>
  <si>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</si>
  <si>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</si>
  <si>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</si>
  <si>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</si>
  <si>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</si>
  <si>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</si>
  <si>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</si>
  <si>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</si>
  <si>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</si>
  <si>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</si>
  <si>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</si>
  <si>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</si>
  <si>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</si>
  <si>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</si>
  <si>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</si>
  <si>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</si>
  <si>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</si>
  <si>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</si>
  <si>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</si>
  <si>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</si>
  <si>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</si>
  <si>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</si>
  <si>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</si>
  <si>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</si>
  <si>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</si>
  <si>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</si>
  <si>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</si>
  <si>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</si>
  <si>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</si>
  <si>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</si>
  <si>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</si>
  <si>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</si>
  <si>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</si>
  <si>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</si>
  <si>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</si>
  <si>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</si>
  <si>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</si>
  <si>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</si>
  <si>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</si>
  <si>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</si>
  <si>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</si>
  <si>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</si>
  <si>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</si>
  <si>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</si>
  <si>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</si>
  <si>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</si>
  <si>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</si>
  <si>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</si>
  <si>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</si>
  <si>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</si>
  <si>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</si>
  <si>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</si>
  <si>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</si>
  <si>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</si>
  <si>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</si>
  <si>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</si>
  <si>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</si>
  <si>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</si>
  <si>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</si>
  <si>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</si>
  <si>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</si>
  <si>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</si>
  <si>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</si>
  <si>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</si>
  <si>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</si>
  <si>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</si>
  <si>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</si>
  <si>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</si>
  <si>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</si>
  <si>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</si>
  <si>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</si>
  <si>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</si>
  <si>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</si>
  <si>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</si>
  <si>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</si>
  <si>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</si>
  <si>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</si>
  <si>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</si>
  <si>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</si>
  <si>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</si>
  <si>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</si>
  <si>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</si>
  <si>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</si>
  <si>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</si>
  <si>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</si>
  <si>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</si>
  <si>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</si>
  <si>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</si>
  <si>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</si>
  <si>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</si>
  <si>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</si>
  <si>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</si>
  <si>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</si>
  <si>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</si>
  <si>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</si>
  <si>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</si>
  <si>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</si>
  <si>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</si>
  <si>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</si>
  <si>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</si>
  <si>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</si>
  <si>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</si>
  <si>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</si>
  <si>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</si>
  <si>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</si>
  <si>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</si>
  <si>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</si>
  <si>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</si>
  <si>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</si>
  <si>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</si>
  <si>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</si>
  <si>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</si>
  <si>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</si>
  <si>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</si>
  <si>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</si>
  <si>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</si>
  <si>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</si>
  <si>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</si>
  <si>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</si>
  <si>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</si>
  <si>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</si>
  <si>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</si>
  <si>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</si>
  <si>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</si>
  <si>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</si>
  <si>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</si>
  <si>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</si>
  <si>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</si>
  <si>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</si>
  <si>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</si>
  <si>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</si>
  <si>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</si>
  <si>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</si>
  <si>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</si>
  <si>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</si>
  <si>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</si>
  <si>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</si>
  <si>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</si>
  <si>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</si>
  <si>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</si>
  <si>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</si>
  <si>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</si>
  <si>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</si>
  <si>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</si>
  <si>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</si>
  <si>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</si>
  <si>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</si>
  <si>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</si>
  <si>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</si>
  <si>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</si>
  <si>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</si>
  <si>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</si>
  <si>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</si>
  <si>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</si>
  <si>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</si>
  <si>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</si>
  <si>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</si>
  <si>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</si>
  <si>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</si>
  <si>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</si>
  <si>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</si>
  <si>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</si>
  <si>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</si>
  <si>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</si>
  <si>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</si>
  <si>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</si>
  <si>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</si>
  <si>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</si>
  <si>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</si>
  <si>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</si>
  <si>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</si>
  <si>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</si>
  <si>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Artimes</t>
  </si>
  <si>
    <t>NC Apollo</t>
  </si>
  <si>
    <t>50 ml</t>
  </si>
  <si>
    <t>М.А. Дибиров</t>
  </si>
  <si>
    <t>И/О заведующего отделения: М.А. Дибиров</t>
  </si>
  <si>
    <t xml:space="preserve">Контроль места пункции, повязка на 6 ч.  </t>
  </si>
  <si>
    <t>150 ml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</si>
  <si>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ПНА. В зону  стеноза позиционирован и имплантирован DES Resolute Integrity 2,75-22 мм давлением 12 атм. Оптимизация стента БК Колибри 3,0-10 мм давлением до 12 атм. На контрольных съемках стент  раскрыт  удовлетворительно, признаков краевых диссекций, тромбоза, экстравазации контрастного вещества не выявлено, кровоток по ПНА - TIMI III.  Ангиографический результат удовлетворительный. Пациентк транспортируется в ПРИТ для дальнейшего наблюдения и лечения. </t>
  </si>
  <si>
    <t>Контроль места пункции, повязка на 6 ч. ЧКВ не показано.</t>
  </si>
  <si>
    <t>Демченко С.В.</t>
  </si>
  <si>
    <t>Левый</t>
  </si>
  <si>
    <t>без значимых стенозов</t>
  </si>
  <si>
    <r>
      <t xml:space="preserve">стеноз проксимального сегмента до 50%; функциональная окклюзия апикального сегмента, контрастируется ретроградно через внутрисистемные коллатерали; окклюзия проксимальной трети ДВ1, антеградный кровоток TIMI 0. </t>
    </r>
    <r>
      <rPr>
        <b/>
        <sz val="11"/>
        <color theme="1"/>
        <rFont val="Arial Narrow"/>
        <family val="2"/>
        <charset val="204"/>
      </rPr>
      <t>Бассейн ИМА</t>
    </r>
    <r>
      <rPr>
        <sz val="11"/>
        <color theme="1"/>
        <rFont val="Arial Narrow"/>
        <family val="2"/>
        <charset val="204"/>
      </rPr>
      <t>: неровности контуров проксимальной трети, антеградный кровоток TIMI III</t>
    </r>
  </si>
  <si>
    <t>протяженная эктазия начиная с проксимального сегмента (d ~ 6мм), неровность контуров среднего сегмента; протяженная эктазия дистального сегмента (d не менее 4,5 мм); TIMI III.</t>
  </si>
  <si>
    <t>гипоплазия; стеноз проксимальной трети 80%; TIMI III.</t>
  </si>
  <si>
    <t>1:54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</si>
</sst>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323850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учёта'!$B$16,Расходка[[#This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B17" sqref="B17"/>
    </sheetView>
  </sheetViews>
  <sheetFormatPr defaultColWidth="0" defaultRowHeight="15" zeroHeight="1"/>
  <cols>
    <col min="1" max="1" width="18.14062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212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45758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0.65625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0.6875</v>
      </c>
      <c r="C10" s="54"/>
      <c r="D10" s="94" t="s">
        <v>172</v>
      </c>
      <c r="E10" s="92"/>
      <c r="F10" s="92"/>
      <c r="G10" s="23" t="s">
        <v>163</v>
      </c>
      <c r="H10" s="25"/>
    </row>
    <row r="11" spans="1:8" ht="17.25" thickTop="1" thickBot="1">
      <c r="A11" s="88" t="s">
        <v>191</v>
      </c>
      <c r="B11" s="200" t="s">
        <v>535</v>
      </c>
      <c r="C11" s="8"/>
      <c r="D11" s="94" t="s">
        <v>169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26492</v>
      </c>
      <c r="C12" s="11"/>
      <c r="D12" s="94" t="s">
        <v>301</v>
      </c>
      <c r="E12" s="92"/>
      <c r="F12" s="92"/>
      <c r="G12" s="23" t="s">
        <v>500</v>
      </c>
      <c r="H12" s="25"/>
    </row>
    <row r="13" spans="1:8" ht="15.75">
      <c r="A13" s="14" t="s">
        <v>10</v>
      </c>
      <c r="B13" s="29">
        <f>DATEDIF(B12,B8,"y")</f>
        <v>52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10070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2" t="s">
        <v>395</v>
      </c>
      <c r="H15" s="166" t="s">
        <v>541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3" t="s">
        <v>397</v>
      </c>
      <c r="H16" s="161">
        <v>1970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384</v>
      </c>
      <c r="H17" s="165">
        <f>H16*0.0019</f>
        <v>3.7429999999999999</v>
      </c>
    </row>
    <row r="18" spans="1:8" ht="14.45" customHeight="1">
      <c r="A18" s="56" t="s">
        <v>187</v>
      </c>
      <c r="B18" s="86" t="s">
        <v>536</v>
      </c>
      <c r="C18"/>
      <c r="D18" s="27" t="s">
        <v>209</v>
      </c>
      <c r="E18" s="27"/>
      <c r="F18" s="27"/>
      <c r="G18" s="84" t="s">
        <v>188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3" t="s">
        <v>537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270</v>
      </c>
      <c r="B22" s="228" t="s">
        <v>538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271</v>
      </c>
      <c r="B27" s="228" t="s">
        <v>539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272</v>
      </c>
      <c r="B32" s="228" t="s">
        <v>540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534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2"/>
      <c r="C49" s="203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210</v>
      </c>
    </row>
    <row r="51" spans="1:13">
      <c r="A51" s="61" t="s">
        <v>203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 t="s">
        <v>220</v>
      </c>
      <c r="D8" s="243"/>
      <c r="E8" s="243"/>
      <c r="F8" s="187">
        <v>1</v>
      </c>
      <c r="G8" s="117" t="s">
        <v>307</v>
      </c>
      <c r="H8" s="155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7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6"/>
      <c r="C10" s="247"/>
      <c r="D10" s="247"/>
      <c r="E10" s="247"/>
      <c r="F10" s="190"/>
      <c r="G10" s="117"/>
      <c r="H10" s="38"/>
    </row>
    <row r="11" spans="1:8">
      <c r="A11" s="189"/>
      <c r="B11" s="193"/>
      <c r="C11" s="196">
        <f>SUM(F8:F10)</f>
        <v>1</v>
      </c>
      <c r="D11"/>
      <c r="E11"/>
      <c r="F11"/>
      <c r="G11"/>
      <c r="H11" s="38"/>
    </row>
    <row r="12" spans="1:8" ht="18.75">
      <c r="A12" s="74" t="s">
        <v>190</v>
      </c>
      <c r="B12" s="19">
        <v>45753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КАГ!B10</f>
        <v>0.6875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6.5" thickBot="1">
      <c r="A14" s="75" t="s">
        <v>193</v>
      </c>
      <c r="B14" s="83">
        <v>0.42708333333333331</v>
      </c>
      <c r="C14" s="11"/>
      <c r="D14" s="94" t="s">
        <v>172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7.25" thickTop="1" thickBot="1">
      <c r="A15" s="160" t="s">
        <v>383</v>
      </c>
      <c r="B15" s="185">
        <f>IF(B14&lt;B13,B14+1,B14)-B13</f>
        <v>0.73958333333333326</v>
      </c>
      <c r="C15"/>
      <c r="D15" s="94" t="s">
        <v>169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8" t="str">
        <f>КАГ!B11</f>
        <v>Демченко С.В.</v>
      </c>
      <c r="C16" s="197">
        <f>LEN(КАГ!B11)</f>
        <v>13</v>
      </c>
      <c r="D16" s="94" t="s">
        <v>301</v>
      </c>
      <c r="E16" s="92"/>
      <c r="F16" s="92"/>
      <c r="G16" s="79" t="str">
        <f>КАГ!G12</f>
        <v>Прудникова Ю.А.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26492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10070</v>
      </c>
      <c r="C19" s="68"/>
      <c r="D19" s="68"/>
      <c r="E19" s="68"/>
      <c r="F19" s="68"/>
      <c r="G19" s="162" t="s">
        <v>395</v>
      </c>
      <c r="H19" s="177" t="str">
        <f>КАГ!H15</f>
        <v>1:54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3" t="s">
        <v>397</v>
      </c>
      <c r="H20" s="178">
        <f>КАГ!H16</f>
        <v>1970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4" t="s">
        <v>384</v>
      </c>
      <c r="H21" s="165">
        <f>КАГ!H17</f>
        <v>3.7429999999999999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/>
      <c r="H22" s="182"/>
    </row>
    <row r="23" spans="1:8" ht="14.45" customHeight="1">
      <c r="A23" s="64" t="s">
        <v>387</v>
      </c>
      <c r="B23" s="169" t="s">
        <v>386</v>
      </c>
      <c r="C23" s="159"/>
      <c r="D23" s="159"/>
      <c r="E23" s="159"/>
      <c r="F23" s="159"/>
      <c r="G23"/>
      <c r="H23" s="38"/>
    </row>
    <row r="24" spans="1:8" ht="14.45" customHeight="1">
      <c r="A24" s="180" t="s">
        <v>385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51" t="s">
        <v>533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4" t="s">
        <v>391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388</v>
      </c>
      <c r="B39" s="69" t="s">
        <v>390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1" t="s">
        <v>389</v>
      </c>
      <c r="B40" s="175" t="s">
        <v>518</v>
      </c>
      <c r="C40" s="119"/>
      <c r="D40" s="248" t="s">
        <v>531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7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203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368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без значимых стенозов
Бассейн ПНА:   стеноз проксимального сегмента до 50%; функциональная окклюзия апикального сегмента, контрастируется ретроградно через внутрисистемные коллатерали; окклюзия проксимальной трети ДВ1, антеградный кровоток TIMI 0. Бассейн ИМА: неровности контуров проксимальной трети, антеградный кровоток TIMI III
Бассейн  ОА:   протяженная эктазия начиная с проксимального сегмента (d ~ 6мм), неровность контуров среднего сегмента; протяженная эктазия дистального сегмента (d не менее 4,5 мм); TIMI III.
Бассейн ПКА:   гипоплазия; стеноз проксимальной трети 80%; TIMI III.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Normal="100" zoomScaleSheetLayoutView="100" zoomScalePageLayoutView="80" workbookViewId="0">
      <selection activeCell="A13" sqref="A13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45758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194</v>
      </c>
      <c r="B4" s="147" t="s">
        <v>105</v>
      </c>
      <c r="C4" s="148" t="s">
        <v>15</v>
      </c>
      <c r="D4" s="201" t="str">
        <f>КАГ!$B$11</f>
        <v>Демченко С.В.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26492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52</v>
      </c>
    </row>
    <row r="7" spans="1:4">
      <c r="A7" s="37"/>
      <c r="B7"/>
      <c r="C7" s="100" t="s">
        <v>12</v>
      </c>
      <c r="D7" s="102">
        <f>КАГ!$B$14</f>
        <v>10070</v>
      </c>
    </row>
    <row r="8" spans="1:4">
      <c r="A8" s="191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91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2"/>
      <c r="B10" s="30"/>
      <c r="C10" s="149" t="s">
        <v>13</v>
      </c>
      <c r="D10" s="150">
        <f>КАГ!$B$8</f>
        <v>45758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/>
      <c r="B13" s="152" t="s">
        <v>323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2"/>
      <c r="C14" s="134"/>
      <c r="D14" s="139"/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/>
      <c r="C15" s="134"/>
      <c r="D15" s="152"/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2"/>
      <c r="C16" s="134"/>
      <c r="D16" s="139"/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2"/>
      <c r="C17" s="179"/>
      <c r="D17" s="139"/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 t="s">
        <v>210</v>
      </c>
      <c r="C18" s="134" t="s">
        <v>210</v>
      </c>
      <c r="D18" s="139" t="s">
        <v>210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52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4"/>
      <c r="D21" s="141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44"/>
      <c r="D24" s="145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9.899999999999999" customHeight="1">
      <c r="A34" s="37"/>
      <c r="B34" s="109" t="s">
        <v>530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512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4.45" customHeight="1">
      <c r="C40" s="211"/>
    </row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2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18 C20:C24">
      <formula1>Размеры_стентов_балонов</formula1>
    </dataValidation>
    <dataValidation type="list" allowBlank="1" showInputMessage="1" sqref="B13:B14 D15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6:B18">
      <formula1>ВЫП.Список_Расходка_7</formula1>
    </dataValidation>
    <dataValidation type="list" allowBlank="1" showInputMessage="1" sqref="C19 B19: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481</v>
      </c>
      <c r="G3" s="3" t="s">
        <v>482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309</v>
      </c>
      <c r="G4" s="3" t="s">
        <v>482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396</v>
      </c>
      <c r="F5" t="s">
        <v>130</v>
      </c>
      <c r="G5" s="3" t="s">
        <v>482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131</v>
      </c>
      <c r="F6" t="s">
        <v>124</v>
      </c>
      <c r="G6" s="3" t="s">
        <v>482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126</v>
      </c>
      <c r="G7" s="3" t="s">
        <v>482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125</v>
      </c>
      <c r="G8" s="3" t="s">
        <v>482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138</v>
      </c>
      <c r="F9" t="s">
        <v>127</v>
      </c>
      <c r="G9" s="3" t="s">
        <v>482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483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481</v>
      </c>
      <c r="G13" s="3" t="s">
        <v>483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309</v>
      </c>
      <c r="G14" s="3" t="s">
        <v>483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130</v>
      </c>
      <c r="G15" s="3" t="s">
        <v>483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391</v>
      </c>
      <c r="W15" s="11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392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484</v>
      </c>
      <c r="V17" t="s">
        <v>393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499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7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496</v>
      </c>
      <c r="AN1" s="2" t="s">
        <v>490</v>
      </c>
      <c r="AO1" t="s">
        <v>354</v>
      </c>
      <c r="AP1" s="156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1</v>
      </c>
      <c r="G2" s="115">
        <f>IF(ISNUMBER(SEARCH('Карта учёта'!$B$15,Расходка[[#This Row],[Наименование расходного материала]])),MAX($G$1:G1)+1,0)</f>
        <v>1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1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учёта'!$B$16,Расходка[[#This Row],[Наименование расходного материала]])),MAX($K$1:K1)+1,0)</f>
        <v>1</v>
      </c>
      <c r="L2" s="115">
        <f>IF(ISNUMBER(SEARCH('Карта учёта'!$B$19,Расходка[[#This Row],[Наименование расходного материала]])),MAX($L$1:L1)+1,0)</f>
        <v>1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учёта'!$B$21,Расходка[[#This Row],[Наименование расходного материала]])),MAX($N$1:N1)+1,0)</f>
        <v>1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Launcher 6F EBU 3.5</v>
      </c>
      <c r="S2" s="114" t="str">
        <f>IFERROR(INDEX(Расходка[Наименование расходного материала],MATCH(Расходка[[#This Row],[№]],Поиск_расходки[Индекс2],0)),"")</f>
        <v>Hunter® 6F</v>
      </c>
      <c r="T2" s="114" t="str">
        <f>IFERROR(INDEX(Расходка[Наименование расходного материала],MATCH(Расходка[[#This Row],[№]],Поиск_расходки[Индекс3],0)),"")</f>
        <v>Hunter® 6F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398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4">
        <v>155800</v>
      </c>
      <c r="AN2" s="205" t="s">
        <v>307</v>
      </c>
      <c r="AO2" s="206" t="s">
        <v>492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2</v>
      </c>
      <c r="G3" s="115">
        <f>IF(ISNUMBER(SEARCH('Карта учёта'!$B$15,Расходка[[#This Row],[Наименование расходного материала]])),MAX($G$1:G2)+1,0)</f>
        <v>2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2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учёта'!$B$16,Расходка[[#This Row],[Наименование расходного материала]])),MAX($K$1:K2)+1,0)</f>
        <v>2</v>
      </c>
      <c r="L3" s="115">
        <f>IF(ISNUMBER(SEARCH('Карта учёта'!$B$19,Расходка[[#This Row],[Наименование расходного материала]])),MAX($L$1:L2)+1,0)</f>
        <v>2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учёта'!$B$21,Расходка[[#This Row],[Наименование расходного материала]])),MAX($N$1:N2)+1,0)</f>
        <v>2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399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6">
        <v>218190</v>
      </c>
      <c r="AN3" s="2" t="s">
        <v>485</v>
      </c>
      <c r="AO3" t="s">
        <v>493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526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3</v>
      </c>
      <c r="G4" s="115">
        <f>IF(ISNUMBER(SEARCH('Карта учёта'!$B$15,Расходка[[#This Row],[Наименование расходного материала]])),MAX($G$1:G3)+1,0)</f>
        <v>3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3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учёта'!$B$16,Расходка[[#This Row],[Наименование расходного материала]])),MAX($K$1:K3)+1,0)</f>
        <v>3</v>
      </c>
      <c r="L4" s="115">
        <f>IF(ISNUMBER(SEARCH('Карта учёта'!$B$19,Расходка[[#This Row],[Наименование расходного материала]])),MAX($L$1:L3)+1,0)</f>
        <v>3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учёта'!$B$21,Расходка[[#This Row],[Наименование расходного материала]])),MAX($N$1:N3)+1,0)</f>
        <v>3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Artimes</v>
      </c>
      <c r="T4" s="114" t="str">
        <f>IFERROR(INDEX(Расходка[Наименование расходного материала],MATCH(Расходка[[#This Row],[№]],Поиск_расходки[Индекс3],0)),"")</f>
        <v>Artimes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>Artimes</v>
      </c>
      <c r="W4" s="114" t="str">
        <f>IFERROR(INDEX(Расходка[Наименование расходного материала],MATCH(Расходка[[#This Row],[№]],Поиск_расходки[Индекс6],0)),"")</f>
        <v>NC Apollo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400</v>
      </c>
      <c r="AI4" t="s">
        <v>189</v>
      </c>
      <c r="AJ4" t="s">
        <v>200</v>
      </c>
      <c r="AK4" t="str">
        <f t="shared" si="0"/>
        <v>Контраст: Оптирей 350</v>
      </c>
      <c r="AM4" s="186">
        <v>337440</v>
      </c>
      <c r="AN4" s="2" t="s">
        <v>498</v>
      </c>
      <c r="AO4" t="s">
        <v>495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4</v>
      </c>
      <c r="G5" s="115">
        <f>IF(ISNUMBER(SEARCH('Карта учёта'!$B$15,Расходка[[#This Row],[Наименование расходного материала]])),MAX($G$1:G4)+1,0)</f>
        <v>4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4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учёта'!$B$16,Расходка[[#This Row],[Наименование расходного материала]])),MAX($K$1:K4)+1,0)</f>
        <v>4</v>
      </c>
      <c r="L5" s="115">
        <f>IF(ISNUMBER(SEARCH('Карта учёта'!$B$19,Расходка[[#This Row],[Наименование расходного материала]])),MAX($L$1:L4)+1,0)</f>
        <v>4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учёта'!$B$21,Расходка[[#This Row],[Наименование расходного материала]])),MAX($N$1:N4)+1,0)</f>
        <v>4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>Euphora</v>
      </c>
      <c r="T5" s="114" t="str">
        <f>IFERROR(INDEX(Расходка[Наименование расходного материала],MATCH(Расходка[[#This Row],[№]],Поиск_расходки[Индекс3],0)),"")</f>
        <v>Euphora</v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>Euphora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401</v>
      </c>
      <c r="AI5" t="s">
        <v>189</v>
      </c>
      <c r="AJ5" t="s">
        <v>201</v>
      </c>
      <c r="AK5" t="str">
        <f t="shared" si="0"/>
        <v>Контраст: Юнигексол 350</v>
      </c>
      <c r="AM5" s="204">
        <v>136170</v>
      </c>
      <c r="AN5" s="205"/>
      <c r="AO5" s="206" t="s">
        <v>494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5</v>
      </c>
      <c r="G6" s="115">
        <f>IF(ISNUMBER(SEARCH('Карта учёта'!$B$15,Расходка[[#This Row],[Наименование расходного материала]])),MAX($G$1:G5)+1,0)</f>
        <v>5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5</v>
      </c>
      <c r="J6" s="115">
        <f>IF(ISNUMBER(SEARCH('Карта учёта'!$B$18,Расходка[[#This Row],[Наименование расходного материала]])),MAX($J$1:J5)+1,0)</f>
        <v>3</v>
      </c>
      <c r="K6" s="115">
        <f>IF(ISNUMBER(SEARCH('Карта учёта'!$B$16,Расходка[[#This Row],[Наименование расходного материала]])),MAX($K$1:K5)+1,0)</f>
        <v>5</v>
      </c>
      <c r="L6" s="115">
        <f>IF(ISNUMBER(SEARCH('Карта учёта'!$B$19,Расходка[[#This Row],[Наименование расходного материала]])),MAX($L$1:L5)+1,0)</f>
        <v>5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учёта'!$B$21,Расходка[[#This Row],[Наименование расходного материала]])),MAX($N$1:N5)+1,0)</f>
        <v>5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>NC Apollo</v>
      </c>
      <c r="T6" s="114" t="str">
        <f>IFERROR(INDEX(Расходка[Наименование расходного материала],MATCH(Расходка[[#This Row],[№]],Поиск_расходки[Индекс3],0)),"")</f>
        <v>NC Apollo</v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>NC Apollo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402</v>
      </c>
      <c r="AI6" t="s">
        <v>189</v>
      </c>
      <c r="AJ6" t="s">
        <v>202</v>
      </c>
      <c r="AK6" t="str">
        <f t="shared" si="0"/>
        <v>Контраст: Сканлюкс 370</v>
      </c>
      <c r="AM6" s="186">
        <v>135820</v>
      </c>
      <c r="AN6" s="2"/>
      <c r="AO6" t="s">
        <v>497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6</v>
      </c>
      <c r="G7" s="115">
        <f>IF(ISNUMBER(SEARCH('Карта учёта'!$B$15,Расходка[[#This Row],[Наименование расходного материала]])),MAX($G$1:G6)+1,0)</f>
        <v>6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6</v>
      </c>
      <c r="J7" s="115">
        <f>IF(ISNUMBER(SEARCH('Карта учёта'!$B$18,Расходка[[#This Row],[Наименование расходного материала]])),MAX($J$1:J6)+1,0)</f>
        <v>4</v>
      </c>
      <c r="K7" s="115">
        <f>IF(ISNUMBER(SEARCH('Карта учёта'!$B$16,Расходка[[#This Row],[Наименование расходного материала]])),MAX($K$1:K6)+1,0)</f>
        <v>6</v>
      </c>
      <c r="L7" s="115">
        <f>IF(ISNUMBER(SEARCH('Карта учёта'!$B$19,Расходка[[#This Row],[Наименование расходного материала]])),MAX($L$1:L6)+1,0)</f>
        <v>6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учёта'!$B$21,Расходка[[#This Row],[Наименование расходного материала]])),MAX($N$1:N6)+1,0)</f>
        <v>6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>NC Accuforce</v>
      </c>
      <c r="T7" s="114" t="str">
        <f>IFERROR(INDEX(Расходка[Наименование расходного материала],MATCH(Расходка[[#This Row],[№]],Поиск_расходки[Индекс3],0)),"")</f>
        <v>NC Accuforce</v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>NC Accuforce</v>
      </c>
      <c r="W7" s="114" t="str">
        <f>IFERROR(INDEX(Расходка[Наименование расходного материала],MATCH(Расходка[[#This Row],[№]],Поиск_расходки[Индекс6],0)),"")</f>
        <v>Sprinter Legend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403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491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7</v>
      </c>
      <c r="G8" s="115">
        <f>IF(ISNUMBER(SEARCH('Карта учёта'!$B$15,Расходка[[#This Row],[Наименование расходного материала]])),MAX($G$1:G7)+1,0)</f>
        <v>7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7</v>
      </c>
      <c r="J8" s="115">
        <f>IF(ISNUMBER(SEARCH('Карта учёта'!$B$18,Расходка[[#This Row],[Наименование расходного материала]])),MAX($J$1:J7)+1,0)</f>
        <v>5</v>
      </c>
      <c r="K8" s="115">
        <f>IF(ISNUMBER(SEARCH('Карта учёта'!$B$16,Расходка[[#This Row],[Наименование расходного материала]])),MAX($K$1:K7)+1,0)</f>
        <v>7</v>
      </c>
      <c r="L8" s="115">
        <f>IF(ISNUMBER(SEARCH('Карта учёта'!$B$19,Расходка[[#This Row],[Наименование расходного материала]])),MAX($L$1:L7)+1,0)</f>
        <v>7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учёта'!$B$21,Расходка[[#This Row],[Наименование расходного материала]])),MAX($N$1:N7)+1,0)</f>
        <v>7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>NC Euphora</v>
      </c>
      <c r="T8" s="114" t="str">
        <f>IFERROR(INDEX(Расходка[Наименование расходного материала],MATCH(Расходка[[#This Row],[№]],Поиск_расходки[Индекс3],0)),"")</f>
        <v>NC Euphora</v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>NC Euphora</v>
      </c>
      <c r="W8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404</v>
      </c>
      <c r="AI8" t="s">
        <v>189</v>
      </c>
      <c r="AJ8" t="s">
        <v>204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8</v>
      </c>
      <c r="G9" s="115">
        <f>IF(ISNUMBER(SEARCH('Карта учёта'!$B$15,Расходка[[#This Row],[Наименование расходного материала]])),MAX($G$1:G8)+1,0)</f>
        <v>8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8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учёта'!$B$16,Расходка[[#This Row],[Наименование расходного материала]])),MAX($K$1:K8)+1,0)</f>
        <v>8</v>
      </c>
      <c r="L9" s="115">
        <f>IF(ISNUMBER(SEARCH('Карта учёта'!$B$19,Расходка[[#This Row],[Наименование расходного материала]])),MAX($L$1:L8)+1,0)</f>
        <v>8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учёта'!$B$21,Расходка[[#This Row],[Наименование расходного материала]])),MAX($N$1:N8)+1,0)</f>
        <v>8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>Sapphire</v>
      </c>
      <c r="T9" s="114" t="str">
        <f>IFERROR(INDEX(Расходка[Наименование расходного материала],MATCH(Расходка[[#This Row],[№]],Поиск_расходки[Индекс3],0)),"")</f>
        <v>Sapphire</v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>Sapphire</v>
      </c>
      <c r="W9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405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9</v>
      </c>
      <c r="G10" s="115">
        <f>IF(ISNUMBER(SEARCH('Карта учёта'!$B$15,Расходка[[#This Row],[Наименование расходного материала]])),MAX($G$1:G9)+1,0)</f>
        <v>9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9</v>
      </c>
      <c r="J10" s="115">
        <f>IF(ISNUMBER(SEARCH('Карта учёта'!$B$18,Расходка[[#This Row],[Наименование расходного материала]])),MAX($J$1:J9)+1,0)</f>
        <v>6</v>
      </c>
      <c r="K10" s="115">
        <f>IF(ISNUMBER(SEARCH('Карта учёта'!$B$16,Расходка[[#This Row],[Наименование расходного материала]])),MAX($K$1:K9)+1,0)</f>
        <v>9</v>
      </c>
      <c r="L10" s="115">
        <f>IF(ISNUMBER(SEARCH('Карта учёта'!$B$19,Расходка[[#This Row],[Наименование расходного материала]])),MAX($L$1:L9)+1,0)</f>
        <v>9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учёта'!$B$21,Расходка[[#This Row],[Наименование расходного материала]])),MAX($N$1:N9)+1,0)</f>
        <v>9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>Sprinter Legend</v>
      </c>
      <c r="T10" s="114" t="str">
        <f>IFERROR(INDEX(Расходка[Наименование расходного материала],MATCH(Расходка[[#This Row],[№]],Поиск_расходки[Индекс3],0)),"")</f>
        <v>Sprinter Legend</v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>Sprinter Legend</v>
      </c>
      <c r="W10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406</v>
      </c>
      <c r="AI10" t="s">
        <v>353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10</v>
      </c>
      <c r="G11" s="115">
        <f>IF(ISNUMBER(SEARCH('Карта учёта'!$B$15,Расходка[[#This Row],[Наименование расходного материала]])),MAX($G$1:G10)+1,0)</f>
        <v>10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10</v>
      </c>
      <c r="J11" s="115">
        <f>IF(ISNUMBER(SEARCH('Карта учёта'!$B$18,Расходка[[#This Row],[Наименование расходного материала]])),MAX($J$1:J10)+1,0)</f>
        <v>7</v>
      </c>
      <c r="K11" s="115">
        <f>IF(ISNUMBER(SEARCH('Карта учёта'!$B$16,Расходка[[#This Row],[Наименование расходного материала]])),MAX($K$1:K10)+1,0)</f>
        <v>10</v>
      </c>
      <c r="L11" s="115">
        <f>IF(ISNUMBER(SEARCH('Карта учёта'!$B$19,Расходка[[#This Row],[Наименование расходного материала]])),MAX($L$1:L10)+1,0)</f>
        <v>10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учёта'!$B$21,Расходка[[#This Row],[Наименование расходного материала]])),MAX($N$1:N10)+1,0)</f>
        <v>10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11" s="114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11" s="114" t="str">
        <f>IFERROR(INDEX(Расходка[Наименование расходного материала],MATCH(Расходка[[#This Row],[№]],Поиск_расходки[Индекс6],0)),"")</f>
        <v>Nitrex 260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407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11</v>
      </c>
      <c r="G12" s="115">
        <f>IF(ISNUMBER(SEARCH('Карта учёта'!$B$15,Расходка[[#This Row],[Наименование расходного материала]])),MAX($G$1:G11)+1,0)</f>
        <v>11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учёта'!$B$16,Расходка[[#This Row],[Наименование расходного материала]])),MAX($K$1:K11)+1,0)</f>
        <v>11</v>
      </c>
      <c r="L12" s="115">
        <f>IF(ISNUMBER(SEARCH('Карта учёта'!$B$19,Расходка[[#This Row],[Наименование расходного материала]])),MAX($L$1:L11)+1,0)</f>
        <v>11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учёта'!$B$21,Расходка[[#This Row],[Наименование расходного материала]])),MAX($N$1:N11)+1,0)</f>
        <v>11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>Колибри</v>
      </c>
      <c r="T12" s="114" t="str">
        <f>IFERROR(INDEX(Расходка[Наименование расходного материала],MATCH(Расходка[[#This Row],[№]],Поиск_расходки[Индекс3],0)),"")</f>
        <v>Колибри</v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>Колибри</v>
      </c>
      <c r="W12" s="114" t="str">
        <f>IFERROR(INDEX(Расходка[Наименование расходного материала],MATCH(Расходка[[#This Row],[№]],Поиск_расходки[Индекс6],0)),"")</f>
        <v>Lepu Medical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408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12</v>
      </c>
      <c r="G13" s="115">
        <f>IF(ISNUMBER(SEARCH('Карта учёта'!$B$15,Расходка[[#This Row],[Наименование расходного материала]])),MAX($G$1:G12)+1,0)</f>
        <v>12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12</v>
      </c>
      <c r="J13" s="115">
        <f>IF(ISNUMBER(SEARCH('Карта учёта'!$B$18,Расходка[[#This Row],[Наименование расходного материала]])),MAX($J$1:J12)+1,0)</f>
        <v>8</v>
      </c>
      <c r="K13" s="115">
        <f>IF(ISNUMBER(SEARCH('Карта учёта'!$B$16,Расходка[[#This Row],[Наименование расходного материала]])),MAX($K$1:K12)+1,0)</f>
        <v>12</v>
      </c>
      <c r="L13" s="115">
        <f>IF(ISNUMBER(SEARCH('Карта учёта'!$B$19,Расходка[[#This Row],[Наименование расходного материала]])),MAX($L$1:L12)+1,0)</f>
        <v>12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учёта'!$B$21,Расходка[[#This Row],[Наименование расходного материала]])),MAX($N$1:N12)+1,0)</f>
        <v>12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3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3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409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13</v>
      </c>
      <c r="G14" s="115">
        <f>IF(ISNUMBER(SEARCH('Карта учёта'!$B$15,Расходка[[#This Row],[Наименование расходного материала]])),MAX($G$1:G13)+1,0)</f>
        <v>13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13</v>
      </c>
      <c r="J14" s="115">
        <f>IF(ISNUMBER(SEARCH('Карта учёта'!$B$18,Расходка[[#This Row],[Наименование расходного материала]])),MAX($J$1:J13)+1,0)</f>
        <v>9</v>
      </c>
      <c r="K14" s="115">
        <f>IF(ISNUMBER(SEARCH('Карта учёта'!$B$16,Расходка[[#This Row],[Наименование расходного материала]])),MAX($K$1:K13)+1,0)</f>
        <v>13</v>
      </c>
      <c r="L14" s="115">
        <f>IF(ISNUMBER(SEARCH('Карта учёта'!$B$19,Расходка[[#This Row],[Наименование расходного материала]])),MAX($L$1:L13)+1,0)</f>
        <v>13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учёта'!$B$21,Расходка[[#This Row],[Наименование расходного материала]])),MAX($N$1:N13)+1,0)</f>
        <v>13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>NC АКСИОМА</v>
      </c>
      <c r="T14" s="114" t="str">
        <f>IFERROR(INDEX(Расходка[Наименование расходного материала],MATCH(Расходка[[#This Row],[№]],Поиск_расходки[Индекс3],0)),"")</f>
        <v>NC АКСИОМА</v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14" s="114" t="str">
        <f>IFERROR(INDEX(Расходка[Наименование расходного материала],MATCH(Расходка[[#This Row],[№]],Поиск_расходки[Индекс6],0)),"")</f>
        <v>Oscor 7F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488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14</v>
      </c>
      <c r="G15" s="115">
        <f>IF(ISNUMBER(SEARCH('Карта учёта'!$B$15,Расходка[[#This Row],[Наименование расходного материала]])),MAX($G$1:G14)+1,0)</f>
        <v>14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14</v>
      </c>
      <c r="J15" s="115">
        <f>IF(ISNUMBER(SEARCH('Карта учёта'!$B$18,Расходка[[#This Row],[Наименование расходного материала]])),MAX($J$1:J14)+1,0)</f>
        <v>10</v>
      </c>
      <c r="K15" s="115">
        <f>IF(ISNUMBER(SEARCH('Карта учёта'!$B$16,Расходка[[#This Row],[Наименование расходного материала]])),MAX($K$1:K14)+1,0)</f>
        <v>14</v>
      </c>
      <c r="L15" s="115">
        <f>IF(ISNUMBER(SEARCH('Карта учёта'!$B$19,Расходка[[#This Row],[Наименование расходного материала]])),MAX($L$1:L14)+1,0)</f>
        <v>14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учёта'!$B$21,Расходка[[#This Row],[Наименование расходного материала]])),MAX($N$1:N14)+1,0)</f>
        <v>14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>Nitrex 260</v>
      </c>
      <c r="T15" s="114" t="str">
        <f>IFERROR(INDEX(Расходка[Наименование расходного материала],MATCH(Расходка[[#This Row],[№]],Поиск_расходки[Индекс3],0)),"")</f>
        <v>Nitrex 260</v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>Nitrex 260</v>
      </c>
      <c r="W15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410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15</v>
      </c>
      <c r="G16" s="115">
        <f>IF(ISNUMBER(SEARCH('Карта учёта'!$B$15,Расходка[[#This Row],[Наименование расходного материала]])),MAX($G$1:G15)+1,0)</f>
        <v>15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15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учёта'!$B$16,Расходка[[#This Row],[Наименование расходного материала]])),MAX($K$1:K15)+1,0)</f>
        <v>15</v>
      </c>
      <c r="L16" s="115">
        <f>IF(ISNUMBER(SEARCH('Карта учёта'!$B$19,Расходка[[#This Row],[Наименование расходного материала]])),MAX($L$1:L15)+1,0)</f>
        <v>15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учёта'!$B$21,Расходка[[#This Row],[Наименование расходного материала]])),MAX($N$1:N15)+1,0)</f>
        <v>15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>RadiFocus</v>
      </c>
      <c r="T16" s="114" t="str">
        <f>IFERROR(INDEX(Расходка[Наименование расходного материала],MATCH(Расходка[[#This Row],[№]],Поиск_расходки[Индекс3],0)),"")</f>
        <v>RadiFocus</v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>RadiFocus</v>
      </c>
      <c r="W16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411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16</v>
      </c>
      <c r="G17" s="115">
        <f>IF(ISNUMBER(SEARCH('Карта учёта'!$B$15,Расходка[[#This Row],[Наименование расходного материала]])),MAX($G$1:G16)+1,0)</f>
        <v>16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16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учёта'!$B$16,Расходка[[#This Row],[Наименование расходного материала]])),MAX($K$1:K16)+1,0)</f>
        <v>16</v>
      </c>
      <c r="L17" s="115">
        <f>IF(ISNUMBER(SEARCH('Карта учёта'!$B$19,Расходка[[#This Row],[Наименование расходного материала]])),MAX($L$1:L16)+1,0)</f>
        <v>16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учёта'!$B$21,Расходка[[#This Row],[Наименование расходного материала]])),MAX($N$1:N16)+1,0)</f>
        <v>16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>BasixCOMPAK</v>
      </c>
      <c r="T17" s="114" t="str">
        <f>IFERROR(INDEX(Расходка[Наименование расходного материала],MATCH(Расходка[[#This Row],[№]],Поиск_расходки[Индекс3],0)),"")</f>
        <v>BasixCOMPAK</v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>BasixCOMPAK</v>
      </c>
      <c r="W1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412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17</v>
      </c>
      <c r="G18" s="115">
        <f>IF(ISNUMBER(SEARCH('Карта учёта'!$B$15,Расходка[[#This Row],[Наименование расходного материала]])),MAX($G$1:G17)+1,0)</f>
        <v>17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17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учёта'!$B$16,Расходка[[#This Row],[Наименование расходного материала]])),MAX($K$1:K17)+1,0)</f>
        <v>17</v>
      </c>
      <c r="L18" s="115">
        <f>IF(ISNUMBER(SEARCH('Карта учёта'!$B$19,Расходка[[#This Row],[Наименование расходного материала]])),MAX($L$1:L17)+1,0)</f>
        <v>17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учёта'!$B$21,Расходка[[#This Row],[Наименование расходного материала]])),MAX($N$1:N17)+1,0)</f>
        <v>17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>BasixTOUCH</v>
      </c>
      <c r="T18" s="114" t="str">
        <f>IFERROR(INDEX(Расходка[Наименование расходного материала],MATCH(Расходка[[#This Row],[№]],Поиск_расходки[Индекс3],0)),"")</f>
        <v>BasixTOUCH</v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>BasixTOUCH</v>
      </c>
      <c r="W1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413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18</v>
      </c>
      <c r="G19" s="115">
        <f>IF(ISNUMBER(SEARCH('Карта учёта'!$B$15,Расходка[[#This Row],[Наименование расходного материала]])),MAX($G$1:G18)+1,0)</f>
        <v>18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18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учёта'!$B$16,Расходка[[#This Row],[Наименование расходного материала]])),MAX($K$1:K18)+1,0)</f>
        <v>18</v>
      </c>
      <c r="L19" s="115">
        <f>IF(ISNUMBER(SEARCH('Карта учёта'!$B$19,Расходка[[#This Row],[Наименование расходного материала]])),MAX($L$1:L18)+1,0)</f>
        <v>18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учёта'!$B$21,Расходка[[#This Row],[Наименование расходного материала]])),MAX($N$1:N18)+1,0)</f>
        <v>18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>Dolphin</v>
      </c>
      <c r="T19" s="114" t="str">
        <f>IFERROR(INDEX(Расходка[Наименование расходного материала],MATCH(Расходка[[#This Row],[№]],Поиск_расходки[Индекс3],0)),"")</f>
        <v>Dolphin</v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>Dolphin</v>
      </c>
      <c r="W19" s="114" t="str">
        <f>IFERROR(INDEX(Расходка[Наименование расходного материала],MATCH(Расходка[[#This Row],[№]],Поиск_расходки[Индекс6],0)),"")</f>
        <v>Fielder XT-A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414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19</v>
      </c>
      <c r="G20" s="115">
        <f>IF(ISNUMBER(SEARCH('Карта учёта'!$B$15,Расходка[[#This Row],[Наименование расходного материала]])),MAX($G$1:G19)+1,0)</f>
        <v>19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19</v>
      </c>
      <c r="J20" s="115">
        <f>IF(ISNUMBER(SEARCH('Карта учёта'!$B$18,Расходка[[#This Row],[Наименование расходного материала]])),MAX($J$1:J19)+1,0)</f>
        <v>11</v>
      </c>
      <c r="K20" s="115">
        <f>IF(ISNUMBER(SEARCH('Карта учёта'!$B$16,Расходка[[#This Row],[Наименование расходного материала]])),MAX($K$1:K19)+1,0)</f>
        <v>19</v>
      </c>
      <c r="L20" s="115">
        <f>IF(ISNUMBER(SEARCH('Карта учёта'!$B$19,Расходка[[#This Row],[Наименование расходного материала]])),MAX($L$1:L19)+1,0)</f>
        <v>19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учёта'!$B$21,Расходка[[#This Row],[Наименование расходного материала]])),MAX($N$1:N19)+1,0)</f>
        <v>19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>Lepu Medical</v>
      </c>
      <c r="T20" s="114" t="str">
        <f>IFERROR(INDEX(Расходка[Наименование расходного материала],MATCH(Расходка[[#This Row],[№]],Поиск_расходки[Индекс3],0)),"")</f>
        <v>Lepu Medical</v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>Lepu Medical</v>
      </c>
      <c r="W20" s="114" t="str">
        <f>IFERROR(INDEX(Расходка[Наименование расходного материала],MATCH(Расходка[[#This Row],[№]],Поиск_расходки[Индекс6],0)),"")</f>
        <v>Fielder XT-R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415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20</v>
      </c>
      <c r="G21" s="115">
        <f>IF(ISNUMBER(SEARCH('Карта учёта'!$B$15,Расходка[[#This Row],[Наименование расходного материала]])),MAX($G$1:G20)+1,0)</f>
        <v>20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20</v>
      </c>
      <c r="J21" s="115">
        <f>IF(ISNUMBER(SEARCH('Карта учёта'!$B$18,Расходка[[#This Row],[Наименование расходного материала]])),MAX($J$1:J20)+1,0)</f>
        <v>12</v>
      </c>
      <c r="K21" s="115">
        <f>IF(ISNUMBER(SEARCH('Карта учёта'!$B$16,Расходка[[#This Row],[Наименование расходного материала]])),MAX($K$1:K20)+1,0)</f>
        <v>20</v>
      </c>
      <c r="L21" s="115">
        <f>IF(ISNUMBER(SEARCH('Карта учёта'!$B$19,Расходка[[#This Row],[Наименование расходного материала]])),MAX($L$1:L20)+1,0)</f>
        <v>20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учёта'!$B$21,Расходка[[#This Row],[Наименование расходного материала]])),MAX($N$1:N20)+1,0)</f>
        <v>20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21" s="114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21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416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501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21</v>
      </c>
      <c r="G22" s="115">
        <f>IF(ISNUMBER(SEARCH('Карта учёта'!$B$15,Расходка[[#This Row],[Наименование расходного материала]])),MAX($G$1:G21)+1,0)</f>
        <v>21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21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учёта'!$B$16,Расходка[[#This Row],[Наименование расходного материала]])),MAX($K$1:K21)+1,0)</f>
        <v>21</v>
      </c>
      <c r="L22" s="115">
        <f>IF(ISNUMBER(SEARCH('Карта учёта'!$B$19,Расходка[[#This Row],[Наименование расходного материала]])),MAX($L$1:L21)+1,0)</f>
        <v>21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учёта'!$B$21,Расходка[[#This Row],[Наименование расходного материала]])),MAX($N$1:N21)+1,0)</f>
        <v>21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>Demax</v>
      </c>
      <c r="T22" s="114" t="str">
        <f>IFERROR(INDEX(Расходка[Наименование расходного материала],MATCH(Расходка[[#This Row],[№]],Поиск_расходки[Индекс3],0)),"")</f>
        <v>Demax</v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>Demax</v>
      </c>
      <c r="W22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417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22</v>
      </c>
      <c r="G23" s="115">
        <f>IF(ISNUMBER(SEARCH('Карта учёта'!$B$15,Расходка[[#This Row],[Наименование расходного материала]])),MAX($G$1:G22)+1,0)</f>
        <v>22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22</v>
      </c>
      <c r="J23" s="115">
        <f>IF(ISNUMBER(SEARCH('Карта учёта'!$B$18,Расходка[[#This Row],[Наименование расходного материала]])),MAX($J$1:J22)+1,0)</f>
        <v>13</v>
      </c>
      <c r="K23" s="115">
        <f>IF(ISNUMBER(SEARCH('Карта учёта'!$B$16,Расходка[[#This Row],[Наименование расходного материала]])),MAX($K$1:K22)+1,0)</f>
        <v>22</v>
      </c>
      <c r="L23" s="115">
        <f>IF(ISNUMBER(SEARCH('Карта учёта'!$B$19,Расходка[[#This Row],[Наименование расходного материала]])),MAX($L$1:L22)+1,0)</f>
        <v>22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учёта'!$B$21,Расходка[[#This Row],[Наименование расходного материала]])),MAX($N$1:N22)+1,0)</f>
        <v>22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>Oscor 7F</v>
      </c>
      <c r="T23" s="114" t="str">
        <f>IFERROR(INDEX(Расходка[Наименование расходного материала],MATCH(Расходка[[#This Row],[№]],Поиск_расходки[Индекс3],0)),"")</f>
        <v>Oscor 7F</v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>Oscor 7F</v>
      </c>
      <c r="W23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418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503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23</v>
      </c>
      <c r="G24" s="115">
        <f>IF(ISNUMBER(SEARCH('Карта учёта'!$B$15,Расходка[[#This Row],[Наименование расходного материала]])),MAX($G$1:G23)+1,0)</f>
        <v>23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23</v>
      </c>
      <c r="J24" s="115">
        <f>IF(ISNUMBER(SEARCH('Карта учёта'!$B$18,Расходка[[#This Row],[Наименование расходного материала]])),MAX($J$1:J23)+1,0)</f>
        <v>14</v>
      </c>
      <c r="K24" s="115">
        <f>IF(ISNUMBER(SEARCH('Карта учёта'!$B$16,Расходка[[#This Row],[Наименование расходного материала]])),MAX($K$1:K23)+1,0)</f>
        <v>23</v>
      </c>
      <c r="L24" s="115">
        <f>IF(ISNUMBER(SEARCH('Карта учёта'!$B$19,Расходка[[#This Row],[Наименование расходного материала]])),MAX($L$1:L23)+1,0)</f>
        <v>23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учёта'!$B$21,Расходка[[#This Row],[Наименование расходного материала]])),MAX($N$1:N23)+1,0)</f>
        <v>23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>"МИМ". Тюмень</v>
      </c>
      <c r="T24" s="114" t="str">
        <f>IFERROR(INDEX(Расходка[Наименование расходного материала],MATCH(Расходка[[#This Row],[№]],Поиск_расходки[Индекс3],0)),"")</f>
        <v>"МИМ". Тюмень</v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419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24</v>
      </c>
      <c r="G25" s="115">
        <f>IF(ISNUMBER(SEARCH('Карта учёта'!$B$15,Расходка[[#This Row],[Наименование расходного материала]])),MAX($G$1:G24)+1,0)</f>
        <v>24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24</v>
      </c>
      <c r="J25" s="115">
        <f>IF(ISNUMBER(SEARCH('Карта учёта'!$B$18,Расходка[[#This Row],[Наименование расходного материала]])),MAX($J$1:J24)+1,0)</f>
        <v>15</v>
      </c>
      <c r="K25" s="115">
        <f>IF(ISNUMBER(SEARCH('Карта учёта'!$B$16,Расходка[[#This Row],[Наименование расходного материала]])),MAX($K$1:K24)+1,0)</f>
        <v>24</v>
      </c>
      <c r="L25" s="115">
        <f>IF(ISNUMBER(SEARCH('Карта учёта'!$B$19,Расходка[[#This Row],[Наименование расходного материала]])),MAX($L$1:L24)+1,0)</f>
        <v>24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учёта'!$B$21,Расходка[[#This Row],[Наименование расходного материала]])),MAX($N$1:N24)+1,0)</f>
        <v>24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5" s="114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420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25</v>
      </c>
      <c r="G26" s="115">
        <f>IF(ISNUMBER(SEARCH('Карта учёта'!$B$15,Расходка[[#This Row],[Наименование расходного материала]])),MAX($G$1:G25)+1,0)</f>
        <v>25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25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учёта'!$B$16,Расходка[[#This Row],[Наименование расходного материала]])),MAX($K$1:K25)+1,0)</f>
        <v>25</v>
      </c>
      <c r="L26" s="115">
        <f>IF(ISNUMBER(SEARCH('Карта учёта'!$B$19,Расходка[[#This Row],[Наименование расходного материала]])),MAX($L$1:L25)+1,0)</f>
        <v>25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учёта'!$B$21,Расходка[[#This Row],[Наименование расходного материала]])),MAX($N$1:N25)+1,0)</f>
        <v>25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>Индефлятор</v>
      </c>
      <c r="T26" s="114" t="str">
        <f>IFERROR(INDEX(Расходка[Наименование расходного материала],MATCH(Расходка[[#This Row],[№]],Поиск_расходки[Индекс3],0)),"")</f>
        <v>Индефлятор</v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>Индефлятор</v>
      </c>
      <c r="W2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421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26</v>
      </c>
      <c r="G27" s="115">
        <f>IF(ISNUMBER(SEARCH('Карта учёта'!$B$15,Расходка[[#This Row],[Наименование расходного материала]])),MAX($G$1:G26)+1,0)</f>
        <v>26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26</v>
      </c>
      <c r="J27" s="115">
        <f>IF(ISNUMBER(SEARCH('Карта учёта'!$B$18,Расходка[[#This Row],[Наименование расходного материала]])),MAX($J$1:J26)+1,0)</f>
        <v>16</v>
      </c>
      <c r="K27" s="115">
        <f>IF(ISNUMBER(SEARCH('Карта учёта'!$B$16,Расходка[[#This Row],[Наименование расходного материала]])),MAX($K$1:K26)+1,0)</f>
        <v>26</v>
      </c>
      <c r="L27" s="115">
        <f>IF(ISNUMBER(SEARCH('Карта учёта'!$B$19,Расходка[[#This Row],[Наименование расходного материала]])),MAX($L$1:L26)+1,0)</f>
        <v>26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учёта'!$B$21,Расходка[[#This Row],[Наименование расходного материала]])),MAX($N$1:N26)+1,0)</f>
        <v>26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7" s="114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7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422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27</v>
      </c>
      <c r="G28" s="115">
        <f>IF(ISNUMBER(SEARCH('Карта учёта'!$B$15,Расходка[[#This Row],[Наименование расходного материала]])),MAX($G$1:G27)+1,0)</f>
        <v>27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27</v>
      </c>
      <c r="J28" s="115">
        <f>IF(ISNUMBER(SEARCH('Карта учёта'!$B$18,Расходка[[#This Row],[Наименование расходного материала]])),MAX($J$1:J27)+1,0)</f>
        <v>17</v>
      </c>
      <c r="K28" s="115">
        <f>IF(ISNUMBER(SEARCH('Карта учёта'!$B$16,Расходка[[#This Row],[Наименование расходного материала]])),MAX($K$1:K27)+1,0)</f>
        <v>27</v>
      </c>
      <c r="L28" s="115">
        <f>IF(ISNUMBER(SEARCH('Карта учёта'!$B$19,Расходка[[#This Row],[Наименование расходного материала]])),MAX($L$1:L27)+1,0)</f>
        <v>27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учёта'!$B$21,Расходка[[#This Row],[Наименование расходного материала]])),MAX($N$1:N27)+1,0)</f>
        <v>27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8" s="114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8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423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28</v>
      </c>
      <c r="G29" s="115">
        <f>IF(ISNUMBER(SEARCH('Карта учёта'!$B$15,Расходка[[#This Row],[Наименование расходного материала]])),MAX($G$1:G28)+1,0)</f>
        <v>28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28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учёта'!$B$16,Расходка[[#This Row],[Наименование расходного материала]])),MAX($K$1:K28)+1,0)</f>
        <v>28</v>
      </c>
      <c r="L29" s="115">
        <f>IF(ISNUMBER(SEARCH('Карта учёта'!$B$19,Расходка[[#This Row],[Наименование расходного материала]])),MAX($L$1:L28)+1,0)</f>
        <v>28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учёта'!$B$21,Расходка[[#This Row],[Наименование расходного материала]])),MAX($N$1:N28)+1,0)</f>
        <v>28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>Fielder</v>
      </c>
      <c r="T29" s="114" t="str">
        <f>IFERROR(INDEX(Расходка[Наименование расходного материала],MATCH(Расходка[[#This Row],[№]],Поиск_расходки[Индекс3],0)),"")</f>
        <v>Fielder</v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>Fielder</v>
      </c>
      <c r="W29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424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29</v>
      </c>
      <c r="G30" s="115">
        <f>IF(ISNUMBER(SEARCH('Карта учёта'!$B$15,Расходка[[#This Row],[Наименование расходного материала]])),MAX($G$1:G29)+1,0)</f>
        <v>29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29</v>
      </c>
      <c r="J30" s="115">
        <f>IF(ISNUMBER(SEARCH('Карта учёта'!$B$18,Расходка[[#This Row],[Наименование расходного материала]])),MAX($J$1:J29)+1,0)</f>
        <v>18</v>
      </c>
      <c r="K30" s="115">
        <f>IF(ISNUMBER(SEARCH('Карта учёта'!$B$16,Расходка[[#This Row],[Наименование расходного материала]])),MAX($K$1:K29)+1,0)</f>
        <v>29</v>
      </c>
      <c r="L30" s="115">
        <f>IF(ISNUMBER(SEARCH('Карта учёта'!$B$19,Расходка[[#This Row],[Наименование расходного материала]])),MAX($L$1:L29)+1,0)</f>
        <v>29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учёта'!$B$21,Расходка[[#This Row],[Наименование расходного материала]])),MAX($N$1:N29)+1,0)</f>
        <v>29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>Fielder XT-A</v>
      </c>
      <c r="T30" s="114" t="str">
        <f>IFERROR(INDEX(Расходка[Наименование расходного материала],MATCH(Расходка[[#This Row],[№]],Поиск_расходки[Индекс3],0)),"")</f>
        <v>Fielder XT-A</v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>Fielder XT-A</v>
      </c>
      <c r="W30" s="114" t="str">
        <f>IFERROR(INDEX(Расходка[Наименование расходного материала],MATCH(Расходка[[#This Row],[№]],Поиск_расходки[Индекс6],0)),"")</f>
        <v>Sion Black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486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30</v>
      </c>
      <c r="G31" s="115">
        <f>IF(ISNUMBER(SEARCH('Карта учёта'!$B$15,Расходка[[#This Row],[Наименование расходного материала]])),MAX($G$1:G30)+1,0)</f>
        <v>30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30</v>
      </c>
      <c r="J31" s="115">
        <f>IF(ISNUMBER(SEARCH('Карта учёта'!$B$18,Расходка[[#This Row],[Наименование расходного материала]])),MAX($J$1:J30)+1,0)</f>
        <v>19</v>
      </c>
      <c r="K31" s="115">
        <f>IF(ISNUMBER(SEARCH('Карта учёта'!$B$16,Расходка[[#This Row],[Наименование расходного материала]])),MAX($K$1:K30)+1,0)</f>
        <v>30</v>
      </c>
      <c r="L31" s="115">
        <f>IF(ISNUMBER(SEARCH('Карта учёта'!$B$19,Расходка[[#This Row],[Наименование расходного материала]])),MAX($L$1:L30)+1,0)</f>
        <v>30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учёта'!$B$21,Расходка[[#This Row],[Наименование расходного материала]])),MAX($N$1:N30)+1,0)</f>
        <v>30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>Fielder XT-R</v>
      </c>
      <c r="T31" s="114" t="str">
        <f>IFERROR(INDEX(Расходка[Наименование расходного материала],MATCH(Расходка[[#This Row],[№]],Поиск_расходки[Индекс3],0)),"")</f>
        <v>Fielder XT-R</v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>Fielder XT-R</v>
      </c>
      <c r="W31" s="114" t="str">
        <f>IFERROR(INDEX(Расходка[Наименование расходного материала],MATCH(Расходка[[#This Row],[№]],Поиск_расходки[Индекс6],0)),"")</f>
        <v>Sion Blue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425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31</v>
      </c>
      <c r="G32" s="115">
        <f>IF(ISNUMBER(SEARCH('Карта учёта'!$B$15,Расходка[[#This Row],[Наименование расходного материала]])),MAX($G$1:G31)+1,0)</f>
        <v>31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31</v>
      </c>
      <c r="J32" s="115">
        <f>IF(ISNUMBER(SEARCH('Карта учёта'!$B$18,Расходка[[#This Row],[Наименование расходного материала]])),MAX($J$1:J31)+1,0)</f>
        <v>20</v>
      </c>
      <c r="K32" s="115">
        <f>IF(ISNUMBER(SEARCH('Карта учёта'!$B$16,Расходка[[#This Row],[Наименование расходного материала]])),MAX($K$1:K31)+1,0)</f>
        <v>31</v>
      </c>
      <c r="L32" s="115">
        <f>IF(ISNUMBER(SEARCH('Карта учёта'!$B$19,Расходка[[#This Row],[Наименование расходного материала]])),MAX($L$1:L31)+1,0)</f>
        <v>31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учёта'!$B$21,Расходка[[#This Row],[Наименование расходного материала]])),MAX($N$1:N31)+1,0)</f>
        <v>31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>Asahi Gaia First</v>
      </c>
      <c r="T32" s="114" t="str">
        <f>IFERROR(INDEX(Расходка[Наименование расходного материала],MATCH(Расходка[[#This Row],[№]],Поиск_расходки[Индекс3],0)),"")</f>
        <v>Asahi Gaia First</v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>Asahi Gaia First</v>
      </c>
      <c r="W32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426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32</v>
      </c>
      <c r="G33" s="115">
        <f>IF(ISNUMBER(SEARCH('Карта учёта'!$B$15,Расходка[[#This Row],[Наименование расходного материала]])),MAX($G$1:G32)+1,0)</f>
        <v>32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32</v>
      </c>
      <c r="J33" s="115">
        <f>IF(ISNUMBER(SEARCH('Карта учёта'!$B$18,Расходка[[#This Row],[Наименование расходного материала]])),MAX($J$1:J32)+1,0)</f>
        <v>21</v>
      </c>
      <c r="K33" s="115">
        <f>IF(ISNUMBER(SEARCH('Карта учёта'!$B$16,Расходка[[#This Row],[Наименование расходного материала]])),MAX($K$1:K32)+1,0)</f>
        <v>32</v>
      </c>
      <c r="L33" s="115">
        <f>IF(ISNUMBER(SEARCH('Карта учёта'!$B$19,Расходка[[#This Row],[Наименование расходного материала]])),MAX($L$1:L32)+1,0)</f>
        <v>32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учёта'!$B$21,Расходка[[#This Row],[Наименование расходного материала]])),MAX($N$1:N32)+1,0)</f>
        <v>32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>Asahi Gaia Second</v>
      </c>
      <c r="T33" s="114" t="str">
        <f>IFERROR(INDEX(Расходка[Наименование расходного материала],MATCH(Расходка[[#This Row],[№]],Поиск_расходки[Индекс3],0)),"")</f>
        <v>Asahi Gaia Second</v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>Asahi Gaia Second</v>
      </c>
      <c r="W33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427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33</v>
      </c>
      <c r="G34" s="115">
        <f>IF(ISNUMBER(SEARCH('Карта учёта'!$B$15,Расходка[[#This Row],[Наименование расходного материала]])),MAX($G$1:G33)+1,0)</f>
        <v>33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33</v>
      </c>
      <c r="J34" s="115">
        <f>IF(ISNUMBER(SEARCH('Карта учёта'!$B$18,Расходка[[#This Row],[Наименование расходного материала]])),MAX($J$1:J33)+1,0)</f>
        <v>22</v>
      </c>
      <c r="K34" s="115">
        <f>IF(ISNUMBER(SEARCH('Карта учёта'!$B$16,Расходка[[#This Row],[Наименование расходного материала]])),MAX($K$1:K33)+1,0)</f>
        <v>33</v>
      </c>
      <c r="L34" s="115">
        <f>IF(ISNUMBER(SEARCH('Карта учёта'!$B$19,Расходка[[#This Row],[Наименование расходного материала]])),MAX($L$1:L33)+1,0)</f>
        <v>33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учёта'!$B$21,Расходка[[#This Row],[Наименование расходного материала]])),MAX($N$1:N33)+1,0)</f>
        <v>33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>Asahi Gaia Third</v>
      </c>
      <c r="T34" s="114" t="str">
        <f>IFERROR(INDEX(Расходка[Наименование расходного материала],MATCH(Расходка[[#This Row],[№]],Поиск_расходки[Индекс3],0)),"")</f>
        <v>Asahi Gaia Third</v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>Asahi Gaia Third</v>
      </c>
      <c r="W34" s="114" t="str">
        <f>IFERROR(INDEX(Расходка[Наименование расходного материала],MATCH(Расходка[[#This Row],[№]],Поиск_расходки[Индекс6],0)),"")</f>
        <v>Winn 200T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428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34</v>
      </c>
      <c r="G35" s="115">
        <f>IF(ISNUMBER(SEARCH('Карта учёта'!$B$15,Расходка[[#This Row],[Наименование расходного материала]])),MAX($G$1:G34)+1,0)</f>
        <v>34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34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учёта'!$B$16,Расходка[[#This Row],[Наименование расходного материала]])),MAX($K$1:K34)+1,0)</f>
        <v>34</v>
      </c>
      <c r="L35" s="115">
        <f>IF(ISNUMBER(SEARCH('Карта учёта'!$B$19,Расходка[[#This Row],[Наименование расходного материала]])),MAX($L$1:L34)+1,0)</f>
        <v>34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учёта'!$B$21,Расходка[[#This Row],[Наименование расходного материала]])),MAX($N$1:N34)+1,0)</f>
        <v>34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>Intuition</v>
      </c>
      <c r="T35" s="114" t="str">
        <f>IFERROR(INDEX(Расходка[Наименование расходного материала],MATCH(Расходка[[#This Row],[№]],Поиск_расходки[Индекс3],0)),"")</f>
        <v>Intuition</v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>Intuition</v>
      </c>
      <c r="W35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487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35</v>
      </c>
      <c r="G36" s="115">
        <f>IF(ISNUMBER(SEARCH('Карта учёта'!$B$15,Расходка[[#This Row],[Наименование расходного материала]])),MAX($G$1:G35)+1,0)</f>
        <v>35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35</v>
      </c>
      <c r="J36" s="115">
        <f>IF(ISNUMBER(SEARCH('Карта учёта'!$B$18,Расходка[[#This Row],[Наименование расходного материала]])),MAX($J$1:J35)+1,0)</f>
        <v>23</v>
      </c>
      <c r="K36" s="115">
        <f>IF(ISNUMBER(SEARCH('Карта учёта'!$B$16,Расходка[[#This Row],[Наименование расходного материала]])),MAX($K$1:K35)+1,0)</f>
        <v>35</v>
      </c>
      <c r="L36" s="115">
        <f>IF(ISNUMBER(SEARCH('Карта учёта'!$B$19,Расходка[[#This Row],[Наименование расходного материала]])),MAX($L$1:L35)+1,0)</f>
        <v>35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учёта'!$B$21,Расходка[[#This Row],[Наименование расходного материала]])),MAX($N$1:N35)+1,0)</f>
        <v>35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>ProVia 3 Hydro-Track®</v>
      </c>
      <c r="T36" s="114" t="str">
        <f>IFERROR(INDEX(Расходка[Наименование расходного материала],MATCH(Расходка[[#This Row],[№]],Поиск_расходки[Индекс3],0)),"")</f>
        <v>ProVia 3 Hydro-Track®</v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6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429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36</v>
      </c>
      <c r="G37" s="115">
        <f>IF(ISNUMBER(SEARCH('Карта учёта'!$B$15,Расходка[[#This Row],[Наименование расходного материала]])),MAX($G$1:G36)+1,0)</f>
        <v>36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36</v>
      </c>
      <c r="J37" s="115">
        <f>IF(ISNUMBER(SEARCH('Карта учёта'!$B$18,Расходка[[#This Row],[Наименование расходного материала]])),MAX($J$1:J36)+1,0)</f>
        <v>24</v>
      </c>
      <c r="K37" s="115">
        <f>IF(ISNUMBER(SEARCH('Карта учёта'!$B$16,Расходка[[#This Row],[Наименование расходного материала]])),MAX($K$1:K36)+1,0)</f>
        <v>36</v>
      </c>
      <c r="L37" s="115">
        <f>IF(ISNUMBER(SEARCH('Карта учёта'!$B$19,Расходка[[#This Row],[Наименование расходного материала]])),MAX($L$1:L36)+1,0)</f>
        <v>36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учёта'!$B$21,Расходка[[#This Row],[Наименование расходного материала]])),MAX($N$1:N36)+1,0)</f>
        <v>36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>ProVia 6 Hydro-Track®</v>
      </c>
      <c r="T37" s="114" t="str">
        <f>IFERROR(INDEX(Расходка[Наименование расходного материала],MATCH(Расходка[[#This Row],[№]],Поиск_расходки[Индекс3],0)),"")</f>
        <v>ProVia 6 Hydro-Track®</v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7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402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37</v>
      </c>
      <c r="G38" s="115">
        <f>IF(ISNUMBER(SEARCH('Карта учёта'!$B$15,Расходка[[#This Row],[Наименование расходного материала]])),MAX($G$1:G37)+1,0)</f>
        <v>37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37</v>
      </c>
      <c r="J38" s="115">
        <f>IF(ISNUMBER(SEARCH('Карта учёта'!$B$18,Расходка[[#This Row],[Наименование расходного материала]])),MAX($J$1:J37)+1,0)</f>
        <v>25</v>
      </c>
      <c r="K38" s="115">
        <f>IF(ISNUMBER(SEARCH('Карта учёта'!$B$16,Расходка[[#This Row],[Наименование расходного материала]])),MAX($K$1:K37)+1,0)</f>
        <v>37</v>
      </c>
      <c r="L38" s="115">
        <f>IF(ISNUMBER(SEARCH('Карта учёта'!$B$19,Расходка[[#This Row],[Наименование расходного материала]])),MAX($L$1:L37)+1,0)</f>
        <v>37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учёта'!$B$21,Расходка[[#This Row],[Наименование расходного материала]])),MAX($N$1:N37)+1,0)</f>
        <v>37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>ProVia 9 Hydro-Track®</v>
      </c>
      <c r="T38" s="114" t="str">
        <f>IFERROR(INDEX(Расходка[Наименование расходного материала],MATCH(Расходка[[#This Row],[№]],Поиск_расходки[Индекс3],0)),"")</f>
        <v>ProVia 9 Hydro-Track®</v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8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489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38</v>
      </c>
      <c r="G39" s="115">
        <f>IF(ISNUMBER(SEARCH('Карта учёта'!$B$15,Расходка[[#This Row],[Наименование расходного материала]])),MAX($G$1:G38)+1,0)</f>
        <v>38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38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учёта'!$B$16,Расходка[[#This Row],[Наименование расходного материала]])),MAX($K$1:K38)+1,0)</f>
        <v>38</v>
      </c>
      <c r="L39" s="115">
        <f>IF(ISNUMBER(SEARCH('Карта учёта'!$B$19,Расходка[[#This Row],[Наименование расходного материала]])),MAX($L$1:L38)+1,0)</f>
        <v>38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учёта'!$B$21,Расходка[[#This Row],[Наименование расходного материала]])),MAX($N$1:N38)+1,0)</f>
        <v>38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>Rinato</v>
      </c>
      <c r="T39" s="114" t="str">
        <f>IFERROR(INDEX(Расходка[Наименование расходного материала],MATCH(Расходка[[#This Row],[№]],Поиск_расходки[Индекс3],0)),"")</f>
        <v>Rinato</v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>Rinato</v>
      </c>
      <c r="W39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430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39</v>
      </c>
      <c r="G40" s="115">
        <f>IF(ISNUMBER(SEARCH('Карта учёта'!$B$15,Расходка[[#This Row],[Наименование расходного материала]])),MAX($G$1:G39)+1,0)</f>
        <v>39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39</v>
      </c>
      <c r="J40" s="115">
        <f>IF(ISNUMBER(SEARCH('Карта учёта'!$B$18,Расходка[[#This Row],[Наименование расходного материала]])),MAX($J$1:J39)+1,0)</f>
        <v>26</v>
      </c>
      <c r="K40" s="115">
        <f>IF(ISNUMBER(SEARCH('Карта учёта'!$B$16,Расходка[[#This Row],[Наименование расходного материала]])),MAX($K$1:K39)+1,0)</f>
        <v>39</v>
      </c>
      <c r="L40" s="115">
        <f>IF(ISNUMBER(SEARCH('Карта учёта'!$B$19,Расходка[[#This Row],[Наименование расходного материала]])),MAX($L$1:L39)+1,0)</f>
        <v>39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учёта'!$B$21,Расходка[[#This Row],[Наименование расходного материала]])),MAX($N$1:N39)+1,0)</f>
        <v>39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>Runthrough NS (Floppy)</v>
      </c>
      <c r="T40" s="114" t="str">
        <f>IFERROR(INDEX(Расходка[Наименование расходного материала],MATCH(Расходка[[#This Row],[№]],Поиск_расходки[Индекс3],0)),"")</f>
        <v>Runthrough NS (Floppy)</v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40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431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40</v>
      </c>
      <c r="G41" s="115">
        <f>IF(ISNUMBER(SEARCH('Карта учёта'!$B$15,Расходка[[#This Row],[Наименование расходного материала]])),MAX($G$1:G40)+1,0)</f>
        <v>40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40</v>
      </c>
      <c r="J41" s="115">
        <f>IF(ISNUMBER(SEARCH('Карта учёта'!$B$18,Расходка[[#This Row],[Наименование расходного материала]])),MAX($J$1:J40)+1,0)</f>
        <v>27</v>
      </c>
      <c r="K41" s="115">
        <f>IF(ISNUMBER(SEARCH('Карта учёта'!$B$16,Расходка[[#This Row],[Наименование расходного материала]])),MAX($K$1:K40)+1,0)</f>
        <v>40</v>
      </c>
      <c r="L41" s="115">
        <f>IF(ISNUMBER(SEARCH('Карта учёта'!$B$19,Расходка[[#This Row],[Наименование расходного материала]])),MAX($L$1:L40)+1,0)</f>
        <v>40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учёта'!$B$21,Расходка[[#This Row],[Наименование расходного материала]])),MAX($N$1:N40)+1,0)</f>
        <v>40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>Runthrough NS Hypercoat</v>
      </c>
      <c r="T41" s="114" t="str">
        <f>IFERROR(INDEX(Расходка[Наименование расходного материала],MATCH(Расходка[[#This Row],[№]],Поиск_расходки[Индекс3],0)),"")</f>
        <v>Runthrough NS Hypercoat</v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41" s="114" t="str">
        <f>IFERROR(INDEX(Расходка[Наименование расходного материала],MATCH(Расходка[[#This Row],[№]],Поиск_расходки[Индекс6],0)),"")</f>
        <v>BMS, Integtity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432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41</v>
      </c>
      <c r="G42" s="115">
        <f>IF(ISNUMBER(SEARCH('Карта учёта'!$B$15,Расходка[[#This Row],[Наименование расходного материала]])),MAX($G$1:G41)+1,0)</f>
        <v>41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41</v>
      </c>
      <c r="J42" s="115">
        <f>IF(ISNUMBER(SEARCH('Карта учёта'!$B$18,Расходка[[#This Row],[Наименование расходного материала]])),MAX($J$1:J41)+1,0)</f>
        <v>28</v>
      </c>
      <c r="K42" s="115">
        <f>IF(ISNUMBER(SEARCH('Карта учёта'!$B$16,Расходка[[#This Row],[Наименование расходного материала]])),MAX($K$1:K41)+1,0)</f>
        <v>41</v>
      </c>
      <c r="L42" s="115">
        <f>IF(ISNUMBER(SEARCH('Карта учёта'!$B$19,Расходка[[#This Row],[Наименование расходного материала]])),MAX($L$1:L41)+1,0)</f>
        <v>41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учёта'!$B$21,Расходка[[#This Row],[Наименование расходного материала]])),MAX($N$1:N41)+1,0)</f>
        <v>41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2" s="114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2" s="114" t="str">
        <f>IFERROR(INDEX(Расходка[Наименование расходного материала],MATCH(Расходка[[#This Row],[№]],Поиск_расходки[Индекс6],0)),"")</f>
        <v>DES, Calipso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433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42</v>
      </c>
      <c r="G43" s="115">
        <f>IF(ISNUMBER(SEARCH('Карта учёта'!$B$15,Расходка[[#This Row],[Наименование расходного материала]])),MAX($G$1:G42)+1,0)</f>
        <v>42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42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учёта'!$B$16,Расходка[[#This Row],[Наименование расходного материала]])),MAX($K$1:K42)+1,0)</f>
        <v>42</v>
      </c>
      <c r="L43" s="115">
        <f>IF(ISNUMBER(SEARCH('Карта учёта'!$B$19,Расходка[[#This Row],[Наименование расходного материала]])),MAX($L$1:L42)+1,0)</f>
        <v>42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учёта'!$B$21,Расходка[[#This Row],[Наименование расходного материала]])),MAX($N$1:N42)+1,0)</f>
        <v>42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>Sion</v>
      </c>
      <c r="T43" s="114" t="str">
        <f>IFERROR(INDEX(Расходка[Наименование расходного материала],MATCH(Расходка[[#This Row],[№]],Поиск_расходки[Индекс3],0)),"")</f>
        <v>Sion</v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>Sion</v>
      </c>
      <c r="W43" s="114" t="str">
        <f>IFERROR(INDEX(Расходка[Наименование расходного материала],MATCH(Расходка[[#This Row],[№]],Поиск_расходки[Индекс6],0)),"")</f>
        <v>DES, Metafor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406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374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43</v>
      </c>
      <c r="G44" s="115">
        <f>IF(ISNUMBER(SEARCH('Карта учёта'!$B$15,Расходка[[#This Row],[Наименование расходного материала]])),MAX($G$1:G43)+1,0)</f>
        <v>43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43</v>
      </c>
      <c r="J44" s="115">
        <f>IF(ISNUMBER(SEARCH('Карта учёта'!$B$18,Расходка[[#This Row],[Наименование расходного материала]])),MAX($J$1:J43)+1,0)</f>
        <v>29</v>
      </c>
      <c r="K44" s="115">
        <f>IF(ISNUMBER(SEARCH('Карта учёта'!$B$16,Расходка[[#This Row],[Наименование расходного материала]])),MAX($K$1:K43)+1,0)</f>
        <v>43</v>
      </c>
      <c r="L44" s="115">
        <f>IF(ISNUMBER(SEARCH('Карта учёта'!$B$19,Расходка[[#This Row],[Наименование расходного материала]])),MAX($L$1:L43)+1,0)</f>
        <v>43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учёта'!$B$21,Расходка[[#This Row],[Наименование расходного материала]])),MAX($N$1:N43)+1,0)</f>
        <v>43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>Sion Black</v>
      </c>
      <c r="T44" s="114" t="str">
        <f>IFERROR(INDEX(Расходка[Наименование расходного материала],MATCH(Расходка[[#This Row],[№]],Поиск_расходки[Индекс3],0)),"")</f>
        <v>Sion Black</v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>Sion Black</v>
      </c>
      <c r="W44" s="114" t="str">
        <f>IFERROR(INDEX(Расходка[Наименование расходного материала],MATCH(Расходка[[#This Row],[№]],Поиск_расходки[Индекс6],0)),"")</f>
        <v>DES, NanoMed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434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44</v>
      </c>
      <c r="G45" s="115">
        <f>IF(ISNUMBER(SEARCH('Карта учёта'!$B$15,Расходка[[#This Row],[Наименование расходного материала]])),MAX($G$1:G44)+1,0)</f>
        <v>44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44</v>
      </c>
      <c r="J45" s="115">
        <f>IF(ISNUMBER(SEARCH('Карта учёта'!$B$18,Расходка[[#This Row],[Наименование расходного материала]])),MAX($J$1:J44)+1,0)</f>
        <v>30</v>
      </c>
      <c r="K45" s="115">
        <f>IF(ISNUMBER(SEARCH('Карта учёта'!$B$16,Расходка[[#This Row],[Наименование расходного материала]])),MAX($K$1:K44)+1,0)</f>
        <v>44</v>
      </c>
      <c r="L45" s="115">
        <f>IF(ISNUMBER(SEARCH('Карта учёта'!$B$19,Расходка[[#This Row],[Наименование расходного материала]])),MAX($L$1:L44)+1,0)</f>
        <v>44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учёта'!$B$21,Расходка[[#This Row],[Наименование расходного материала]])),MAX($N$1:N44)+1,0)</f>
        <v>44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>Sion Blue</v>
      </c>
      <c r="T45" s="114" t="str">
        <f>IFERROR(INDEX(Расходка[Наименование расходного материала],MATCH(Расходка[[#This Row],[№]],Поиск_расходки[Индекс3],0)),"")</f>
        <v>Sion Blue</v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>Sion Blue</v>
      </c>
      <c r="W45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435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45</v>
      </c>
      <c r="G46" s="115">
        <f>IF(ISNUMBER(SEARCH('Карта учёта'!$B$15,Расходка[[#This Row],[Наименование расходного материала]])),MAX($G$1:G45)+1,0)</f>
        <v>45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45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учёта'!$B$16,Расходка[[#This Row],[Наименование расходного материала]])),MAX($K$1:K45)+1,0)</f>
        <v>45</v>
      </c>
      <c r="L46" s="115">
        <f>IF(ISNUMBER(SEARCH('Карта учёта'!$B$19,Расходка[[#This Row],[Наименование расходного материала]])),MAX($L$1:L45)+1,0)</f>
        <v>45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учёта'!$B$21,Расходка[[#This Row],[Наименование расходного материала]])),MAX($N$1:N45)+1,0)</f>
        <v>45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>Thunder</v>
      </c>
      <c r="T46" s="114" t="str">
        <f>IFERROR(INDEX(Расходка[Наименование расходного материала],MATCH(Расходка[[#This Row],[№]],Поиск_расходки[Индекс3],0)),"")</f>
        <v>Thunder</v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>Thunder</v>
      </c>
      <c r="W46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436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46</v>
      </c>
      <c r="G47" s="115">
        <f>IF(ISNUMBER(SEARCH('Карта учёта'!$B$15,Расходка[[#This Row],[Наименование расходного материала]])),MAX($G$1:G46)+1,0)</f>
        <v>46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46</v>
      </c>
      <c r="J47" s="115">
        <f>IF(ISNUMBER(SEARCH('Карта учёта'!$B$18,Расходка[[#This Row],[Наименование расходного материала]])),MAX($J$1:J46)+1,0)</f>
        <v>31</v>
      </c>
      <c r="K47" s="115">
        <f>IF(ISNUMBER(SEARCH('Карта учёта'!$B$16,Расходка[[#This Row],[Наименование расходного материала]])),MAX($K$1:K46)+1,0)</f>
        <v>46</v>
      </c>
      <c r="L47" s="115">
        <f>IF(ISNUMBER(SEARCH('Карта учёта'!$B$19,Расходка[[#This Row],[Наименование расходного материала]])),MAX($L$1:L46)+1,0)</f>
        <v>46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учёта'!$B$21,Расходка[[#This Row],[Наименование расходного материала]])),MAX($N$1:N46)+1,0)</f>
        <v>46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>Abbot Whisper MS</v>
      </c>
      <c r="T47" s="114" t="str">
        <f>IFERROR(INDEX(Расходка[Наименование расходного материала],MATCH(Расходка[[#This Row],[№]],Поиск_расходки[Индекс3],0)),"")</f>
        <v>Abbot Whisper MS</v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>Abbot Whisper MS</v>
      </c>
      <c r="W47" s="114" t="str">
        <f>IFERROR(INDEX(Расходка[Наименование расходного материала],MATCH(Расходка[[#This Row],[№]],Поиск_расходки[Индекс6],0)),"")</f>
        <v>DES, Firehawk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437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47</v>
      </c>
      <c r="G48" s="115">
        <f>IF(ISNUMBER(SEARCH('Карта учёта'!$B$15,Расходка[[#This Row],[Наименование расходного материала]])),MAX($G$1:G47)+1,0)</f>
        <v>47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47</v>
      </c>
      <c r="J48" s="115">
        <f>IF(ISNUMBER(SEARCH('Карта учёта'!$B$18,Расходка[[#This Row],[Наименование расходного материала]])),MAX($J$1:J47)+1,0)</f>
        <v>32</v>
      </c>
      <c r="K48" s="115">
        <f>IF(ISNUMBER(SEARCH('Карта учёта'!$B$16,Расходка[[#This Row],[Наименование расходного материала]])),MAX($K$1:K47)+1,0)</f>
        <v>47</v>
      </c>
      <c r="L48" s="115">
        <f>IF(ISNUMBER(SEARCH('Карта учёта'!$B$19,Расходка[[#This Row],[Наименование расходного материала]])),MAX($L$1:L47)+1,0)</f>
        <v>47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учёта'!$B$21,Расходка[[#This Row],[Наименование расходного материала]])),MAX($N$1:N47)+1,0)</f>
        <v>47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>Abbot Whisper LS</v>
      </c>
      <c r="T48" s="114" t="str">
        <f>IFERROR(INDEX(Расходка[Наименование расходного материала],MATCH(Расходка[[#This Row],[№]],Поиск_расходки[Индекс3],0)),"")</f>
        <v>Abbot Whisper LS</v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>Abbot Whisper LS</v>
      </c>
      <c r="W48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438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48</v>
      </c>
      <c r="G49" s="115">
        <f>IF(ISNUMBER(SEARCH('Карта учёта'!$B$15,Расходка[[#This Row],[Наименование расходного материала]])),MAX($G$1:G48)+1,0)</f>
        <v>48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48</v>
      </c>
      <c r="J49" s="115">
        <f>IF(ISNUMBER(SEARCH('Карта учёта'!$B$18,Расходка[[#This Row],[Наименование расходного материала]])),MAX($J$1:J48)+1,0)</f>
        <v>33</v>
      </c>
      <c r="K49" s="115">
        <f>IF(ISNUMBER(SEARCH('Карта учёта'!$B$16,Расходка[[#This Row],[Наименование расходного материала]])),MAX($K$1:K48)+1,0)</f>
        <v>48</v>
      </c>
      <c r="L49" s="115">
        <f>IF(ISNUMBER(SEARCH('Карта учёта'!$B$19,Расходка[[#This Row],[Наименование расходного материала]])),MAX($L$1:L48)+1,0)</f>
        <v>48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учёта'!$B$21,Расходка[[#This Row],[Наименование расходного материала]])),MAX($N$1:N48)+1,0)</f>
        <v>48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>Winn 200T</v>
      </c>
      <c r="T49" s="114" t="str">
        <f>IFERROR(INDEX(Расходка[Наименование расходного материала],MATCH(Расходка[[#This Row],[№]],Поиск_расходки[Индекс3],0)),"")</f>
        <v>Winn 200T</v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>Winn 200T</v>
      </c>
      <c r="W49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439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49</v>
      </c>
      <c r="G50" s="115">
        <f>IF(ISNUMBER(SEARCH('Карта учёта'!$B$15,Расходка[[#This Row],[Наименование расходного материала]])),MAX($G$1:G49)+1,0)</f>
        <v>49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49</v>
      </c>
      <c r="J50" s="115">
        <f>IF(ISNUMBER(SEARCH('Карта учёта'!$B$18,Расходка[[#This Row],[Наименование расходного материала]])),MAX($J$1:J49)+1,0)</f>
        <v>34</v>
      </c>
      <c r="K50" s="115">
        <f>IF(ISNUMBER(SEARCH('Карта учёта'!$B$16,Расходка[[#This Row],[Наименование расходного материала]])),MAX($K$1:K49)+1,0)</f>
        <v>49</v>
      </c>
      <c r="L50" s="115">
        <f>IF(ISNUMBER(SEARCH('Карта учёта'!$B$19,Расходка[[#This Row],[Наименование расходного материала]])),MAX($L$1:L49)+1,0)</f>
        <v>49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учёта'!$B$21,Расходка[[#This Row],[Наименование расходного материала]])),MAX($N$1:N49)+1,0)</f>
        <v>49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50" s="114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50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440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50</v>
      </c>
      <c r="G51" s="115">
        <f>IF(ISNUMBER(SEARCH('Карта учёта'!$B$15,Расходка[[#This Row],[Наименование расходного материала]])),MAX($G$1:G50)+1,0)</f>
        <v>50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50</v>
      </c>
      <c r="J51" s="115">
        <f>IF(ISNUMBER(SEARCH('Карта учёта'!$B$18,Расходка[[#This Row],[Наименование расходного материала]])),MAX($J$1:J50)+1,0)</f>
        <v>35</v>
      </c>
      <c r="K51" s="115">
        <f>IF(ISNUMBER(SEARCH('Карта учёта'!$B$16,Расходка[[#This Row],[Наименование расходного материала]])),MAX($K$1:K50)+1,0)</f>
        <v>50</v>
      </c>
      <c r="L51" s="115">
        <f>IF(ISNUMBER(SEARCH('Карта учёта'!$B$19,Расходка[[#This Row],[Наименование расходного материала]])),MAX($L$1:L50)+1,0)</f>
        <v>50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учёта'!$B$21,Расходка[[#This Row],[Наименование расходного материала]])),MAX($N$1:N50)+1,0)</f>
        <v>50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51" s="114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51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441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51</v>
      </c>
      <c r="G52" s="115">
        <f>IF(ISNUMBER(SEARCH('Карта учёта'!$B$15,Расходка[[#This Row],[Наименование расходного материала]])),MAX($G$1:G51)+1,0)</f>
        <v>51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51</v>
      </c>
      <c r="J52" s="115">
        <f>IF(ISNUMBER(SEARCH('Карта учёта'!$B$18,Расходка[[#This Row],[Наименование расходного материала]])),MAX($J$1:J51)+1,0)</f>
        <v>36</v>
      </c>
      <c r="K52" s="115">
        <f>IF(ISNUMBER(SEARCH('Карта учёта'!$B$16,Расходка[[#This Row],[Наименование расходного материала]])),MAX($K$1:K51)+1,0)</f>
        <v>51</v>
      </c>
      <c r="L52" s="115">
        <f>IF(ISNUMBER(SEARCH('Карта учёта'!$B$19,Расходка[[#This Row],[Наименование расходного материала]])),MAX($L$1:L51)+1,0)</f>
        <v>51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учёта'!$B$21,Расходка[[#This Row],[Наименование расходного материала]])),MAX($N$1:N51)+1,0)</f>
        <v>51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2" s="114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2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442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52</v>
      </c>
      <c r="G53" s="115">
        <f>IF(ISNUMBER(SEARCH('Карта учёта'!$B$15,Расходка[[#This Row],[Наименование расходного материала]])),MAX($G$1:G52)+1,0)</f>
        <v>52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52</v>
      </c>
      <c r="J53" s="115">
        <f>IF(ISNUMBER(SEARCH('Карта учёта'!$B$18,Расходка[[#This Row],[Наименование расходного материала]])),MAX($J$1:J52)+1,0)</f>
        <v>37</v>
      </c>
      <c r="K53" s="115">
        <f>IF(ISNUMBER(SEARCH('Карта учёта'!$B$16,Расходка[[#This Row],[Наименование расходного материала]])),MAX($K$1:K52)+1,0)</f>
        <v>52</v>
      </c>
      <c r="L53" s="115">
        <f>IF(ISNUMBER(SEARCH('Карта учёта'!$B$19,Расходка[[#This Row],[Наименование расходного материала]])),MAX($L$1:L52)+1,0)</f>
        <v>52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учёта'!$B$21,Расходка[[#This Row],[Наименование расходного материала]])),MAX($N$1:N52)+1,0)</f>
        <v>52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3" s="114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3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443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53</v>
      </c>
      <c r="G54" s="115">
        <f>IF(ISNUMBER(SEARCH('Карта учёта'!$B$15,Расходка[[#This Row],[Наименование расходного материала]])),MAX($G$1:G53)+1,0)</f>
        <v>53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53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учёта'!$B$16,Расходка[[#This Row],[Наименование расходного материала]])),MAX($K$1:K53)+1,0)</f>
        <v>53</v>
      </c>
      <c r="L54" s="115">
        <f>IF(ISNUMBER(SEARCH('Карта учёта'!$B$19,Расходка[[#This Row],[Наименование расходного материала]])),MAX($L$1:L53)+1,0)</f>
        <v>53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учёта'!$B$21,Расходка[[#This Row],[Наименование расходного материала]])),MAX($N$1:N53)+1,0)</f>
        <v>53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>Shunmei</v>
      </c>
      <c r="T54" s="114" t="str">
        <f>IFERROR(INDEX(Расходка[Наименование расходного материала],MATCH(Расходка[[#This Row],[№]],Поиск_расходки[Индекс3],0)),"")</f>
        <v>Shunmei</v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>Shunmei</v>
      </c>
      <c r="W54" s="114" t="str">
        <f>IFERROR(INDEX(Расходка[Наименование расходного материала],MATCH(Расходка[[#This Row],[№]],Поиск_расходки[Индекс6],0)),"")</f>
        <v>Launcher 6F AL 2</v>
      </c>
      <c r="X54" s="114" t="str">
        <f>IFERROR(INDEX(Расходка[Наименование расходного материала],MATCH(Расходка[[#This Row],[№]],Поиск_расходки[Индекс7],0)),"")</f>
        <v>Shunmei</v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444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54</v>
      </c>
      <c r="G55" s="115">
        <f>IF(ISNUMBER(SEARCH('Карта учёта'!$B$15,Расходка[[#This Row],[Наименование расходного материала]])),MAX($G$1:G54)+1,0)</f>
        <v>54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54</v>
      </c>
      <c r="J55" s="115">
        <f>IF(ISNUMBER(SEARCH('Карта учёта'!$B$18,Расходка[[#This Row],[Наименование расходного материала]])),MAX($J$1:J54)+1,0)</f>
        <v>38</v>
      </c>
      <c r="K55" s="115">
        <f>IF(ISNUMBER(SEARCH('Карта учёта'!$B$16,Расходка[[#This Row],[Наименование расходного материала]])),MAX($K$1:K54)+1,0)</f>
        <v>54</v>
      </c>
      <c r="L55" s="115">
        <f>IF(ISNUMBER(SEARCH('Карта учёта'!$B$19,Расходка[[#This Row],[Наименование расходного материала]])),MAX($L$1:L54)+1,0)</f>
        <v>54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учёта'!$B$21,Расходка[[#This Row],[Наименование расходного материала]])),MAX($N$1:N54)+1,0)</f>
        <v>54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>Pilot 150, 190 cm</v>
      </c>
      <c r="T55" s="114" t="str">
        <f>IFERROR(INDEX(Расходка[Наименование расходного материала],MATCH(Расходка[[#This Row],[№]],Поиск_расходки[Индекс3],0)),"")</f>
        <v>Pilot 150, 190 cm</v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>Pilot 150, 190 cm</v>
      </c>
      <c r="W55" s="114" t="str">
        <f>IFERROR(INDEX(Расходка[Наименование расходного материала],MATCH(Расходка[[#This Row],[№]],Поиск_расходки[Индекс6],0)),"")</f>
        <v>Launcher 6F EBU 3.5</v>
      </c>
      <c r="X55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445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55</v>
      </c>
      <c r="G56" s="115">
        <f>IF(ISNUMBER(SEARCH('Карта учёта'!$B$15,Расходка[[#This Row],[Наименование расходного материала]])),MAX($G$1:G55)+1,0)</f>
        <v>55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55</v>
      </c>
      <c r="J56" s="115">
        <f>IF(ISNUMBER(SEARCH('Карта учёта'!$B$18,Расходка[[#This Row],[Наименование расходного материала]])),MAX($J$1:J55)+1,0)</f>
        <v>39</v>
      </c>
      <c r="K56" s="115">
        <f>IF(ISNUMBER(SEARCH('Карта учёта'!$B$16,Расходка[[#This Row],[Наименование расходного материала]])),MAX($K$1:K55)+1,0)</f>
        <v>55</v>
      </c>
      <c r="L56" s="115">
        <f>IF(ISNUMBER(SEARCH('Карта учёта'!$B$19,Расходка[[#This Row],[Наименование расходного материала]])),MAX($L$1:L55)+1,0)</f>
        <v>55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учёта'!$B$21,Расходка[[#This Row],[Наименование расходного материала]])),MAX($N$1:N55)+1,0)</f>
        <v>55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>Pilot 150, 300 cm</v>
      </c>
      <c r="T56" s="114" t="str">
        <f>IFERROR(INDEX(Расходка[Наименование расходного материала],MATCH(Расходка[[#This Row],[№]],Поиск_расходки[Индекс3],0)),"")</f>
        <v>Pilot 150, 300 cm</v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>Pilot 150, 300 cm</v>
      </c>
      <c r="W56" s="114" t="str">
        <f>IFERROR(INDEX(Расходка[Наименование расходного материала],MATCH(Расходка[[#This Row],[№]],Поиск_расходки[Индекс6],0)),"")</f>
        <v>Launcher 6F EBU 4.0</v>
      </c>
      <c r="X56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446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56</v>
      </c>
      <c r="G57" s="115">
        <f>IF(ISNUMBER(SEARCH('Карта учёта'!$B$15,Расходка[[#This Row],[Наименование расходного материала]])),MAX($G$1:G56)+1,0)</f>
        <v>56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56</v>
      </c>
      <c r="J57" s="115">
        <f>IF(ISNUMBER(SEARCH('Карта учёта'!$B$18,Расходка[[#This Row],[Наименование расходного материала]])),MAX($J$1:J56)+1,0)</f>
        <v>40</v>
      </c>
      <c r="K57" s="115">
        <f>IF(ISNUMBER(SEARCH('Карта учёта'!$B$16,Расходка[[#This Row],[Наименование расходного материала]])),MAX($K$1:K56)+1,0)</f>
        <v>56</v>
      </c>
      <c r="L57" s="115">
        <f>IF(ISNUMBER(SEARCH('Карта учёта'!$B$19,Расходка[[#This Row],[Наименование расходного материала]])),MAX($L$1:L56)+1,0)</f>
        <v>56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учёта'!$B$21,Расходка[[#This Row],[Наименование расходного материала]])),MAX($N$1:N56)+1,0)</f>
        <v>56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>BMS, Integtity</v>
      </c>
      <c r="T57" s="114" t="str">
        <f>IFERROR(INDEX(Расходка[Наименование расходного материала],MATCH(Расходка[[#This Row],[№]],Поиск_расходки[Индекс3],0)),"")</f>
        <v>BMS, Integtity</v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>BMS, Integtity</v>
      </c>
      <c r="W57" s="114" t="str">
        <f>IFERROR(INDEX(Расходка[Наименование расходного материала],MATCH(Расходка[[#This Row],[№]],Поиск_расходки[Индекс6],0)),"")</f>
        <v>Launcher 6F JL 3.5</v>
      </c>
      <c r="X57" s="114" t="str">
        <f>IFERROR(INDEX(Расходка[Наименование расходного материала],MATCH(Расходка[[#This Row],[№]],Поиск_расходки[Индекс7],0)),"")</f>
        <v>BMS, Integtity</v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447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4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57</v>
      </c>
      <c r="G58" s="115">
        <f>IF(ISNUMBER(SEARCH('Карта учёта'!$B$15,Расходка[[#This Row],[Наименование расходного материала]])),MAX($G$1:G57)+1,0)</f>
        <v>57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57</v>
      </c>
      <c r="J58" s="115">
        <f>IF(ISNUMBER(SEARCH('Карта учёта'!$B$18,Расходка[[#This Row],[Наименование расходного материала]])),MAX($J$1:J57)+1,0)</f>
        <v>41</v>
      </c>
      <c r="K58" s="115">
        <f>IF(ISNUMBER(SEARCH('Карта учёта'!$B$16,Расходка[[#This Row],[Наименование расходного материала]])),MAX($K$1:K57)+1,0)</f>
        <v>57</v>
      </c>
      <c r="L58" s="115">
        <f>IF(ISNUMBER(SEARCH('Карта учёта'!$B$19,Расходка[[#This Row],[Наименование расходного материала]])),MAX($L$1:L57)+1,0)</f>
        <v>57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учёта'!$B$21,Расходка[[#This Row],[Наименование расходного материала]])),MAX($N$1:N57)+1,0)</f>
        <v>57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>DES, Calipso</v>
      </c>
      <c r="T58" s="114" t="str">
        <f>IFERROR(INDEX(Расходка[Наименование расходного материала],MATCH(Расходка[[#This Row],[№]],Поиск_расходки[Индекс3],0)),"")</f>
        <v>DES, Calipso</v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>DES, Calipso</v>
      </c>
      <c r="W58" s="114" t="str">
        <f>IFERROR(INDEX(Расходка[Наименование расходного материала],MATCH(Расходка[[#This Row],[№]],Поиск_расходки[Индекс6],0)),"")</f>
        <v>Launcher 6F JL 4.0</v>
      </c>
      <c r="X58" s="114" t="str">
        <f>IFERROR(INDEX(Расходка[Наименование расходного материала],MATCH(Расходка[[#This Row],[№]],Поиск_расходки[Индекс7],0)),"")</f>
        <v>DES, Calipso</v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448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2" t="s">
        <v>525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58</v>
      </c>
      <c r="G59" s="115">
        <f>IF(ISNUMBER(SEARCH('Карта учёта'!$B$15,Расходка[[#This Row],[Наименование расходного материала]])),MAX($G$1:G58)+1,0)</f>
        <v>58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58</v>
      </c>
      <c r="J59" s="115">
        <f>IF(ISNUMBER(SEARCH('Карта учёта'!$B$18,Расходка[[#This Row],[Наименование расходного материала]])),MAX($J$1:J58)+1,0)</f>
        <v>42</v>
      </c>
      <c r="K59" s="115">
        <f>IF(ISNUMBER(SEARCH('Карта учёта'!$B$16,Расходка[[#This Row],[Наименование расходного материала]])),MAX($K$1:K58)+1,0)</f>
        <v>58</v>
      </c>
      <c r="L59" s="115">
        <f>IF(ISNUMBER(SEARCH('Карта учёта'!$B$19,Расходка[[#This Row],[Наименование расходного материала]])),MAX($L$1:L58)+1,0)</f>
        <v>58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учёта'!$B$21,Расходка[[#This Row],[Наименование расходного материала]])),MAX($N$1:N58)+1,0)</f>
        <v>58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>DES, Metafor</v>
      </c>
      <c r="T59" s="114" t="str">
        <f>IFERROR(INDEX(Расходка[Наименование расходного материала],MATCH(Расходка[[#This Row],[№]],Поиск_расходки[Индекс3],0)),"")</f>
        <v>DES, Metafor</v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>DES, Metafor</v>
      </c>
      <c r="W59" s="114" t="str">
        <f>IFERROR(INDEX(Расходка[Наименование расходного материала],MATCH(Расходка[[#This Row],[№]],Поиск_расходки[Индекс6],0)),"")</f>
        <v>Launcher 6F JL 4.5</v>
      </c>
      <c r="X59" s="114" t="str">
        <f>IFERROR(INDEX(Расходка[Наименование расходного материала],MATCH(Расходка[[#This Row],[№]],Поиск_расходки[Индекс7],0)),"")</f>
        <v>DES, Metafor</v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449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4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59</v>
      </c>
      <c r="G60" s="115">
        <f>IF(ISNUMBER(SEARCH('Карта учёта'!$B$15,Расходка[[#This Row],[Наименование расходного материала]])),MAX($G$1:G59)+1,0)</f>
        <v>59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59</v>
      </c>
      <c r="J60" s="115">
        <f>IF(ISNUMBER(SEARCH('Карта учёта'!$B$18,Расходка[[#This Row],[Наименование расходного материала]])),MAX($J$1:J59)+1,0)</f>
        <v>43</v>
      </c>
      <c r="K60" s="115">
        <f>IF(ISNUMBER(SEARCH('Карта учёта'!$B$16,Расходка[[#This Row],[Наименование расходного материала]])),MAX($K$1:K59)+1,0)</f>
        <v>59</v>
      </c>
      <c r="L60" s="115">
        <f>IF(ISNUMBER(SEARCH('Карта учёта'!$B$19,Расходка[[#This Row],[Наименование расходного материала]])),MAX($L$1:L59)+1,0)</f>
        <v>59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учёта'!$B$21,Расходка[[#This Row],[Наименование расходного материала]])),MAX($N$1:N59)+1,0)</f>
        <v>59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>DES, NanoMed</v>
      </c>
      <c r="T60" s="114" t="str">
        <f>IFERROR(INDEX(Расходка[Наименование расходного материала],MATCH(Расходка[[#This Row],[№]],Поиск_расходки[Индекс3],0)),"")</f>
        <v>DES, NanoMed</v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>DES, NanoMed</v>
      </c>
      <c r="W60" s="114" t="str">
        <f>IFERROR(INDEX(Расходка[Наименование расходного материала],MATCH(Расходка[[#This Row],[№]],Поиск_расходки[Индекс6],0)),"")</f>
        <v>Launcher 6F JR 3.5</v>
      </c>
      <c r="X60" s="114" t="str">
        <f>IFERROR(INDEX(Расходка[Наименование расходного материала],MATCH(Расходка[[#This Row],[№]],Поиск_расходки[Индекс7],0)),"")</f>
        <v>DES, NanoMed</v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450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60</v>
      </c>
      <c r="G61" s="115">
        <f>IF(ISNUMBER(SEARCH('Карта учёта'!$B$15,Расходка[[#This Row],[Наименование расходного материала]])),MAX($G$1:G60)+1,0)</f>
        <v>60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60</v>
      </c>
      <c r="J61" s="115">
        <f>IF(ISNUMBER(SEARCH('Карта учёта'!$B$18,Расходка[[#This Row],[Наименование расходного материала]])),MAX($J$1:J60)+1,0)</f>
        <v>44</v>
      </c>
      <c r="K61" s="115">
        <f>IF(ISNUMBER(SEARCH('Карта учёта'!$B$16,Расходка[[#This Row],[Наименование расходного материала]])),MAX($K$1:K60)+1,0)</f>
        <v>60</v>
      </c>
      <c r="L61" s="115">
        <f>IF(ISNUMBER(SEARCH('Карта учёта'!$B$19,Расходка[[#This Row],[Наименование расходного материала]])),MAX($L$1:L60)+1,0)</f>
        <v>60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учёта'!$B$21,Расходка[[#This Row],[Наименование расходного материала]])),MAX($N$1:N60)+1,0)</f>
        <v>60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>DES, Resolute Integtity</v>
      </c>
      <c r="T61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61" s="114" t="str">
        <f>IFERROR(INDEX(Расходка[Наименование расходного материала],MATCH(Расходка[[#This Row],[№]],Поиск_расходки[Индекс6],0)),"")</f>
        <v>Launcher 6F JR 4.0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411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61</v>
      </c>
      <c r="G62" s="115">
        <f>IF(ISNUMBER(SEARCH('Карта учёта'!$B$15,Расходка[[#This Row],[Наименование расходного материала]])),MAX($G$1:G61)+1,0)</f>
        <v>61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61</v>
      </c>
      <c r="J62" s="115">
        <f>IF(ISNUMBER(SEARCH('Карта учёта'!$B$18,Расходка[[#This Row],[Наименование расходного материала]])),MAX($J$1:J61)+1,0)</f>
        <v>45</v>
      </c>
      <c r="K62" s="115">
        <f>IF(ISNUMBER(SEARCH('Карта учёта'!$B$16,Расходка[[#This Row],[Наименование расходного материала]])),MAX($K$1:K61)+1,0)</f>
        <v>61</v>
      </c>
      <c r="L62" s="115">
        <f>IF(ISNUMBER(SEARCH('Карта учёта'!$B$19,Расходка[[#This Row],[Наименование расходного материала]])),MAX($L$1:L61)+1,0)</f>
        <v>61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учёта'!$B$21,Расходка[[#This Row],[Наименование расходного материала]])),MAX($N$1:N61)+1,0)</f>
        <v>61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>DES, Yukon Chrome PC</v>
      </c>
      <c r="T62" s="114" t="str">
        <f>IFERROR(INDEX(Расходка[Наименование расходного материала],MATCH(Расходка[[#This Row],[№]],Поиск_расходки[Индекс3],0)),"")</f>
        <v>DES, Yukon Chrome PC</v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62" s="114" t="str">
        <f>IFERROR(INDEX(Расходка[Наименование расходного материала],MATCH(Расходка[[#This Row],[№]],Поиск_расходки[Индекс6],0)),"")</f>
        <v>Launcher 7F JL 3.5</v>
      </c>
      <c r="X6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451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8" t="s">
        <v>382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62</v>
      </c>
      <c r="G63" s="115">
        <f>IF(ISNUMBER(SEARCH('Карта учёта'!$B$15,Расходка[[#This Row],[Наименование расходного материала]])),MAX($G$1:G62)+1,0)</f>
        <v>62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62</v>
      </c>
      <c r="J63" s="115">
        <f>IF(ISNUMBER(SEARCH('Карта учёта'!$B$18,Расходка[[#This Row],[Наименование расходного материала]])),MAX($J$1:J62)+1,0)</f>
        <v>46</v>
      </c>
      <c r="K63" s="115">
        <f>IF(ISNUMBER(SEARCH('Карта учёта'!$B$16,Расходка[[#This Row],[Наименование расходного материала]])),MAX($K$1:K62)+1,0)</f>
        <v>62</v>
      </c>
      <c r="L63" s="115">
        <f>IF(ISNUMBER(SEARCH('Карта учёта'!$B$19,Расходка[[#This Row],[Наименование расходного материала]])),MAX($L$1:L62)+1,0)</f>
        <v>62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учёта'!$B$21,Расходка[[#This Row],[Наименование расходного материала]])),MAX($N$1:N62)+1,0)</f>
        <v>62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>DES, Firehawk</v>
      </c>
      <c r="T63" s="114" t="str">
        <f>IFERROR(INDEX(Расходка[Наименование расходного материала],MATCH(Расходка[[#This Row],[№]],Поиск_расходки[Индекс3],0)),"")</f>
        <v>DES, Firehawk</v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>DES, Firehawk</v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Firehawk</v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452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63</v>
      </c>
      <c r="G64" s="115">
        <f>IF(ISNUMBER(SEARCH('Карта учёта'!$B$15,Расходка[[#This Row],[Наименование расходного материала]])),MAX($G$1:G63)+1,0)</f>
        <v>63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63</v>
      </c>
      <c r="J64" s="115">
        <f>IF(ISNUMBER(SEARCH('Карта учёта'!$B$18,Расходка[[#This Row],[Наименование расходного материала]])),MAX($J$1:J63)+1,0)</f>
        <v>47</v>
      </c>
      <c r="K64" s="115">
        <f>IF(ISNUMBER(SEARCH('Карта учёта'!$B$16,Расходка[[#This Row],[Наименование расходного материала]])),MAX($K$1:K63)+1,0)</f>
        <v>63</v>
      </c>
      <c r="L64" s="115">
        <f>IF(ISNUMBER(SEARCH('Карта учёта'!$B$19,Расходка[[#This Row],[Наименование расходного материала]])),MAX($L$1:L63)+1,0)</f>
        <v>63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учёта'!$B$21,Расходка[[#This Row],[Наименование расходного материала]])),MAX($N$1:N63)+1,0)</f>
        <v>63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>DES, Resolute Onyx</v>
      </c>
      <c r="T64" s="114" t="str">
        <f>IFERROR(INDEX(Расходка[Наименование расходного материала],MATCH(Расходка[[#This Row],[№]],Поиск_расходки[Индекс3],0)),"")</f>
        <v>DES, Resolute Onyx</v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453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64</v>
      </c>
      <c r="G65" s="115">
        <f>IF(ISNUMBER(SEARCH('Карта учёта'!$B$15,Расходка[[#This Row],[Наименование расходного материала]])),MAX($G$1:G64)+1,0)</f>
        <v>64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64</v>
      </c>
      <c r="J65" s="115">
        <f>IF(ISNUMBER(SEARCH('Карта учёта'!$B$18,Расходка[[#This Row],[Наименование расходного материала]])),MAX($J$1:J64)+1,0)</f>
        <v>48</v>
      </c>
      <c r="K65" s="115">
        <f>IF(ISNUMBER(SEARCH('Карта учёта'!$B$16,Расходка[[#This Row],[Наименование расходного материала]])),MAX($K$1:K64)+1,0)</f>
        <v>64</v>
      </c>
      <c r="L65" s="115">
        <f>IF(ISNUMBER(SEARCH('Карта учёта'!$B$19,Расходка[[#This Row],[Наименование расходного материала]])),MAX($L$1:L64)+1,0)</f>
        <v>64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учёта'!$B$21,Расходка[[#This Row],[Наименование расходного материала]])),MAX($N$1:N64)+1,0)</f>
        <v>64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>DES, Калипсо</v>
      </c>
      <c r="T65" s="114" t="str">
        <f>IFERROR(INDEX(Расходка[Наименование расходного материала],MATCH(Расходка[[#This Row],[№]],Поиск_расходки[Индекс3],0)),"")</f>
        <v>DES, Калипсо</v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>DES, Калипсо</v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454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65</v>
      </c>
      <c r="G66" s="115">
        <f>IF(ISNUMBER(SEARCH('Карта учёта'!$B$15,Расходка[[#This Row],[Наименование расходного материала]])),MAX($G$1:G65)+1,0)</f>
        <v>65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65</v>
      </c>
      <c r="J66" s="115">
        <f>IF(ISNUMBER(SEARCH('Карта учёта'!$B$18,Расходка[[#This Row],[Наименование расходного материала]])),MAX($J$1:J65)+1,0)</f>
        <v>49</v>
      </c>
      <c r="K66" s="115">
        <f>IF(ISNUMBER(SEARCH('Карта учёта'!$B$16,Расходка[[#This Row],[Наименование расходного материала]])),MAX($K$1:K65)+1,0)</f>
        <v>65</v>
      </c>
      <c r="L66" s="115">
        <f>IF(ISNUMBER(SEARCH('Карта учёта'!$B$19,Расходка[[#This Row],[Наименование расходного материала]])),MAX($L$1:L65)+1,0)</f>
        <v>65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учёта'!$B$21,Расходка[[#This Row],[Наименование расходного материала]])),MAX($N$1:N65)+1,0)</f>
        <v>65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>Meril Evermine50™</v>
      </c>
      <c r="T66" s="114" t="str">
        <f>IFERROR(INDEX(Расходка[Наименование расходного материала],MATCH(Расходка[[#This Row],[№]],Поиск_расходки[Индекс3],0)),"")</f>
        <v>Meril Evermine50™</v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>Meril Evermine50™</v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455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66</v>
      </c>
      <c r="G67" s="194">
        <f>IF(ISNUMBER(SEARCH('Карта учёта'!$B$15,Расходка[[#This Row],[Наименование расходного материала]])),MAX($G$1:G66)+1,0)</f>
        <v>66</v>
      </c>
      <c r="H67" s="194">
        <f>IF(ISNUMBER(SEARCH('Карта учёта'!#REF!,Расходка[[#This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66</v>
      </c>
      <c r="J67" s="194">
        <f>IF(ISNUMBER(SEARCH('Карта учёта'!$B$18,Расходка[[#This Row],[Наименование расходного материала]])),MAX($J$1:J66)+1,0)</f>
        <v>50</v>
      </c>
      <c r="K67" s="194">
        <f>IF(ISNUMBER(SEARCH('Карта учёта'!$B$16,Расходка[[#This Row],[Наименование расходного материала]])),MAX($K$1:K66)+1,0)</f>
        <v>66</v>
      </c>
      <c r="L67" s="194">
        <f>IF(ISNUMBER(SEARCH('Карта учёта'!$B$19,Расходка[[#This Row],[Наименование расходного материала]])),MAX($L$1:L66)+1,0)</f>
        <v>66</v>
      </c>
      <c r="M67" s="194">
        <f>IF(ISNUMBER(SEARCH('Карта учёта'!$B$20,Расходка[[#This Row],[Наименование расходного материала]])),MAX($M$1:M66)+1,0)</f>
        <v>66</v>
      </c>
      <c r="N67" s="194">
        <f>IF(ISNUMBER(SEARCH('Карта учёта'!$B$21,Расходка[[#This Row],[Наименование расходного материала]])),MAX($N$1:N66)+1,0)</f>
        <v>66</v>
      </c>
      <c r="O67" s="194">
        <f>IF(ISNUMBER(SEARCH('Карта учёта'!$B$22,Расходка[[#This Row],[Наименование расходного материала]])),MAX($O$1:O66)+1,0)</f>
        <v>66</v>
      </c>
      <c r="P67" s="194">
        <f>IF(ISNUMBER(SEARCH('Карта учёта'!$B$23,Расходка[[#This Row],[Наименование расходного материала]])),MAX($P$1:P66)+1,0)</f>
        <v>66</v>
      </c>
      <c r="Q67" s="194">
        <f>IF(ISNUMBER(SEARCH('Карта учёта'!$B$24,Расходка[[#This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>Guidezilla™ II 6F</v>
      </c>
      <c r="T67" s="195" t="str">
        <f>IFERROR(INDEX(Расходка[Наименование расходного материала],MATCH(Расходка[[#This Row],[№]],Поиск_расходки[Индекс3],0)),"")</f>
        <v>Guidezilla™ II 6F</v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>Guidezilla™ II 6F</v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>Guidezilla™ II 6F</v>
      </c>
      <c r="Y67" s="195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5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5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5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5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5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456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67</v>
      </c>
      <c r="G68" s="194">
        <f>IF(ISNUMBER(SEARCH('Карта учёта'!$B$15,Расходка[[#This Row],[Наименование расходного материала]])),MAX($G$1:G67)+1,0)</f>
        <v>67</v>
      </c>
      <c r="H68" s="194">
        <f>IF(ISNUMBER(SEARCH('Карта учёта'!#REF!,Расходка[[#This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67</v>
      </c>
      <c r="J68" s="194">
        <f>IF(ISNUMBER(SEARCH('Карта учёта'!$B$18,Расходка[[#This Row],[Наименование расходного материала]])),MAX($J$1:J67)+1,0)</f>
        <v>51</v>
      </c>
      <c r="K68" s="194">
        <f>IF(ISNUMBER(SEARCH('Карта учёта'!$B$16,Расходка[[#This Row],[Наименование расходного материала]])),MAX($K$1:K67)+1,0)</f>
        <v>67</v>
      </c>
      <c r="L68" s="194">
        <f>IF(ISNUMBER(SEARCH('Карта учёта'!$B$19,Расходка[[#This Row],[Наименование расходного материала]])),MAX($L$1:L67)+1,0)</f>
        <v>67</v>
      </c>
      <c r="M68" s="194">
        <f>IF(ISNUMBER(SEARCH('Карта учёта'!$B$20,Расходка[[#This Row],[Наименование расходного материала]])),MAX($M$1:M67)+1,0)</f>
        <v>67</v>
      </c>
      <c r="N68" s="194">
        <f>IF(ISNUMBER(SEARCH('Карта учёта'!$B$21,Расходка[[#This Row],[Наименование расходного материала]])),MAX($N$1:N67)+1,0)</f>
        <v>67</v>
      </c>
      <c r="O68" s="194">
        <f>IF(ISNUMBER(SEARCH('Карта учёта'!$B$22,Расходка[[#This Row],[Наименование расходного материала]])),MAX($O$1:O67)+1,0)</f>
        <v>67</v>
      </c>
      <c r="P68" s="194">
        <f>IF(ISNUMBER(SEARCH('Карта учёта'!$B$23,Расходка[[#This Row],[Наименование расходного материала]])),MAX($P$1:P67)+1,0)</f>
        <v>67</v>
      </c>
      <c r="Q68" s="194">
        <f>IF(ISNUMBER(SEARCH('Карта учёта'!$B$24,Расходка[[#This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>Telescope ™ II 6F</v>
      </c>
      <c r="T68" s="195" t="str">
        <f>IFERROR(INDEX(Расходка[Наименование расходного материала],MATCH(Расходка[[#This Row],[№]],Поиск_расходки[Индекс3],0)),"")</f>
        <v>Telescope ™ II 6F</v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>Telescope ™ II 6F</v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>Telescope ™ II 6F</v>
      </c>
      <c r="Y68" s="195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5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5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5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5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5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457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68</v>
      </c>
      <c r="G69" s="194">
        <f>IF(ISNUMBER(SEARCH('Карта учёта'!$B$15,Расходка[[#This Row],[Наименование расходного материала]])),MAX($G$1:G68)+1,0)</f>
        <v>68</v>
      </c>
      <c r="H69" s="194">
        <f>IF(ISNUMBER(SEARCH('Карта учёта'!#REF!,Расходка[[#This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68</v>
      </c>
      <c r="J69" s="194">
        <f>IF(ISNUMBER(SEARCH('Карта учёта'!$B$18,Расходка[[#This Row],[Наименование расходного материала]])),MAX($J$1:J68)+1,0)</f>
        <v>52</v>
      </c>
      <c r="K69" s="194">
        <f>IF(ISNUMBER(SEARCH('Карта учёта'!$B$16,Расходка[[#This Row],[Наименование расходного материала]])),MAX($K$1:K68)+1,0)</f>
        <v>68</v>
      </c>
      <c r="L69" s="194">
        <f>IF(ISNUMBER(SEARCH('Карта учёта'!$B$19,Расходка[[#This Row],[Наименование расходного материала]])),MAX($L$1:L68)+1,0)</f>
        <v>68</v>
      </c>
      <c r="M69" s="194">
        <f>IF(ISNUMBER(SEARCH('Карта учёта'!$B$20,Расходка[[#This Row],[Наименование расходного материала]])),MAX($M$1:M68)+1,0)</f>
        <v>68</v>
      </c>
      <c r="N69" s="194">
        <f>IF(ISNUMBER(SEARCH('Карта учёта'!$B$21,Расходка[[#This Row],[Наименование расходного материала]])),MAX($N$1:N68)+1,0)</f>
        <v>68</v>
      </c>
      <c r="O69" s="194">
        <f>IF(ISNUMBER(SEARCH('Карта учёта'!$B$22,Расходка[[#This Row],[Наименование расходного материала]])),MAX($O$1:O68)+1,0)</f>
        <v>68</v>
      </c>
      <c r="P69" s="194">
        <f>IF(ISNUMBER(SEARCH('Карта учёта'!$B$23,Расходка[[#This Row],[Наименование расходного материала]])),MAX($P$1:P68)+1,0)</f>
        <v>68</v>
      </c>
      <c r="Q69" s="194">
        <f>IF(ISNUMBER(SEARCH('Карта учёта'!$B$24,Расходка[[#This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>Launcher 6F AL 1</v>
      </c>
      <c r="T69" s="195" t="str">
        <f>IFERROR(INDEX(Расходка[Наименование расходного материала],MATCH(Расходка[[#This Row],[№]],Поиск_расходки[Индекс3],0)),"")</f>
        <v>Launcher 6F AL 1</v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>Launcher 6F AL 1</v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>Launcher 6F AL 1</v>
      </c>
      <c r="Y69" s="195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5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458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69</v>
      </c>
      <c r="G70" s="194">
        <f>IF(ISNUMBER(SEARCH('Карта учёта'!$B$15,Расходка[[#This Row],[Наименование расходного материала]])),MAX($G$1:G69)+1,0)</f>
        <v>69</v>
      </c>
      <c r="H70" s="194">
        <f>IF(ISNUMBER(SEARCH('Карта учёта'!#REF!,Расходка[[#This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69</v>
      </c>
      <c r="J70" s="194">
        <f>IF(ISNUMBER(SEARCH('Карта учёта'!$B$18,Расходка[[#This Row],[Наименование расходного материала]])),MAX($J$1:J69)+1,0)</f>
        <v>53</v>
      </c>
      <c r="K70" s="194">
        <f>IF(ISNUMBER(SEARCH('Карта учёта'!$B$16,Расходка[[#This Row],[Наименование расходного материала]])),MAX($K$1:K69)+1,0)</f>
        <v>69</v>
      </c>
      <c r="L70" s="194">
        <f>IF(ISNUMBER(SEARCH('Карта учёта'!$B$19,Расходка[[#This Row],[Наименование расходного материала]])),MAX($L$1:L69)+1,0)</f>
        <v>69</v>
      </c>
      <c r="M70" s="194">
        <f>IF(ISNUMBER(SEARCH('Карта учёта'!$B$20,Расходка[[#This Row],[Наименование расходного материала]])),MAX($M$1:M69)+1,0)</f>
        <v>69</v>
      </c>
      <c r="N70" s="194">
        <f>IF(ISNUMBER(SEARCH('Карта учёта'!$B$21,Расходка[[#This Row],[Наименование расходного материала]])),MAX($N$1:N69)+1,0)</f>
        <v>69</v>
      </c>
      <c r="O70" s="194">
        <f>IF(ISNUMBER(SEARCH('Карта учёта'!$B$22,Расходка[[#This Row],[Наименование расходного материала]])),MAX($O$1:O69)+1,0)</f>
        <v>69</v>
      </c>
      <c r="P70" s="194">
        <f>IF(ISNUMBER(SEARCH('Карта учёта'!$B$23,Расходка[[#This Row],[Наименование расходного материала]])),MAX($P$1:P69)+1,0)</f>
        <v>69</v>
      </c>
      <c r="Q70" s="194">
        <f>IF(ISNUMBER(SEARCH('Карта учёта'!$B$24,Расходка[[#This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>Launcher 6F AL 2</v>
      </c>
      <c r="T70" s="195" t="str">
        <f>IFERROR(INDEX(Расходка[Наименование расходного материала],MATCH(Расходка[[#This Row],[№]],Поиск_расходки[Индекс3],0)),"")</f>
        <v>Launcher 6F AL 2</v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>Launcher 6F AL 2</v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>Launcher 6F AL 2</v>
      </c>
      <c r="Y70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459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4">
        <f>IF(ISNUMBER(SEARCH('Карта учёта'!$B$13,Расходка[[#This Row],[Наименование расходного материала]])),MAX($E$1:E70)+1,0)</f>
        <v>1</v>
      </c>
      <c r="F71" s="194">
        <f>IF(ISNUMBER(SEARCH('Карта учёта'!$B$14,Расходка[[#This Row],[Наименование расходного материала]])),MAX($F$1:F70)+1,0)</f>
        <v>70</v>
      </c>
      <c r="G71" s="194">
        <f>IF(ISNUMBER(SEARCH('Карта учёта'!$B$15,Расходка[[#This Row],[Наименование расходного материала]])),MAX($G$1:G70)+1,0)</f>
        <v>70</v>
      </c>
      <c r="H71" s="194">
        <f>IF(ISNUMBER(SEARCH('Карта учёта'!#REF!,Расходка[[#This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70</v>
      </c>
      <c r="J71" s="194">
        <f>IF(ISNUMBER(SEARCH('Карта учёта'!$B$18,Расходка[[#This Row],[Наименование расходного материала]])),MAX($J$1:J70)+1,0)</f>
        <v>54</v>
      </c>
      <c r="K71" s="194">
        <f>IF(ISNUMBER(SEARCH('Карта учёта'!$B$16,Расходка[[#This Row],[Наименование расходного материала]])),MAX($K$1:K70)+1,0)</f>
        <v>70</v>
      </c>
      <c r="L71" s="194">
        <f>IF(ISNUMBER(SEARCH('Карта учёта'!$B$19,Расходка[[#This Row],[Наименование расходного материала]])),MAX($L$1:L70)+1,0)</f>
        <v>70</v>
      </c>
      <c r="M71" s="194">
        <f>IF(ISNUMBER(SEARCH('Карта учёта'!$B$20,Расходка[[#This Row],[Наименование расходного материала]])),MAX($M$1:M70)+1,0)</f>
        <v>70</v>
      </c>
      <c r="N71" s="194">
        <f>IF(ISNUMBER(SEARCH('Карта учёта'!$B$21,Расходка[[#This Row],[Наименование расходного материала]])),MAX($N$1:N70)+1,0)</f>
        <v>70</v>
      </c>
      <c r="O71" s="194">
        <f>IF(ISNUMBER(SEARCH('Карта учёта'!$B$22,Расходка[[#This Row],[Наименование расходного материала]])),MAX($O$1:O70)+1,0)</f>
        <v>70</v>
      </c>
      <c r="P71" s="194">
        <f>IF(ISNUMBER(SEARCH('Карта учёта'!$B$23,Расходка[[#This Row],[Наименование расходного материала]])),MAX($P$1:P70)+1,0)</f>
        <v>70</v>
      </c>
      <c r="Q71" s="194">
        <f>IF(ISNUMBER(SEARCH('Карта учёта'!$B$24,Расходка[[#This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>Launcher 6F EBU 3.5</v>
      </c>
      <c r="T71" s="195" t="str">
        <f>IFERROR(INDEX(Расходка[Наименование расходного материала],MATCH(Расходка[[#This Row],[№]],Поиск_расходки[Индекс3],0)),"")</f>
        <v>Launcher 6F EBU 3.5</v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>Launcher 6F EBU 3.5</v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>Launcher 6F EBU 3.5</v>
      </c>
      <c r="Y71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414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71</v>
      </c>
      <c r="G72" s="194">
        <f>IF(ISNUMBER(SEARCH('Карта учёта'!$B$15,Расходка[[#This Row],[Наименование расходного материала]])),MAX($G$1:G71)+1,0)</f>
        <v>71</v>
      </c>
      <c r="H72" s="194">
        <f>IF(ISNUMBER(SEARCH('Карта учёта'!#REF!,Расходка[[#This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71</v>
      </c>
      <c r="J72" s="194">
        <f>IF(ISNUMBER(SEARCH('Карта учёта'!$B$18,Расходка[[#This Row],[Наименование расходного материала]])),MAX($J$1:J71)+1,0)</f>
        <v>55</v>
      </c>
      <c r="K72" s="194">
        <f>IF(ISNUMBER(SEARCH('Карта учёта'!$B$16,Расходка[[#This Row],[Наименование расходного материала]])),MAX($K$1:K71)+1,0)</f>
        <v>71</v>
      </c>
      <c r="L72" s="194">
        <f>IF(ISNUMBER(SEARCH('Карта учёта'!$B$19,Расходка[[#This Row],[Наименование расходного материала]])),MAX($L$1:L71)+1,0)</f>
        <v>71</v>
      </c>
      <c r="M72" s="194">
        <f>IF(ISNUMBER(SEARCH('Карта учёта'!$B$20,Расходка[[#This Row],[Наименование расходного материала]])),MAX($M$1:M71)+1,0)</f>
        <v>71</v>
      </c>
      <c r="N72" s="194">
        <f>IF(ISNUMBER(SEARCH('Карта учёта'!$B$21,Расходка[[#This Row],[Наименование расходного материала]])),MAX($N$1:N71)+1,0)</f>
        <v>71</v>
      </c>
      <c r="O72" s="194">
        <f>IF(ISNUMBER(SEARCH('Карта учёта'!$B$22,Расходка[[#This Row],[Наименование расходного материала]])),MAX($O$1:O71)+1,0)</f>
        <v>71</v>
      </c>
      <c r="P72" s="194">
        <f>IF(ISNUMBER(SEARCH('Карта учёта'!$B$23,Расходка[[#This Row],[Наименование расходного материала]])),MAX($P$1:P71)+1,0)</f>
        <v>71</v>
      </c>
      <c r="Q72" s="194">
        <f>IF(ISNUMBER(SEARCH('Карта учёта'!$B$24,Расходка[[#This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>Launcher 6F EBU 4.0</v>
      </c>
      <c r="T72" s="195" t="str">
        <f>IFERROR(INDEX(Расходка[Наименование расходного материала],MATCH(Расходка[[#This Row],[№]],Поиск_расходки[Индекс3],0)),"")</f>
        <v>Launcher 6F EBU 4.0</v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>Launcher 6F EBU 4.0</v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>Launcher 6F EBU 4.0</v>
      </c>
      <c r="Y72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460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72</v>
      </c>
      <c r="G73" s="194">
        <f>IF(ISNUMBER(SEARCH('Карта учёта'!$B$15,Расходка[[#This Row],[Наименование расходного материала]])),MAX($G$1:G72)+1,0)</f>
        <v>72</v>
      </c>
      <c r="H73" s="194">
        <f>IF(ISNUMBER(SEARCH('Карта учёта'!#REF!,Расходка[[#This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72</v>
      </c>
      <c r="J73" s="194">
        <f>IF(ISNUMBER(SEARCH('Карта учёта'!$B$18,Расходка[[#This Row],[Наименование расходного материала]])),MAX($J$1:J72)+1,0)</f>
        <v>56</v>
      </c>
      <c r="K73" s="194">
        <f>IF(ISNUMBER(SEARCH('Карта учёта'!$B$16,Расходка[[#This Row],[Наименование расходного материала]])),MAX($K$1:K72)+1,0)</f>
        <v>72</v>
      </c>
      <c r="L73" s="194">
        <f>IF(ISNUMBER(SEARCH('Карта учёта'!$B$19,Расходка[[#This Row],[Наименование расходного материала]])),MAX($L$1:L72)+1,0)</f>
        <v>72</v>
      </c>
      <c r="M73" s="194">
        <f>IF(ISNUMBER(SEARCH('Карта учёта'!$B$20,Расходка[[#This Row],[Наименование расходного материала]])),MAX($M$1:M72)+1,0)</f>
        <v>72</v>
      </c>
      <c r="N73" s="194">
        <f>IF(ISNUMBER(SEARCH('Карта учёта'!$B$21,Расходка[[#This Row],[Наименование расходного материала]])),MAX($N$1:N72)+1,0)</f>
        <v>72</v>
      </c>
      <c r="O73" s="194">
        <f>IF(ISNUMBER(SEARCH('Карта учёта'!$B$22,Расходка[[#This Row],[Наименование расходного материала]])),MAX($O$1:O72)+1,0)</f>
        <v>72</v>
      </c>
      <c r="P73" s="194">
        <f>IF(ISNUMBER(SEARCH('Карта учёта'!$B$23,Расходка[[#This Row],[Наименование расходного материала]])),MAX($P$1:P72)+1,0)</f>
        <v>72</v>
      </c>
      <c r="Q73" s="194">
        <f>IF(ISNUMBER(SEARCH('Карта учёта'!$B$24,Расходка[[#This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>Launcher 6F JL 3.5</v>
      </c>
      <c r="T73" s="195" t="str">
        <f>IFERROR(INDEX(Расходка[Наименование расходного материала],MATCH(Расходка[[#This Row],[№]],Поиск_расходки[Индекс3],0)),"")</f>
        <v>Launcher 6F JL 3.5</v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>Launcher 6F JL 3.5</v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>Launcher 6F JL 3.5</v>
      </c>
      <c r="Y73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415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73</v>
      </c>
      <c r="G74" s="194">
        <f>IF(ISNUMBER(SEARCH('Карта учёта'!$B$15,Расходка[[#This Row],[Наименование расходного материала]])),MAX($G$1:G73)+1,0)</f>
        <v>73</v>
      </c>
      <c r="H74" s="194">
        <f>IF(ISNUMBER(SEARCH('Карта учёта'!#REF!,Расходка[[#This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73</v>
      </c>
      <c r="J74" s="194">
        <f>IF(ISNUMBER(SEARCH('Карта учёта'!$B$18,Расходка[[#This Row],[Наименование расходного материала]])),MAX($J$1:J73)+1,0)</f>
        <v>57</v>
      </c>
      <c r="K74" s="194">
        <f>IF(ISNUMBER(SEARCH('Карта учёта'!$B$16,Расходка[[#This Row],[Наименование расходного материала]])),MAX($K$1:K73)+1,0)</f>
        <v>73</v>
      </c>
      <c r="L74" s="194">
        <f>IF(ISNUMBER(SEARCH('Карта учёта'!$B$19,Расходка[[#This Row],[Наименование расходного материала]])),MAX($L$1:L73)+1,0)</f>
        <v>73</v>
      </c>
      <c r="M74" s="194">
        <f>IF(ISNUMBER(SEARCH('Карта учёта'!$B$20,Расходка[[#This Row],[Наименование расходного материала]])),MAX($M$1:M73)+1,0)</f>
        <v>73</v>
      </c>
      <c r="N74" s="194">
        <f>IF(ISNUMBER(SEARCH('Карта учёта'!$B$21,Расходка[[#This Row],[Наименование расходного материала]])),MAX($N$1:N73)+1,0)</f>
        <v>73</v>
      </c>
      <c r="O74" s="194">
        <f>IF(ISNUMBER(SEARCH('Карта учёта'!$B$22,Расходка[[#This Row],[Наименование расходного материала]])),MAX($O$1:O73)+1,0)</f>
        <v>73</v>
      </c>
      <c r="P74" s="194">
        <f>IF(ISNUMBER(SEARCH('Карта учёта'!$B$23,Расходка[[#This Row],[Наименование расходного материала]])),MAX($P$1:P73)+1,0)</f>
        <v>73</v>
      </c>
      <c r="Q74" s="194">
        <f>IF(ISNUMBER(SEARCH('Карта учёта'!$B$24,Расходка[[#This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>Launcher 6F JL 4.0</v>
      </c>
      <c r="T74" s="195" t="str">
        <f>IFERROR(INDEX(Расходка[Наименование расходного материала],MATCH(Расходка[[#This Row],[№]],Поиск_расходки[Индекс3],0)),"")</f>
        <v>Launcher 6F JL 4.0</v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>Launcher 6F JL 4.0</v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>Launcher 6F JL 4.0</v>
      </c>
      <c r="Y74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461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74</v>
      </c>
      <c r="G75" s="194">
        <f>IF(ISNUMBER(SEARCH('Карта учёта'!$B$15,Расходка[[#This Row],[Наименование расходного материала]])),MAX($G$1:G74)+1,0)</f>
        <v>74</v>
      </c>
      <c r="H75" s="194">
        <f>IF(ISNUMBER(SEARCH('Карта учёта'!#REF!,Расходка[[#This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74</v>
      </c>
      <c r="J75" s="194">
        <f>IF(ISNUMBER(SEARCH('Карта учёта'!$B$18,Расходка[[#This Row],[Наименование расходного материала]])),MAX($J$1:J74)+1,0)</f>
        <v>58</v>
      </c>
      <c r="K75" s="194">
        <f>IF(ISNUMBER(SEARCH('Карта учёта'!$B$16,Расходка[[#This Row],[Наименование расходного материала]])),MAX($K$1:K74)+1,0)</f>
        <v>74</v>
      </c>
      <c r="L75" s="194">
        <f>IF(ISNUMBER(SEARCH('Карта учёта'!$B$19,Расходка[[#This Row],[Наименование расходного материала]])),MAX($L$1:L74)+1,0)</f>
        <v>74</v>
      </c>
      <c r="M75" s="194">
        <f>IF(ISNUMBER(SEARCH('Карта учёта'!$B$20,Расходка[[#This Row],[Наименование расходного материала]])),MAX($M$1:M74)+1,0)</f>
        <v>74</v>
      </c>
      <c r="N75" s="194">
        <f>IF(ISNUMBER(SEARCH('Карта учёта'!$B$21,Расходка[[#This Row],[Наименование расходного материала]])),MAX($N$1:N74)+1,0)</f>
        <v>74</v>
      </c>
      <c r="O75" s="194">
        <f>IF(ISNUMBER(SEARCH('Карта учёта'!$B$22,Расходка[[#This Row],[Наименование расходного материала]])),MAX($O$1:O74)+1,0)</f>
        <v>74</v>
      </c>
      <c r="P75" s="194">
        <f>IF(ISNUMBER(SEARCH('Карта учёта'!$B$23,Расходка[[#This Row],[Наименование расходного материала]])),MAX($P$1:P74)+1,0)</f>
        <v>74</v>
      </c>
      <c r="Q75" s="194">
        <f>IF(ISNUMBER(SEARCH('Карта учёта'!$B$24,Расходка[[#This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>Launcher 6F JL 4.5</v>
      </c>
      <c r="T75" s="195" t="str">
        <f>IFERROR(INDEX(Расходка[Наименование расходного материала],MATCH(Расходка[[#This Row],[№]],Поиск_расходки[Индекс3],0)),"")</f>
        <v>Launcher 6F JL 4.5</v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>Launcher 6F JL 4.5</v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>Launcher 6F JL 4.5</v>
      </c>
      <c r="Y75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462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75</v>
      </c>
      <c r="G76" s="194">
        <f>IF(ISNUMBER(SEARCH('Карта учёта'!$B$15,Расходка[[#This Row],[Наименование расходного материала]])),MAX($G$1:G75)+1,0)</f>
        <v>75</v>
      </c>
      <c r="H76" s="194">
        <f>IF(ISNUMBER(SEARCH('Карта учёта'!#REF!,Расходка[[#This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75</v>
      </c>
      <c r="J76" s="194">
        <f>IF(ISNUMBER(SEARCH('Карта учёта'!$B$18,Расходка[[#This Row],[Наименование расходного материала]])),MAX($J$1:J75)+1,0)</f>
        <v>59</v>
      </c>
      <c r="K76" s="194">
        <f>IF(ISNUMBER(SEARCH('Карта учёта'!$B$16,Расходка[[#This Row],[Наименование расходного материала]])),MAX($K$1:K75)+1,0)</f>
        <v>75</v>
      </c>
      <c r="L76" s="194">
        <f>IF(ISNUMBER(SEARCH('Карта учёта'!$B$19,Расходка[[#This Row],[Наименование расходного материала]])),MAX($L$1:L75)+1,0)</f>
        <v>75</v>
      </c>
      <c r="M76" s="194">
        <f>IF(ISNUMBER(SEARCH('Карта учёта'!$B$20,Расходка[[#This Row],[Наименование расходного материала]])),MAX($M$1:M75)+1,0)</f>
        <v>75</v>
      </c>
      <c r="N76" s="194">
        <f>IF(ISNUMBER(SEARCH('Карта учёта'!$B$21,Расходка[[#This Row],[Наименование расходного материала]])),MAX($N$1:N75)+1,0)</f>
        <v>75</v>
      </c>
      <c r="O76" s="194">
        <f>IF(ISNUMBER(SEARCH('Карта учёта'!$B$22,Расходка[[#This Row],[Наименование расходного материала]])),MAX($O$1:O75)+1,0)</f>
        <v>75</v>
      </c>
      <c r="P76" s="194">
        <f>IF(ISNUMBER(SEARCH('Карта учёта'!$B$23,Расходка[[#This Row],[Наименование расходного материала]])),MAX($P$1:P75)+1,0)</f>
        <v>75</v>
      </c>
      <c r="Q76" s="194">
        <f>IF(ISNUMBER(SEARCH('Карта учёта'!$B$24,Расходка[[#This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>Launcher 6F JR 3.5</v>
      </c>
      <c r="T76" s="195" t="str">
        <f>IFERROR(INDEX(Расходка[Наименование расходного материала],MATCH(Расходка[[#This Row],[№]],Поиск_расходки[Индекс3],0)),"")</f>
        <v>Launcher 6F JR 3.5</v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>Launcher 6F JR 3.5</v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>Launcher 6F JR 3.5</v>
      </c>
      <c r="Y76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463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76</v>
      </c>
      <c r="G77" s="194">
        <f>IF(ISNUMBER(SEARCH('Карта учёта'!$B$15,Расходка[[#This Row],[Наименование расходного материала]])),MAX($G$1:G76)+1,0)</f>
        <v>76</v>
      </c>
      <c r="H77" s="194">
        <f>IF(ISNUMBER(SEARCH('Карта учёта'!#REF!,Расходка[[#This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76</v>
      </c>
      <c r="J77" s="194">
        <f>IF(ISNUMBER(SEARCH('Карта учёта'!$B$18,Расходка[[#This Row],[Наименование расходного материала]])),MAX($J$1:J76)+1,0)</f>
        <v>60</v>
      </c>
      <c r="K77" s="194">
        <f>IF(ISNUMBER(SEARCH('Карта учёта'!$B$16,Расходка[[#This Row],[Наименование расходного материала]])),MAX($K$1:K76)+1,0)</f>
        <v>76</v>
      </c>
      <c r="L77" s="194">
        <f>IF(ISNUMBER(SEARCH('Карта учёта'!$B$19,Расходка[[#This Row],[Наименование расходного материала]])),MAX($L$1:L76)+1,0)</f>
        <v>76</v>
      </c>
      <c r="M77" s="194">
        <f>IF(ISNUMBER(SEARCH('Карта учёта'!$B$20,Расходка[[#This Row],[Наименование расходного материала]])),MAX($M$1:M76)+1,0)</f>
        <v>76</v>
      </c>
      <c r="N77" s="194">
        <f>IF(ISNUMBER(SEARCH('Карта учёта'!$B$21,Расходка[[#This Row],[Наименование расходного материала]])),MAX($N$1:N76)+1,0)</f>
        <v>76</v>
      </c>
      <c r="O77" s="194">
        <f>IF(ISNUMBER(SEARCH('Карта учёта'!$B$22,Расходка[[#This Row],[Наименование расходного материала]])),MAX($O$1:O76)+1,0)</f>
        <v>76</v>
      </c>
      <c r="P77" s="194">
        <f>IF(ISNUMBER(SEARCH('Карта учёта'!$B$23,Расходка[[#This Row],[Наименование расходного материала]])),MAX($P$1:P76)+1,0)</f>
        <v>76</v>
      </c>
      <c r="Q77" s="194">
        <f>IF(ISNUMBER(SEARCH('Карта учёта'!$B$24,Расходка[[#This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>Launcher 6F JR 4.0</v>
      </c>
      <c r="T77" s="195" t="str">
        <f>IFERROR(INDEX(Расходка[Наименование расходного материала],MATCH(Расходка[[#This Row],[№]],Поиск_расходки[Индекс3],0)),"")</f>
        <v>Launcher 6F JR 4.0</v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>Launcher 6F JR 4.0</v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>Launcher 6F JR 4.0</v>
      </c>
      <c r="Y77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464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77</v>
      </c>
      <c r="G78" s="194">
        <f>IF(ISNUMBER(SEARCH('Карта учёта'!$B$15,Расходка[[#This Row],[Наименование расходного материала]])),MAX($G$1:G77)+1,0)</f>
        <v>77</v>
      </c>
      <c r="H78" s="194">
        <f>IF(ISNUMBER(SEARCH('Карта учёта'!#REF!,Расходка[[#This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77</v>
      </c>
      <c r="J78" s="194">
        <f>IF(ISNUMBER(SEARCH('Карта учёта'!$B$18,Расходка[[#This Row],[Наименование расходного материала]])),MAX($J$1:J77)+1,0)</f>
        <v>61</v>
      </c>
      <c r="K78" s="194">
        <f>IF(ISNUMBER(SEARCH('Карта учёта'!$B$16,Расходка[[#This Row],[Наименование расходного материала]])),MAX($K$1:K77)+1,0)</f>
        <v>77</v>
      </c>
      <c r="L78" s="194">
        <f>IF(ISNUMBER(SEARCH('Карта учёта'!$B$19,Расходка[[#This Row],[Наименование расходного материала]])),MAX($L$1:L77)+1,0)</f>
        <v>77</v>
      </c>
      <c r="M78" s="194">
        <f>IF(ISNUMBER(SEARCH('Карта учёта'!$B$20,Расходка[[#This Row],[Наименование расходного материала]])),MAX($M$1:M77)+1,0)</f>
        <v>77</v>
      </c>
      <c r="N78" s="194">
        <f>IF(ISNUMBER(SEARCH('Карта учёта'!$B$21,Расходка[[#This Row],[Наименование расходного материала]])),MAX($N$1:N77)+1,0)</f>
        <v>77</v>
      </c>
      <c r="O78" s="194">
        <f>IF(ISNUMBER(SEARCH('Карта учёта'!$B$22,Расходка[[#This Row],[Наименование расходного материала]])),MAX($O$1:O77)+1,0)</f>
        <v>77</v>
      </c>
      <c r="P78" s="194">
        <f>IF(ISNUMBER(SEARCH('Карта учёта'!$B$23,Расходка[[#This Row],[Наименование расходного материала]])),MAX($P$1:P77)+1,0)</f>
        <v>77</v>
      </c>
      <c r="Q78" s="194">
        <f>IF(ISNUMBER(SEARCH('Карта учёта'!$B$24,Расходка[[#This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>Launcher 7F JL 3.5</v>
      </c>
      <c r="T78" s="195" t="str">
        <f>IFERROR(INDEX(Расходка[Наименование расходного материала],MATCH(Расходка[[#This Row],[№]],Поиск_расходки[Индекс3],0)),"")</f>
        <v>Launcher 7F JL 3.5</v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>Launcher 7F JL 3.5</v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>Launcher 7F JL 3.5</v>
      </c>
      <c r="Y78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465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466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AF80" s="4" t="s">
        <v>6</v>
      </c>
      <c r="AG80" s="4" t="s">
        <v>467</v>
      </c>
    </row>
    <row r="81" spans="32:33">
      <c r="AF81" s="4" t="s">
        <v>6</v>
      </c>
      <c r="AG81" s="4" t="s">
        <v>468</v>
      </c>
    </row>
    <row r="82" spans="32:33">
      <c r="AF82" s="4" t="s">
        <v>6</v>
      </c>
      <c r="AG82" s="4" t="s">
        <v>469</v>
      </c>
    </row>
    <row r="83" spans="32:33">
      <c r="AF83" s="4" t="s">
        <v>6</v>
      </c>
      <c r="AG83" s="4" t="s">
        <v>470</v>
      </c>
    </row>
    <row r="84" spans="32:33">
      <c r="AF84" s="4" t="s">
        <v>6</v>
      </c>
      <c r="AG84" s="4" t="s">
        <v>421</v>
      </c>
    </row>
    <row r="85" spans="32:33">
      <c r="AF85" s="4" t="s">
        <v>6</v>
      </c>
      <c r="AG85" s="4" t="s">
        <v>422</v>
      </c>
    </row>
    <row r="86" spans="32:33">
      <c r="AF86" s="4" t="s">
        <v>6</v>
      </c>
      <c r="AG86" s="4" t="s">
        <v>471</v>
      </c>
    </row>
    <row r="87" spans="32:33">
      <c r="AF87" s="4" t="s">
        <v>6</v>
      </c>
      <c r="AG87" s="4" t="s">
        <v>472</v>
      </c>
    </row>
    <row r="88" spans="32:33">
      <c r="AF88" s="4" t="s">
        <v>6</v>
      </c>
      <c r="AG88" s="4" t="s">
        <v>473</v>
      </c>
    </row>
    <row r="89" spans="32:33">
      <c r="AF89" s="4" t="s">
        <v>6</v>
      </c>
      <c r="AG89" s="4" t="s">
        <v>474</v>
      </c>
    </row>
    <row r="90" spans="32:33">
      <c r="AF90" s="4" t="s">
        <v>6</v>
      </c>
      <c r="AG90" s="4" t="s">
        <v>475</v>
      </c>
    </row>
    <row r="91" spans="32:33">
      <c r="AF91" s="4" t="s">
        <v>6</v>
      </c>
      <c r="AG91" s="4" t="s">
        <v>476</v>
      </c>
    </row>
    <row r="92" spans="32:33">
      <c r="AF92" s="4" t="s">
        <v>6</v>
      </c>
      <c r="AG92" s="4" t="s">
        <v>477</v>
      </c>
    </row>
    <row r="93" spans="32:33">
      <c r="AF93" s="4" t="s">
        <v>6</v>
      </c>
      <c r="AG93" s="4" t="s">
        <v>478</v>
      </c>
    </row>
    <row r="94" spans="32:33">
      <c r="AF94" s="4" t="s">
        <v>6</v>
      </c>
      <c r="AG94" s="4" t="s">
        <v>425</v>
      </c>
    </row>
    <row r="95" spans="32:33">
      <c r="AF95" s="4" t="s">
        <v>6</v>
      </c>
      <c r="AG95" s="4" t="s">
        <v>426</v>
      </c>
    </row>
    <row r="96" spans="32:33">
      <c r="AF96" s="4" t="s">
        <v>6</v>
      </c>
      <c r="AG96" s="4" t="s">
        <v>479</v>
      </c>
    </row>
    <row r="97" spans="32:33">
      <c r="AF97" s="4" t="s">
        <v>6</v>
      </c>
      <c r="AG97" s="4" t="s">
        <v>480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B16" sqref="B1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529</v>
      </c>
      <c r="C3" t="str">
        <f t="shared" si="0"/>
        <v>И/О заведующего отделения: М.А. Дибиров</v>
      </c>
      <c r="E3" t="s">
        <v>178</v>
      </c>
    </row>
    <row r="4" spans="1:5">
      <c r="A4" t="s">
        <v>123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511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511</v>
      </c>
      <c r="C16" t="str">
        <f>CONCATENATE(A16,B16)</f>
        <v>Старшая мед.сетра: Н.Б. Шишкина</v>
      </c>
    </row>
    <row r="17" spans="1:3">
      <c r="A17" t="s">
        <v>122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266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302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263</v>
      </c>
    </row>
    <row r="27" spans="1:3">
      <c r="A27" t="s">
        <v>169</v>
      </c>
      <c r="B27" t="s">
        <v>267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521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269</v>
      </c>
    </row>
    <row r="33" spans="1:2">
      <c r="A33" t="s">
        <v>169</v>
      </c>
      <c r="B33" t="s">
        <v>350</v>
      </c>
    </row>
    <row r="34" spans="1:2">
      <c r="A34" t="s">
        <v>169</v>
      </c>
      <c r="B34" t="s">
        <v>262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361</v>
      </c>
    </row>
    <row r="39" spans="1:2">
      <c r="A39" t="s">
        <v>169</v>
      </c>
      <c r="B39" t="s">
        <v>502</v>
      </c>
    </row>
    <row r="40" spans="1:2">
      <c r="A40" t="s">
        <v>169</v>
      </c>
      <c r="B40" t="s">
        <v>265</v>
      </c>
    </row>
    <row r="41" spans="1:2">
      <c r="A41" t="s">
        <v>169</v>
      </c>
      <c r="B41" t="s">
        <v>264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522</v>
      </c>
    </row>
    <row r="49" spans="1:2">
      <c r="A49" t="s">
        <v>301</v>
      </c>
      <c r="B49" t="s">
        <v>177</v>
      </c>
    </row>
    <row r="50" spans="1:2">
      <c r="A50" t="s">
        <v>301</v>
      </c>
      <c r="B50" t="s">
        <v>257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176</v>
      </c>
    </row>
    <row r="53" spans="1:2">
      <c r="A53" t="s">
        <v>301</v>
      </c>
      <c r="B53" t="s">
        <v>500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274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339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364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273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378</v>
      </c>
    </row>
    <row r="2" spans="1:1">
      <c r="A2" t="s">
        <v>375</v>
      </c>
    </row>
    <row r="3" spans="1:1">
      <c r="A3" t="s">
        <v>379</v>
      </c>
    </row>
    <row r="4" spans="1:1">
      <c r="A4" t="s">
        <v>380</v>
      </c>
    </row>
    <row r="5" spans="1:1">
      <c r="A5" t="s">
        <v>376</v>
      </c>
    </row>
    <row r="6" spans="1:1">
      <c r="A6" t="s">
        <v>377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2025-04-11T13:46:01Z</cp:lastPrinted>
  <dcterms:created xsi:type="dcterms:W3CDTF">2015-06-05T18:19:34Z</dcterms:created>
  <dcterms:modified xsi:type="dcterms:W3CDTF">2025-04-11T13:47:27Z</dcterms:modified>
</cp:coreProperties>
</file>