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5\04\"/>
    </mc:Choice>
  </mc:AlternateContent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7" i="1" l="1"/>
  <c r="B13" i="9" l="1"/>
  <c r="A6" i="1" l="1"/>
  <c r="A4" i="1"/>
  <c r="A60" i="1" l="1"/>
  <c r="A57" i="1" l="1"/>
  <c r="A56" i="1"/>
  <c r="A3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G78" i="1"/>
  <c r="H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Q73" i="1" s="1"/>
  <c r="AD68" i="1"/>
  <c r="AD69" i="1"/>
  <c r="O66" i="1"/>
  <c r="O67" i="1" s="1"/>
  <c r="O68" i="1" s="1"/>
  <c r="P23" i="1"/>
  <c r="AD58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F76" i="1" s="1"/>
  <c r="F77" i="1" s="1"/>
  <c r="F78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U53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U64" i="1" l="1"/>
  <c r="U46" i="1"/>
  <c r="U66" i="1"/>
  <c r="U51" i="1"/>
  <c r="U57" i="1"/>
  <c r="U70" i="1"/>
  <c r="U47" i="1"/>
  <c r="U52" i="1"/>
  <c r="U56" i="1"/>
  <c r="U45" i="1"/>
  <c r="U44" i="1"/>
  <c r="U61" i="1"/>
  <c r="U41" i="1"/>
  <c r="U59" i="1"/>
  <c r="U69" i="1"/>
  <c r="U54" i="1"/>
  <c r="U58" i="1"/>
  <c r="U72" i="1"/>
  <c r="U55" i="1"/>
  <c r="U40" i="1"/>
  <c r="U73" i="1"/>
  <c r="U42" i="1"/>
  <c r="U60" i="1"/>
  <c r="U68" i="1"/>
  <c r="U39" i="1"/>
  <c r="U75" i="1"/>
  <c r="U63" i="1"/>
  <c r="U74" i="1"/>
  <c r="U49" i="1"/>
  <c r="U67" i="1"/>
  <c r="U43" i="1"/>
  <c r="U71" i="1"/>
  <c r="U62" i="1"/>
  <c r="U48" i="1"/>
  <c r="U50" i="1"/>
  <c r="U65" i="1"/>
  <c r="U78" i="1"/>
  <c r="U76" i="1"/>
  <c r="U77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I76" i="1" l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V50" i="1" s="1"/>
  <c r="W54" i="1"/>
  <c r="W78" i="1"/>
  <c r="V62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58" i="1"/>
  <c r="V74" i="1"/>
  <c r="V70" i="1"/>
  <c r="V42" i="1"/>
  <c r="V73" i="1"/>
  <c r="V52" i="1"/>
  <c r="V49" i="1"/>
  <c r="V59" i="1"/>
  <c r="V75" i="1"/>
  <c r="V41" i="1"/>
  <c r="V51" i="1"/>
  <c r="V67" i="1"/>
  <c r="V46" i="1"/>
  <c r="V54" i="1"/>
  <c r="V72" i="1"/>
  <c r="V48" i="1"/>
  <c r="V53" i="1"/>
  <c r="V56" i="1"/>
  <c r="V40" i="1"/>
  <c r="V61" i="1"/>
  <c r="V64" i="1"/>
  <c r="V66" i="1"/>
  <c r="V43" i="1"/>
  <c r="V44" i="1"/>
  <c r="V69" i="1"/>
  <c r="V60" i="1"/>
  <c r="V57" i="1"/>
  <c r="V71" i="1"/>
  <c r="V7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45" i="1" l="1"/>
  <c r="V63" i="1"/>
  <c r="V68" i="1"/>
  <c r="V39" i="1"/>
  <c r="V65" i="1"/>
  <c r="V47" i="1"/>
  <c r="V55" i="1"/>
  <c r="V77" i="1"/>
  <c r="V78" i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" i="1" s="1"/>
  <c r="T57" i="1"/>
  <c r="T51" i="1"/>
  <c r="T20" i="1"/>
  <c r="T60" i="1"/>
  <c r="T8" i="1"/>
  <c r="T72" i="1"/>
  <c r="T13" i="1"/>
  <c r="T7" i="1"/>
  <c r="T11" i="1"/>
  <c r="T37" i="1"/>
  <c r="T23" i="1"/>
  <c r="T28" i="1"/>
  <c r="T53" i="1"/>
  <c r="T27" i="1"/>
  <c r="T70" i="1"/>
  <c r="T52" i="1"/>
  <c r="T14" i="1"/>
  <c r="T31" i="1"/>
  <c r="T29" i="1"/>
  <c r="T56" i="1"/>
  <c r="T61" i="1"/>
  <c r="T12" i="1"/>
  <c r="T30" i="1"/>
  <c r="T25" i="1"/>
  <c r="T26" i="1"/>
  <c r="T63" i="1"/>
  <c r="T69" i="1"/>
  <c r="T54" i="1"/>
  <c r="T45" i="1"/>
  <c r="T21" i="1"/>
  <c r="T19" i="1"/>
  <c r="T18" i="1"/>
  <c r="T41" i="1"/>
  <c r="T38" i="1"/>
  <c r="N74" i="1"/>
  <c r="L68" i="1"/>
  <c r="M62" i="1"/>
  <c r="Y2" i="1"/>
  <c r="T9" i="1" l="1"/>
  <c r="T36" i="1"/>
  <c r="T68" i="1"/>
  <c r="T67" i="1"/>
  <c r="T62" i="1"/>
  <c r="T42" i="1"/>
  <c r="T32" i="1"/>
  <c r="T16" i="1"/>
  <c r="T55" i="1"/>
  <c r="T22" i="1"/>
  <c r="T59" i="1"/>
  <c r="T35" i="1"/>
  <c r="T10" i="1"/>
  <c r="T39" i="1"/>
  <c r="T43" i="1"/>
  <c r="T15" i="1"/>
  <c r="T24" i="1"/>
  <c r="T46" i="1"/>
  <c r="T33" i="1"/>
  <c r="T65" i="1"/>
  <c r="T48" i="1"/>
  <c r="T44" i="1"/>
  <c r="T2" i="1"/>
  <c r="T49" i="1"/>
  <c r="T17" i="1"/>
  <c r="T50" i="1"/>
  <c r="T71" i="1"/>
  <c r="T47" i="1"/>
  <c r="T58" i="1"/>
  <c r="T64" i="1"/>
  <c r="T73" i="1"/>
  <c r="T66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L75" i="1" s="1"/>
  <c r="M69" i="1"/>
  <c r="P48" i="1" l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78" i="1" s="1"/>
  <c r="Y43" i="1"/>
  <c r="Y14" i="1"/>
  <c r="Y59" i="1"/>
  <c r="Y40" i="1"/>
  <c r="Y52" i="1"/>
  <c r="Y49" i="1"/>
  <c r="Y68" i="1"/>
  <c r="Y62" i="1"/>
  <c r="Y55" i="1"/>
  <c r="Y5" i="1"/>
  <c r="Y46" i="1"/>
  <c r="Y47" i="1"/>
  <c r="Y17" i="1"/>
  <c r="Y15" i="1"/>
  <c r="Y9" i="1"/>
  <c r="Y71" i="1"/>
  <c r="Y51" i="1"/>
  <c r="Y20" i="1"/>
  <c r="Y48" i="1"/>
  <c r="Y36" i="1"/>
  <c r="Y10" i="1"/>
  <c r="Y60" i="1"/>
  <c r="Y8" i="1"/>
  <c r="Y35" i="1"/>
  <c r="Y34" i="1"/>
  <c r="Y67" i="1"/>
  <c r="Y25" i="1"/>
  <c r="Y11" i="1"/>
  <c r="Y41" i="1"/>
  <c r="Y56" i="1"/>
  <c r="Y45" i="1"/>
  <c r="Y4" i="1"/>
  <c r="Y66" i="1"/>
  <c r="Y30" i="1"/>
  <c r="Y74" i="1"/>
  <c r="Y76" i="1"/>
  <c r="M72" i="1"/>
  <c r="Y75" i="1" l="1"/>
  <c r="Y70" i="1"/>
  <c r="Y33" i="1"/>
  <c r="Y73" i="1"/>
  <c r="Y24" i="1"/>
  <c r="Y23" i="1"/>
  <c r="Y32" i="1"/>
  <c r="Y29" i="1"/>
  <c r="Y7" i="1"/>
  <c r="Y57" i="1"/>
  <c r="Y72" i="1"/>
  <c r="Y28" i="1"/>
  <c r="Y21" i="1"/>
  <c r="Y44" i="1"/>
  <c r="Y61" i="1"/>
  <c r="Y37" i="1"/>
  <c r="Y19" i="1"/>
  <c r="Y16" i="1"/>
  <c r="Y69" i="1"/>
  <c r="Y31" i="1"/>
  <c r="Y13" i="1"/>
  <c r="Y50" i="1"/>
  <c r="Y42" i="1"/>
  <c r="Y65" i="1"/>
  <c r="Y6" i="1"/>
  <c r="Y18" i="1"/>
  <c r="Y58" i="1"/>
  <c r="Y22" i="1"/>
  <c r="Y54" i="1"/>
  <c r="Y26" i="1"/>
  <c r="Y12" i="1"/>
  <c r="Y53" i="1"/>
  <c r="Y39" i="1"/>
  <c r="Y27" i="1"/>
  <c r="P51" i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52" i="1"/>
  <c r="AC59" i="1"/>
  <c r="AC46" i="1"/>
  <c r="AC44" i="1"/>
  <c r="AC6" i="1"/>
  <c r="AC37" i="1"/>
  <c r="AC66" i="1"/>
  <c r="AC71" i="1"/>
  <c r="AC9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7" i="1" l="1"/>
  <c r="AC78" i="1"/>
  <c r="AC72" i="1"/>
  <c r="AC76" i="1"/>
  <c r="AC73" i="1"/>
  <c r="AC75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 shape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<sst xmlns="http://schemas.openxmlformats.org/spreadsheetml/2006/main" count="899" uniqueCount="544">
  <si>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</si>
  <si>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</si>
  <si>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</si>
  <si>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</si>
  <si>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</si>
  <si>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</si>
  <si>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</si>
  <si>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</si>
  <si>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</si>
  <si>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</si>
  <si>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</si>
  <si>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</si>
  <si>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</si>
  <si>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</si>
  <si>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</si>
  <si>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</si>
  <si>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</si>
  <si>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</si>
  <si>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</si>
  <si>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</si>
  <si>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</si>
  <si>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</si>
  <si>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</si>
  <si>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</si>
  <si>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</si>
  <si>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</si>
  <si>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</si>
  <si>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</si>
  <si>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</si>
  <si>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</si>
  <si>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</si>
  <si>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</si>
  <si>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</si>
  <si>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</si>
  <si>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</si>
  <si>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</si>
  <si>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</si>
  <si>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</si>
  <si>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</si>
  <si>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</si>
  <si>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</si>
  <si>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</si>
  <si>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</si>
  <si>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</si>
  <si>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</si>
  <si>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</si>
  <si>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</si>
  <si>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</si>
  <si>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</si>
  <si>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</si>
  <si>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</si>
  <si>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</si>
  <si>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</si>
  <si>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</si>
  <si>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</si>
  <si>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</si>
  <si>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</si>
  <si>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</si>
  <si>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</si>
  <si>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</si>
  <si>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</si>
  <si>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</si>
  <si>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</si>
  <si>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</si>
  <si>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</si>
  <si>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</si>
  <si>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</si>
  <si>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</si>
  <si>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</si>
  <si>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</si>
  <si>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</si>
  <si>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</si>
  <si>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</si>
  <si>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</si>
  <si>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</si>
  <si>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</si>
  <si>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</si>
  <si>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</si>
  <si>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</si>
  <si>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</si>
  <si>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</si>
  <si>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</si>
  <si>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</si>
  <si>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</si>
  <si>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</si>
  <si>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</si>
  <si>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</si>
  <si>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</si>
  <si>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</si>
  <si>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</si>
  <si>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</si>
  <si>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</si>
  <si>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</si>
  <si>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</si>
  <si>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</si>
  <si>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</si>
  <si>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</si>
  <si>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</si>
  <si>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</si>
  <si>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</si>
  <si>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</si>
  <si>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</si>
  <si>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</si>
  <si>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</si>
  <si>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</si>
  <si>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</si>
  <si>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</si>
  <si>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</si>
  <si>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</si>
  <si>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</si>
  <si>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</si>
  <si>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</si>
  <si>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</si>
  <si>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</si>
  <si>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</si>
  <si>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</si>
  <si>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</si>
  <si>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</si>
  <si>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</si>
  <si>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</si>
  <si>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</si>
  <si>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</si>
  <si>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</si>
  <si>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</si>
  <si>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</si>
  <si>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</si>
  <si>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</si>
  <si>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</si>
  <si>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</si>
  <si>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</si>
  <si>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</si>
  <si>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</si>
  <si>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</si>
  <si>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</si>
  <si>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</si>
  <si>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</si>
  <si>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</si>
  <si>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</si>
  <si>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</si>
  <si>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</si>
  <si>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</si>
  <si>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</si>
  <si>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</si>
  <si>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</si>
  <si>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</si>
  <si>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</si>
  <si>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</si>
  <si>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</si>
  <si>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</si>
  <si>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</si>
  <si>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</si>
  <si>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</si>
  <si>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</si>
  <si>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</si>
  <si>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</si>
  <si>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</si>
  <si>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</si>
  <si>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</si>
  <si>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</si>
  <si>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</si>
  <si>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</si>
  <si>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</si>
  <si>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</si>
  <si>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</si>
  <si>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</si>
  <si>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</si>
  <si>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</si>
  <si>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</si>
  <si>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</si>
  <si>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</si>
  <si>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</si>
  <si>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</si>
  <si>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</si>
  <si>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</si>
  <si>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</si>
  <si>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</si>
  <si>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</si>
  <si>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</si>
  <si>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</si>
  <si>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</si>
  <si>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</si>
  <si>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</si>
  <si>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</si>
  <si>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</si>
  <si>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</si>
  <si>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</si>
  <si>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</si>
  <si>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</si>
  <si>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</si>
  <si>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</si>
  <si>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</si>
  <si>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</si>
  <si>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</si>
  <si>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</si>
  <si>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</si>
  <si>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</si>
  <si>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</si>
  <si>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</si>
  <si>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</si>
  <si>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</si>
  <si>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</si>
  <si>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</si>
  <si>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</si>
  <si>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</si>
  <si>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</si>
  <si>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</si>
  <si>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</si>
  <si>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</si>
  <si>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</si>
  <si>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</si>
  <si>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</si>
  <si>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</si>
  <si>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</si>
  <si>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</si>
  <si>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</si>
  <si>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</si>
  <si>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</si>
  <si>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</si>
  <si>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</si>
  <si>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</si>
  <si>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</si>
  <si>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</si>
  <si>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</si>
  <si>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</si>
  <si>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</si>
  <si>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</si>
  <si>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</si>
  <si>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</si>
  <si>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</si>
  <si>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</si>
  <si>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</si>
  <si>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</si>
  <si>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</si>
  <si>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</si>
  <si>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</si>
  <si>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</si>
  <si>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</si>
  <si>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</si>
  <si>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</si>
  <si>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</si>
  <si>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</si>
  <si>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</si>
  <si>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</si>
  <si>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</si>
  <si>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</si>
  <si>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</si>
  <si>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</si>
  <si>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</si>
  <si>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</si>
  <si>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</si>
  <si>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</si>
  <si>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</si>
  <si>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</si>
  <si>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</si>
  <si>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</si>
  <si>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</si>
  <si>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</si>
  <si>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</si>
  <si>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</si>
  <si>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</si>
  <si>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</si>
  <si>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</si>
  <si>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</si>
  <si>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</si>
  <si>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</si>
  <si>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</si>
  <si>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</si>
  <si>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</si>
  <si>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</si>
  <si>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</si>
  <si>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</si>
  <si>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</si>
  <si>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</si>
  <si>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</si>
  <si>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</si>
  <si>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</si>
  <si>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</si>
  <si>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</si>
  <si>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</si>
  <si>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</si>
  <si>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</si>
  <si>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</si>
  <si>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</si>
  <si>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</si>
  <si>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</si>
  <si>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</si>
  <si>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</si>
  <si>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</si>
  <si>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</si>
  <si>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</si>
  <si>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</si>
  <si>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</si>
  <si>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</si>
  <si>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</si>
  <si>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</si>
  <si>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</si>
  <si>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</si>
  <si>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</si>
  <si>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</si>
  <si>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</si>
  <si>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</si>
  <si>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</si>
  <si>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</si>
  <si>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</si>
  <si>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</si>
  <si>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</si>
  <si>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</si>
  <si>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</si>
  <si>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</si>
  <si>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</si>
  <si>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</si>
  <si>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</si>
  <si>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</si>
  <si>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</si>
  <si>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</si>
  <si>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</si>
  <si>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</si>
  <si>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</si>
  <si>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</si>
  <si>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</si>
  <si>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</si>
  <si>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</si>
  <si>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</si>
  <si>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</si>
  <si>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</si>
  <si>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</si>
  <si>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</si>
  <si>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</si>
  <si>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</si>
  <si>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</si>
  <si>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</si>
  <si>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</si>
  <si>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</si>
  <si>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</si>
  <si>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</si>
  <si>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</si>
  <si>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</si>
  <si>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</si>
  <si>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</si>
  <si>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</si>
  <si>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</si>
  <si>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</si>
  <si>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</si>
  <si>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</si>
  <si>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</si>
  <si>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</si>
  <si>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</si>
  <si>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</si>
  <si>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</si>
  <si>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</si>
  <si>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</si>
  <si>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</si>
  <si>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</si>
  <si>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</si>
  <si>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</si>
  <si>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</si>
  <si>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</si>
  <si>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</si>
  <si>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</si>
  <si>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</si>
  <si>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</si>
  <si>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</si>
  <si>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</si>
  <si>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</si>
  <si>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</si>
  <si>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</si>
  <si>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</si>
  <si>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</si>
  <si>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</si>
  <si>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</si>
  <si>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</si>
  <si>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</si>
  <si>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</si>
  <si>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</si>
  <si>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</si>
  <si>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</si>
  <si>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</si>
  <si>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</si>
  <si>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</si>
  <si>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</si>
  <si>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</si>
  <si>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</si>
  <si>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</si>
  <si>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</si>
  <si>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</si>
  <si>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</si>
  <si>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</si>
  <si>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</si>
  <si>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</si>
  <si>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</si>
  <si>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</si>
  <si>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</si>
  <si>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</si>
  <si>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</si>
  <si>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</si>
  <si>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</si>
  <si>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</si>
  <si>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</si>
  <si>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</si>
  <si>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</si>
  <si>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</si>
  <si>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</si>
  <si>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</si>
  <si>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</si>
  <si>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</si>
  <si>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</si>
  <si>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</si>
  <si>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</si>
  <si>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</si>
  <si>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</si>
  <si>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</si>
  <si>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</si>
  <si>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</si>
  <si>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</si>
  <si>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</si>
  <si>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</si>
  <si>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</si>
  <si>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</si>
  <si>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</si>
  <si>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</si>
  <si>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</si>
  <si>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</si>
  <si>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</si>
  <si>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</si>
  <si>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</si>
  <si>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</si>
  <si>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</si>
  <si>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</si>
  <si>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</si>
  <si>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</si>
  <si>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</si>
  <si>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</si>
  <si>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</si>
  <si>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</si>
  <si>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</si>
  <si>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</si>
  <si>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</si>
  <si>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</si>
  <si>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</si>
  <si>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</si>
  <si>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</si>
  <si>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</si>
  <si>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</si>
  <si>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</si>
  <si>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</si>
  <si>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</si>
  <si>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</si>
  <si>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</si>
  <si>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</si>
  <si>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</si>
  <si>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</si>
  <si>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</si>
  <si>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</si>
  <si>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</si>
  <si>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</si>
  <si>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</si>
  <si>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</si>
  <si>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</si>
  <si>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</si>
  <si>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</si>
  <si>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</si>
  <si>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</si>
  <si>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</si>
  <si>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</si>
  <si>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</si>
  <si>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</si>
  <si>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</si>
  <si>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</si>
  <si>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</si>
  <si>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</si>
  <si>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</si>
  <si>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</si>
  <si>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</si>
  <si>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</si>
  <si>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</si>
  <si>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</si>
  <si>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</si>
  <si>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</si>
  <si>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</si>
  <si>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</si>
  <si>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</si>
  <si>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</si>
  <si>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</si>
  <si>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</si>
  <si>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</si>
  <si>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</si>
  <si>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</si>
  <si>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</si>
  <si>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</si>
  <si>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</si>
  <si>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</si>
  <si>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</si>
  <si>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</si>
  <si>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</si>
  <si>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</si>
  <si>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</si>
  <si>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</si>
  <si>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</si>
  <si>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</si>
  <si>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</si>
  <si>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</si>
  <si>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</si>
  <si>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</si>
  <si>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</si>
  <si>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</si>
  <si>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</si>
  <si>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</si>
  <si>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</si>
  <si>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</si>
  <si>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</si>
  <si>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</si>
  <si>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</si>
  <si>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</si>
  <si>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</si>
  <si>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</si>
  <si>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</si>
  <si>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</si>
  <si>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</si>
  <si>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</si>
  <si>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</si>
  <si>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</si>
  <si>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</si>
  <si>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</si>
  <si>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</si>
  <si>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</si>
  <si>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</si>
  <si>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</si>
  <si>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>DES, Metafor</t>
  </si>
  <si>
    <t>Artimes</t>
  </si>
  <si>
    <t>NC Apollo</t>
  </si>
  <si>
    <t>Калашникова А.Д.</t>
  </si>
  <si>
    <t xml:space="preserve">Контроль места пункции, повязка на 6 ч. </t>
  </si>
  <si>
    <t>BMW</t>
  </si>
  <si>
    <t>Коллатеральный кровоток: нет.</t>
  </si>
  <si>
    <t xml:space="preserve">Устье ствола ЛКА катетеризировано проводниковым катетером Launcher EBU 3,5 6Fr. Коронарный проводник Shunmei заведен в дистальный сегмент ПНА за зону окклюзии. Мануальная тромбаспирация катктером Export Advance, получены фрагменты тромба. Реканализация. Предилатация стентов БК Artimes 3,0-15 мм - в дистальой зоне давлением до 14 атм, в зоне овелеппинга до 20 атм, в проксимальной зоне до 16 мм. В зону остаточного стеноза проксимальной кромки стента имплантирован с оверлепиингом  DES Resolute Integrity 3,5-15 мм, давлением 12 атм с постдилатацией до 16 атм. Оптимизация ранее установленных стентов БК доставки 3,5-15 мм давлением 8-16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по ПНА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</si>
  <si>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t>300 ml</t>
  </si>
  <si>
    <t>Исозимова А.М.</t>
  </si>
  <si>
    <t>1:42</t>
  </si>
  <si>
    <t>Правый</t>
  </si>
  <si>
    <t>100 ml</t>
  </si>
  <si>
    <t>без стенозов.</t>
  </si>
  <si>
    <t>на границе проксимального и среднего сегментов определяется стеноз 30%. Выраженная извитость среднего и дистального сегментов. TIMI III.</t>
  </si>
  <si>
    <t>выраженная извитость, без стенозов.  TIMI III.</t>
  </si>
  <si>
    <t>Контроль места пункции, повязка на 6 ч. Консервативная стретегия.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</si>
</sst>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4" zoomScaleNormal="100" zoomScaleSheetLayoutView="100" zoomScalePageLayoutView="90" workbookViewId="0">
      <selection activeCell="H42" sqref="H42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45774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0.53819444444444442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0.55902777777777779</v>
      </c>
      <c r="C10" s="54"/>
      <c r="D10" s="94" t="s">
        <v>173</v>
      </c>
      <c r="E10" s="92"/>
      <c r="F10" s="92"/>
      <c r="G10" s="23" t="s">
        <v>156</v>
      </c>
      <c r="H10" s="25"/>
    </row>
    <row r="11" spans="1:8" ht="17.25" thickTop="1" thickBot="1">
      <c r="A11" s="88" t="s">
        <v>192</v>
      </c>
      <c r="B11" s="202" t="s">
        <v>536</v>
      </c>
      <c r="C11" s="8"/>
      <c r="D11" s="94" t="s">
        <v>170</v>
      </c>
      <c r="E11" s="92"/>
      <c r="F11" s="92"/>
      <c r="G11" s="23" t="s">
        <v>251</v>
      </c>
      <c r="H11" s="25"/>
    </row>
    <row r="12" spans="1:8" ht="16.5" thickTop="1">
      <c r="A12" s="80" t="s">
        <v>8</v>
      </c>
      <c r="B12" s="81">
        <v>21553</v>
      </c>
      <c r="C12" s="11"/>
      <c r="D12" s="94" t="s">
        <v>301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66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11779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396</v>
      </c>
      <c r="H15" s="168" t="s">
        <v>537</v>
      </c>
    </row>
    <row r="16" spans="1:8" ht="15.6" customHeight="1">
      <c r="A16" s="14" t="s">
        <v>106</v>
      </c>
      <c r="B16" s="18" t="s">
        <v>309</v>
      </c>
      <c r="C16"/>
      <c r="D16" s="35"/>
      <c r="E16" s="35"/>
      <c r="F16" s="35"/>
      <c r="G16" s="165" t="s">
        <v>398</v>
      </c>
      <c r="H16" s="163">
        <v>912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385</v>
      </c>
      <c r="H17" s="167">
        <f>H16*0.0019</f>
        <v>1.7327999999999999</v>
      </c>
    </row>
    <row r="18" spans="1:8" ht="14.45" customHeight="1">
      <c r="A18" s="56" t="s">
        <v>188</v>
      </c>
      <c r="B18" s="86" t="s">
        <v>538</v>
      </c>
      <c r="C18"/>
      <c r="D18" s="27" t="s">
        <v>210</v>
      </c>
      <c r="E18" s="27"/>
      <c r="F18" s="27"/>
      <c r="G18" s="84" t="s">
        <v>189</v>
      </c>
      <c r="H18" s="85" t="s">
        <v>526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540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270</v>
      </c>
      <c r="B22" s="230" t="s">
        <v>541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271</v>
      </c>
      <c r="B27" s="230" t="s">
        <v>542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272</v>
      </c>
      <c r="B32" s="230" t="s">
        <v>542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33"/>
      <c r="C36" s="233"/>
      <c r="D36" s="233"/>
      <c r="E36" s="233"/>
      <c r="F36" s="233"/>
      <c r="G36" s="233"/>
      <c r="H36" s="234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 t="s">
        <v>533</v>
      </c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543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539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524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2" zoomScaleNormal="100" zoomScaleSheetLayoutView="100" zoomScalePageLayoutView="90" workbookViewId="0">
      <selection activeCell="D50" sqref="D50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/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B8"/>
      <c r="C8" s="244" t="s">
        <v>221</v>
      </c>
      <c r="D8" s="244"/>
      <c r="E8" s="244"/>
      <c r="F8" s="189">
        <v>1</v>
      </c>
      <c r="G8" s="117" t="s">
        <v>307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45774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0.55902777777777779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0.53472222222222221</v>
      </c>
      <c r="C14" s="11"/>
      <c r="D14" s="94" t="s">
        <v>173</v>
      </c>
      <c r="E14" s="92"/>
      <c r="F14" s="92"/>
      <c r="G14" s="79" t="str">
        <f>КАГ!G10</f>
        <v>Мешалкина И.В.</v>
      </c>
      <c r="H14" s="90" t="str">
        <f>IF(ISBLANK(КАГ!H10),"",КАГ!H10)</f>
        <v/>
      </c>
    </row>
    <row r="15" spans="1:8" ht="16.5" thickBot="1">
      <c r="A15" s="162" t="s">
        <v>384</v>
      </c>
      <c r="B15" s="187">
        <f>IF(B14&lt;B13,B14+1,B14)-B13</f>
        <v>0.97569444444444453</v>
      </c>
      <c r="C15"/>
      <c r="D15" s="94" t="s">
        <v>170</v>
      </c>
      <c r="E15" s="92"/>
      <c r="F15" s="92"/>
      <c r="G15" s="79" t="str">
        <f>КАГ!G11</f>
        <v>Чесноков С.Л.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Исозимова А.М.</v>
      </c>
      <c r="C16" s="199">
        <f>LEN(КАГ!B11)</f>
        <v>14</v>
      </c>
      <c r="D16" s="94" t="s">
        <v>301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21553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66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11779</v>
      </c>
      <c r="C19" s="68"/>
      <c r="D19" s="68"/>
      <c r="E19" s="68"/>
      <c r="F19" s="68"/>
      <c r="G19" s="164" t="s">
        <v>396</v>
      </c>
      <c r="H19" s="179" t="str">
        <f>КАГ!H15</f>
        <v>1:42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398</v>
      </c>
      <c r="H20" s="180">
        <f>КАГ!H16</f>
        <v>912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385</v>
      </c>
      <c r="H21" s="167">
        <f>КАГ!H17</f>
        <v>1.7327999999999999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4" t="s">
        <v>388</v>
      </c>
      <c r="B23" s="171" t="s">
        <v>387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386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534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392</v>
      </c>
      <c r="B38" s="174"/>
      <c r="C38" s="175"/>
      <c r="D38" s="175"/>
      <c r="E38" s="185" t="str">
        <f>IF(A6=Вмешательства!D4,Вмешательства!V16,IF(ЧКВ!A6=Вмешательства!D36,Вмешательства!V16,"-----"))</f>
        <v>СТЕНТ/Ы</v>
      </c>
      <c r="F38" s="175"/>
      <c r="G38" s="178"/>
      <c r="H38"/>
    </row>
    <row r="39" spans="1:12" ht="15.75">
      <c r="A39" s="172" t="s">
        <v>389</v>
      </c>
      <c r="B39" s="69" t="s">
        <v>391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390</v>
      </c>
      <c r="B40" s="177" t="s">
        <v>519</v>
      </c>
      <c r="C40" s="119"/>
      <c r="D40" s="249" t="s">
        <v>531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535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525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368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без стенозов.
Бассейн ПНА:   на границе проксимального и среднего сегментов определяется стеноз 30%. Выраженная извитость среднего и дистального сегментов. TIMI III.
Бассейн  ОА:   выраженная извитость, без стенозов.  TIMI III.
Бассейн ПКА:   выраженная извитость, без стенозов.  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18" sqref="C18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45774</v>
      </c>
      <c r="C2" s="151" t="str">
        <f>IF(ЧКВ!A6=Вмешательства!D4,Вмешательства!F20,IF(ЧКВ!A6=Вмешательства!D36,Вмешательства!F20,Вмешательства!F22))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Исозимова А.М.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21553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3">
        <f>ЧКВ!A6</f>
        <v>0</v>
      </c>
      <c r="C6" s="130" t="s">
        <v>10</v>
      </c>
      <c r="D6" s="102">
        <f>DATEDIF(D5,D10,"y")</f>
        <v>66</v>
      </c>
    </row>
    <row r="7" spans="1:4">
      <c r="A7" s="37"/>
      <c r="B7"/>
      <c r="C7" s="100" t="s">
        <v>12</v>
      </c>
      <c r="D7" s="102">
        <f>КАГ!$B$14</f>
        <v>11779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45774</v>
      </c>
    </row>
    <row r="11" spans="1:4">
      <c r="A11" s="26"/>
      <c r="B11" s="111"/>
      <c r="C11" s="111"/>
      <c r="D11" s="112"/>
    </row>
    <row r="12" spans="1:4" ht="18.75" customHeight="1">
      <c r="A12" s="135" t="s">
        <v>333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304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323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516</v>
      </c>
      <c r="C15" s="134">
        <v>0.7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321</v>
      </c>
      <c r="C16" s="134" t="s">
        <v>416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528</v>
      </c>
      <c r="C17" s="134" t="s">
        <v>412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53" t="s">
        <v>367</v>
      </c>
      <c r="C18" s="134"/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374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513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482</v>
      </c>
      <c r="G3" s="3" t="s">
        <v>483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309</v>
      </c>
      <c r="G4" s="3" t="s">
        <v>483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397</v>
      </c>
      <c r="F5" t="s">
        <v>131</v>
      </c>
      <c r="G5" s="3" t="s">
        <v>483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482</v>
      </c>
      <c r="G13" s="3" t="s">
        <v>484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309</v>
      </c>
      <c r="G14" s="3" t="s">
        <v>484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392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393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485</v>
      </c>
      <c r="V17" t="s">
        <v>394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303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334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335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345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500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11" zoomScaleNormal="100" workbookViewId="0">
      <selection activeCell="C28" sqref="C28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278</v>
      </c>
      <c r="H1" s="114" t="s">
        <v>279</v>
      </c>
      <c r="I1" s="114" t="s">
        <v>280</v>
      </c>
      <c r="J1" s="114" t="s">
        <v>281</v>
      </c>
      <c r="K1" s="115" t="s">
        <v>282</v>
      </c>
      <c r="L1" s="115" t="s">
        <v>283</v>
      </c>
      <c r="M1" s="115" t="s">
        <v>284</v>
      </c>
      <c r="N1" s="115" t="s">
        <v>285</v>
      </c>
      <c r="O1" s="115" t="s">
        <v>286</v>
      </c>
      <c r="P1" s="115" t="s">
        <v>287</v>
      </c>
      <c r="Q1" s="115" t="s">
        <v>288</v>
      </c>
      <c r="R1" s="114" t="s">
        <v>103</v>
      </c>
      <c r="S1" s="114" t="s">
        <v>104</v>
      </c>
      <c r="T1" s="114" t="s">
        <v>289</v>
      </c>
      <c r="U1" s="114" t="s">
        <v>290</v>
      </c>
      <c r="V1" s="114" t="s">
        <v>291</v>
      </c>
      <c r="W1" s="114" t="s">
        <v>292</v>
      </c>
      <c r="X1" s="114" t="s">
        <v>293</v>
      </c>
      <c r="Y1" s="114" t="s">
        <v>294</v>
      </c>
      <c r="Z1" s="114" t="s">
        <v>295</v>
      </c>
      <c r="AA1" s="114" t="s">
        <v>296</v>
      </c>
      <c r="AB1" s="114" t="s">
        <v>297</v>
      </c>
      <c r="AC1" s="114" t="s">
        <v>298</v>
      </c>
      <c r="AD1" s="114" t="s">
        <v>299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497</v>
      </c>
      <c r="AN1" s="2" t="s">
        <v>491</v>
      </c>
      <c r="AO1" t="s">
        <v>354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308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>Artimes</v>
      </c>
      <c r="W2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399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307</v>
      </c>
      <c r="AO2" s="208" t="s">
        <v>493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367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1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486</v>
      </c>
      <c r="AO3" t="s">
        <v>494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t="s">
        <v>528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1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>Artimes</v>
      </c>
      <c r="Y4" s="114" t="str">
        <f>IFERROR(INDEX(Расходка[Наименование расходного материала],MATCH(Расходка[[#This Row],[№]],Поиск_расходки[Индекс8],0)),"")</f>
        <v>Artimes</v>
      </c>
      <c r="Z4" s="114" t="str">
        <f>IFERROR(INDEX(Расходка[Наименование расходного материала],MATCH(Расходка[[#This Row],[№]],Поиск_расходки[Индекс9],0)),"")</f>
        <v>Artimes</v>
      </c>
      <c r="AA4" s="114" t="str">
        <f>IFERROR(INDEX(Расходка[Наименование расходного материала],MATCH(Расходка[[#This Row],[№]],Поиск_расходки[Индекс10],0)),"")</f>
        <v>Artimes</v>
      </c>
      <c r="AB4" s="114" t="str">
        <f>IFERROR(INDEX(Расходка[Наименование расходного материала],MATCH(Расходка[[#This Row],[№]],Поиск_расходки[Индекс11],0)),"")</f>
        <v>Artimes</v>
      </c>
      <c r="AC4" s="114" t="str">
        <f>IFERROR(INDEX(Расходка[Наименование расходного материала],MATCH(Расходка[[#This Row],[№]],Поиск_расходки[Индекс12],0)),"")</f>
        <v>Artimes</v>
      </c>
      <c r="AD4" s="114" t="str">
        <f>IFERROR(INDEX(Расходка[Наименование расходного материала],MATCH(Расходка[[#This Row],[№]],Поиск_расходки[Индекс13],0)),"")</f>
        <v>Artimes</v>
      </c>
      <c r="AF4" s="4" t="s">
        <v>5</v>
      </c>
      <c r="AG4" s="4" t="s">
        <v>401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499</v>
      </c>
      <c r="AO4" t="s">
        <v>496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s="1" t="s">
        <v>276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>Euphora</v>
      </c>
      <c r="Y5" s="114" t="str">
        <f>IFERROR(INDEX(Расходка[Наименование расходного материала],MATCH(Расходка[[#This Row],[№]],Поиск_расходки[Индекс8],0)),"")</f>
        <v>Euphora</v>
      </c>
      <c r="Z5" s="114" t="str">
        <f>IFERROR(INDEX(Расходка[Наименование расходного материала],MATCH(Расходка[[#This Row],[№]],Поиск_расходки[Индекс9],0)),"")</f>
        <v>Euphora</v>
      </c>
      <c r="AA5" s="114" t="str">
        <f>IFERROR(INDEX(Расходка[Наименование расходного материала],MATCH(Расходка[[#This Row],[№]],Поиск_расходки[Индекс10],0)),"")</f>
        <v>Euphora</v>
      </c>
      <c r="AB5" s="114" t="str">
        <f>IFERROR(INDEX(Расходка[Наименование расходного материала],MATCH(Расходка[[#This Row],[№]],Поиск_расходки[Индекс11],0)),"")</f>
        <v>Euphora</v>
      </c>
      <c r="AC5" s="114" t="str">
        <f>IFERROR(INDEX(Расходка[Наименование расходного материала],MATCH(Расходка[[#This Row],[№]],Поиск_расходки[Индекс12],0)),"")</f>
        <v>Euphora</v>
      </c>
      <c r="AD5" s="114" t="str">
        <f>IFERROR(INDEX(Расходка[Наименование расходного материала],MATCH(Расходка[[#This Row],[№]],Поиск_расходки[Индекс13],0)),"")</f>
        <v>Euphora</v>
      </c>
      <c r="AF5" s="4" t="s">
        <v>5</v>
      </c>
      <c r="AG5" s="4" t="s">
        <v>402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495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529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>NC Apollo</v>
      </c>
      <c r="Y6" s="114" t="str">
        <f>IFERROR(INDEX(Расходка[Наименование расходного материала],MATCH(Расходка[[#This Row],[№]],Поиск_расходки[Индекс8],0)),"")</f>
        <v>NC Apollo</v>
      </c>
      <c r="Z6" s="114" t="str">
        <f>IFERROR(INDEX(Расходка[Наименование расходного материала],MATCH(Расходка[[#This Row],[№]],Поиск_расходки[Индекс9],0)),"")</f>
        <v>NC Apollo</v>
      </c>
      <c r="AA6" s="114" t="str">
        <f>IFERROR(INDEX(Расходка[Наименование расходного материала],MATCH(Расходка[[#This Row],[№]],Поиск_расходки[Индекс10],0)),"")</f>
        <v>NC Apollo</v>
      </c>
      <c r="AB6" s="114" t="str">
        <f>IFERROR(INDEX(Расходка[Наименование расходного материала],MATCH(Расходка[[#This Row],[№]],Поиск_расходки[Индекс11],0)),"")</f>
        <v>NC Apollo</v>
      </c>
      <c r="AC6" s="114" t="str">
        <f>IFERROR(INDEX(Расходка[Наименование расходного материала],MATCH(Расходка[[#This Row],[№]],Поиск_расходки[Индекс12],0)),"")</f>
        <v>NC Apollo</v>
      </c>
      <c r="AD6" s="114" t="str">
        <f>IFERROR(INDEX(Расходка[Наименование расходного материала],MATCH(Расходка[[#This Row],[№]],Поиск_расходки[Индекс13],0)),"")</f>
        <v>NC Apollo</v>
      </c>
      <c r="AF6" s="4" t="s">
        <v>5</v>
      </c>
      <c r="AG6" s="4" t="s">
        <v>403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498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310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>NC Accuforce</v>
      </c>
      <c r="Y7" s="114" t="str">
        <f>IFERROR(INDEX(Расходка[Наименование расходного материала],MATCH(Расходка[[#This Row],[№]],Поиск_расходки[Индекс8],0)),"")</f>
        <v>NC Accuforce</v>
      </c>
      <c r="Z7" s="114" t="str">
        <f>IFERROR(INDEX(Расходка[Наименование расходного материала],MATCH(Расходка[[#This Row],[№]],Поиск_расходки[Индекс9],0)),"")</f>
        <v>NC Accuforce</v>
      </c>
      <c r="AA7" s="114" t="str">
        <f>IFERROR(INDEX(Расходка[Наименование расходного материала],MATCH(Расходка[[#This Row],[№]],Поиск_расходки[Индекс10],0)),"")</f>
        <v>NC Accuforce</v>
      </c>
      <c r="AB7" s="114" t="str">
        <f>IFERROR(INDEX(Расходка[Наименование расходного материала],MATCH(Расходка[[#This Row],[№]],Поиск_расходки[Индекс11],0)),"")</f>
        <v>NC Accuforce</v>
      </c>
      <c r="AC7" s="114" t="str">
        <f>IFERROR(INDEX(Расходка[Наименование расходного материала],MATCH(Расходка[[#This Row],[№]],Поиск_расходки[Индекс12],0)),"")</f>
        <v>NC Accuforce</v>
      </c>
      <c r="AD7" s="114" t="str">
        <f>IFERROR(INDEX(Расходка[Наименование расходного материала],MATCH(Расходка[[#This Row],[№]],Поиск_расходки[Индекс13],0)),"")</f>
        <v>NC Accuforce</v>
      </c>
      <c r="AF7" s="4" t="s">
        <v>5</v>
      </c>
      <c r="AG7" s="4" t="s">
        <v>404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492</v>
      </c>
    </row>
    <row r="8" spans="1:42">
      <c r="A8">
        <f>ROW(Расходка[[#This Row],[Тип расходного материала ]])-1</f>
        <v>7</v>
      </c>
      <c r="B8" t="s">
        <v>5</v>
      </c>
      <c r="C8" s="1" t="s">
        <v>305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>NC Euphora</v>
      </c>
      <c r="Y8" s="114" t="str">
        <f>IFERROR(INDEX(Расходка[Наименование расходного материала],MATCH(Расходка[[#This Row],[№]],Поиск_расходки[Индекс8],0)),"")</f>
        <v>NC Euphora</v>
      </c>
      <c r="Z8" s="114" t="str">
        <f>IFERROR(INDEX(Расходка[Наименование расходного материала],MATCH(Расходка[[#This Row],[№]],Поиск_расходки[Индекс9],0)),"")</f>
        <v>NC Euphora</v>
      </c>
      <c r="AA8" s="114" t="str">
        <f>IFERROR(INDEX(Расходка[Наименование расходного материала],MATCH(Расходка[[#This Row],[№]],Поиск_расходки[Индекс10],0)),"")</f>
        <v>NC Euphora</v>
      </c>
      <c r="AB8" s="114" t="str">
        <f>IFERROR(INDEX(Расходка[Наименование расходного материала],MATCH(Расходка[[#This Row],[№]],Поиск_расходки[Индекс11],0)),"")</f>
        <v>NC Euphora</v>
      </c>
      <c r="AC8" s="114" t="str">
        <f>IFERROR(INDEX(Расходка[Наименование расходного материала],MATCH(Расходка[[#This Row],[№]],Поиск_расходки[Индекс12],0)),"")</f>
        <v>NC Euphora</v>
      </c>
      <c r="AD8" s="114" t="str">
        <f>IFERROR(INDEX(Расходка[Наименование расходного материала],MATCH(Расходка[[#This Row],[№]],Поиск_расходки[Индекс13],0)),"")</f>
        <v>NC Euphora</v>
      </c>
      <c r="AF8" s="4" t="s">
        <v>5</v>
      </c>
      <c r="AG8" s="4" t="s">
        <v>405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275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>Sapphire</v>
      </c>
      <c r="Y9" s="114" t="str">
        <f>IFERROR(INDEX(Расходка[Наименование расходного материала],MATCH(Расходка[[#This Row],[№]],Поиск_расходки[Индекс8],0)),"")</f>
        <v>Sapphire</v>
      </c>
      <c r="Z9" s="114" t="str">
        <f>IFERROR(INDEX(Расходка[Наименование расходного материала],MATCH(Расходка[[#This Row],[№]],Поиск_расходки[Индекс9],0)),"")</f>
        <v>Sapphire</v>
      </c>
      <c r="AA9" s="114" t="str">
        <f>IFERROR(INDEX(Расходка[Наименование расходного материала],MATCH(Расходка[[#This Row],[№]],Поиск_расходки[Индекс10],0)),"")</f>
        <v>Sapphire</v>
      </c>
      <c r="AB9" s="114" t="str">
        <f>IFERROR(INDEX(Расходка[Наименование расходного материала],MATCH(Расходка[[#This Row],[№]],Поиск_расходки[Индекс11],0)),"")</f>
        <v>Sapphire</v>
      </c>
      <c r="AC9" s="114" t="str">
        <f>IFERROR(INDEX(Расходка[Наименование расходного материала],MATCH(Расходка[[#This Row],[№]],Поиск_расходки[Индекс12],0)),"")</f>
        <v>Sapphire</v>
      </c>
      <c r="AD9" s="114" t="str">
        <f>IFERROR(INDEX(Расходка[Наименование расходного материала],MATCH(Расходка[[#This Row],[№]],Поиск_расходки[Индекс13],0)),"")</f>
        <v>Sapphire</v>
      </c>
      <c r="AF9" s="4" t="s">
        <v>5</v>
      </c>
      <c r="AG9" s="4" t="s">
        <v>406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311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>Sprinter Legend</v>
      </c>
      <c r="Y10" s="114" t="str">
        <f>IFERROR(INDEX(Расходка[Наименование расходного материала],MATCH(Расходка[[#This Row],[№]],Поиск_расходки[Индекс8],0)),"")</f>
        <v>Sprinter Legend</v>
      </c>
      <c r="Z10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10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10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10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10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10" s="4" t="s">
        <v>5</v>
      </c>
      <c r="AG10" s="4" t="s">
        <v>407</v>
      </c>
      <c r="AI10" t="s">
        <v>353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356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11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11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11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11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11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11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11" s="4" t="s">
        <v>5</v>
      </c>
      <c r="AG11" s="4" t="s">
        <v>408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372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>Колибри</v>
      </c>
      <c r="Y12" s="114" t="str">
        <f>IFERROR(INDEX(Расходка[Наименование расходного материала],MATCH(Расходка[[#This Row],[№]],Поиск_расходки[Индекс8],0)),"")</f>
        <v>Колибри</v>
      </c>
      <c r="Z12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2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2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2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2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2" s="4" t="s">
        <v>5</v>
      </c>
      <c r="AG12" s="4" t="s">
        <v>409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395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3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3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3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3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3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3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3" s="4" t="s">
        <v>5</v>
      </c>
      <c r="AG13" s="4" t="s">
        <v>410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511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4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4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4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4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4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4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4" s="4" t="s">
        <v>5</v>
      </c>
      <c r="AG14" s="4" t="s">
        <v>489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s="1" t="s">
        <v>331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>Nitrex 260</v>
      </c>
      <c r="Y15" s="114" t="str">
        <f>IFERROR(INDEX(Расходка[Наименование расходного материала],MATCH(Расходка[[#This Row],[№]],Поиск_расходки[Индекс8],0)),"")</f>
        <v>Nitrex 260</v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411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>RadiFocus</v>
      </c>
      <c r="Y16" s="114" t="str">
        <f>IFERROR(INDEX(Расходка[Наименование расходного материала],MATCH(Расходка[[#This Row],[№]],Поиск_расходки[Индекс8],0)),"")</f>
        <v>RadiFocus</v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412</v>
      </c>
      <c r="AI16" t="s">
        <v>304</v>
      </c>
    </row>
    <row r="17" spans="1:35">
      <c r="A17">
        <f>ROW(Расходка[[#This Row],[Тип расходного материала ]])-1</f>
        <v>16</v>
      </c>
      <c r="B17" t="s">
        <v>304</v>
      </c>
      <c r="C17" t="s">
        <v>330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>BasixCOMPAK</v>
      </c>
      <c r="Y17" s="114" t="str">
        <f>IFERROR(INDEX(Расходка[Наименование расходного материала],MATCH(Расходка[[#This Row],[№]],Поиск_расходки[Индекс8],0)),"")</f>
        <v>BasixCOMPAK</v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413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304</v>
      </c>
      <c r="C18" t="s">
        <v>360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>BasixTOUCH</v>
      </c>
      <c r="Y18" s="114" t="str">
        <f>IFERROR(INDEX(Расходка[Наименование расходного материала],MATCH(Расходка[[#This Row],[№]],Поиск_расходки[Индекс8],0)),"")</f>
        <v>BasixTOUCH</v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414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304</v>
      </c>
      <c r="C19" t="s">
        <v>352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>Dolphin</v>
      </c>
      <c r="Y19" s="114" t="str">
        <f>IFERROR(INDEX(Расходка[Наименование расходного материала],MATCH(Расходка[[#This Row],[№]],Поиск_расходки[Индекс8],0)),"")</f>
        <v>Dolphin</v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415</v>
      </c>
      <c r="AI19" t="s">
        <v>300</v>
      </c>
    </row>
    <row r="20" spans="1:35">
      <c r="A20">
        <f>ROW(Расходка[[#This Row],[Тип расходного материала ]])-1</f>
        <v>19</v>
      </c>
      <c r="B20" t="s">
        <v>304</v>
      </c>
      <c r="C20" t="s">
        <v>373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>Lepu Medical</v>
      </c>
      <c r="Y20" s="114" t="str">
        <f>IFERROR(INDEX(Расходка[Наименование расходного материала],MATCH(Расходка[[#This Row],[№]],Поиск_расходки[Индекс8],0)),"")</f>
        <v>Lepu Medical</v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416</v>
      </c>
      <c r="AI20" t="s">
        <v>306</v>
      </c>
    </row>
    <row r="21" spans="1:35">
      <c r="A21">
        <f>ROW(Расходка[[#This Row],[Тип расходного материала ]])-1</f>
        <v>20</v>
      </c>
      <c r="B21" t="s">
        <v>304</v>
      </c>
      <c r="C21" t="s">
        <v>365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21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417</v>
      </c>
    </row>
    <row r="22" spans="1:35">
      <c r="A22">
        <f>ROW(Расходка[[#This Row],[Тип расходного материала ]])-1</f>
        <v>21</v>
      </c>
      <c r="B22" t="s">
        <v>304</v>
      </c>
      <c r="C22" t="s">
        <v>502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>Demax</v>
      </c>
      <c r="Y22" s="114" t="str">
        <f>IFERROR(INDEX(Расходка[Наименование расходного материала],MATCH(Расходка[[#This Row],[№]],Поиск_расходки[Индекс8],0)),"")</f>
        <v>Demax</v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418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336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>Oscor 7F</v>
      </c>
      <c r="Y23" s="114" t="str">
        <f>IFERROR(INDEX(Расходка[Наименование расходного материала],MATCH(Расходка[[#This Row],[№]],Поиск_расходки[Индекс8],0)),"")</f>
        <v>Oscor 7F</v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419</v>
      </c>
    </row>
    <row r="24" spans="1:35">
      <c r="A24">
        <f>ROW(Расходка[[#This Row],[Тип расходного материала ]])-1</f>
        <v>23</v>
      </c>
      <c r="B24" t="s">
        <v>304</v>
      </c>
      <c r="C24" s="1" t="s">
        <v>504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4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420</v>
      </c>
    </row>
    <row r="25" spans="1:35">
      <c r="A25">
        <f>ROW(Расходка[[#This Row],[Тип расходного материала ]])-1</f>
        <v>24</v>
      </c>
      <c r="B25" t="s">
        <v>304</v>
      </c>
      <c r="C25" s="1" t="s">
        <v>506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5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421</v>
      </c>
    </row>
    <row r="26" spans="1:35">
      <c r="A26">
        <f>ROW(Расходка[[#This Row],[Тип расходного материала ]])-1</f>
        <v>25</v>
      </c>
      <c r="B26" t="s">
        <v>304</v>
      </c>
      <c r="C26" s="1" t="s">
        <v>304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6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422</v>
      </c>
    </row>
    <row r="27" spans="1:35">
      <c r="A27">
        <f>ROW(Расходка[[#This Row],[Тип расходного материала ]])-1</f>
        <v>26</v>
      </c>
      <c r="B27" t="s">
        <v>3</v>
      </c>
      <c r="C27" s="1" t="s">
        <v>532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>BMW</v>
      </c>
      <c r="Y27" s="114" t="str">
        <f>IFERROR(INDEX(Расходка[Наименование расходного материала],MATCH(Расходка[[#This Row],[№]],Поиск_расходки[Индекс8],0)),"")</f>
        <v>BMW</v>
      </c>
      <c r="Z27" s="114" t="str">
        <f>IFERROR(INDEX(Расходка[Наименование расходного материала],MATCH(Расходка[[#This Row],[№]],Поиск_расходки[Индекс9],0)),"")</f>
        <v>BMW</v>
      </c>
      <c r="AA27" s="114" t="str">
        <f>IFERROR(INDEX(Расходка[Наименование расходного материала],MATCH(Расходка[[#This Row],[№]],Поиск_расходки[Индекс10],0)),"")</f>
        <v>BMW</v>
      </c>
      <c r="AB27" s="114" t="str">
        <f>IFERROR(INDEX(Расходка[Наименование расходного материала],MATCH(Расходка[[#This Row],[№]],Поиск_расходки[Индекс11],0)),"")</f>
        <v>BMW</v>
      </c>
      <c r="AC27" s="114" t="str">
        <f>IFERROR(INDEX(Расходка[Наименование расходного материала],MATCH(Расходка[[#This Row],[№]],Поиск_расходки[Индекс12],0)),"")</f>
        <v>BMW</v>
      </c>
      <c r="AD27" s="114" t="str">
        <f>IFERROR(INDEX(Расходка[Наименование расходного материала],MATCH(Расходка[[#This Row],[№]],Поиск_расходки[Индекс13],0)),"")</f>
        <v>BMW</v>
      </c>
      <c r="AF27" s="4" t="s">
        <v>5</v>
      </c>
      <c r="AG27" s="4" t="s">
        <v>423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319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8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8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8" s="4" t="s">
        <v>5</v>
      </c>
      <c r="AG28" s="4" t="s">
        <v>424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340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9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9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9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9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9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9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9" s="4" t="s">
        <v>5</v>
      </c>
      <c r="AG29" s="4" t="s">
        <v>425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312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>Fielder</v>
      </c>
      <c r="Y30" s="114" t="str">
        <f>IFERROR(INDEX(Расходка[Наименование расходного материала],MATCH(Расходка[[#This Row],[№]],Поиск_расходки[Индекс8],0)),"")</f>
        <v>Fielder</v>
      </c>
      <c r="Z30" s="114" t="str">
        <f>IFERROR(INDEX(Расходка[Наименование расходного материала],MATCH(Расходка[[#This Row],[№]],Поиск_расходки[Индекс9],0)),"")</f>
        <v>Fielder</v>
      </c>
      <c r="AA30" s="114" t="str">
        <f>IFERROR(INDEX(Расходка[Наименование расходного материала],MATCH(Расходка[[#This Row],[№]],Поиск_расходки[Индекс10],0)),"")</f>
        <v>Fielder</v>
      </c>
      <c r="AB30" s="114" t="str">
        <f>IFERROR(INDEX(Расходка[Наименование расходного материала],MATCH(Расходка[[#This Row],[№]],Поиск_расходки[Индекс11],0)),"")</f>
        <v>Fielder</v>
      </c>
      <c r="AC30" s="114" t="str">
        <f>IFERROR(INDEX(Расходка[Наименование расходного материала],MATCH(Расходка[[#This Row],[№]],Поиск_расходки[Индекс12],0)),"")</f>
        <v>Fielder</v>
      </c>
      <c r="AD30" s="114" t="str">
        <f>IFERROR(INDEX(Расходка[Наименование расходного материала],MATCH(Расходка[[#This Row],[№]],Поиск_расходки[Индекс13],0)),"")</f>
        <v>Fielder</v>
      </c>
      <c r="AF30" s="4" t="s">
        <v>5</v>
      </c>
      <c r="AG30" s="4" t="s">
        <v>487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370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>Fielder XT-A</v>
      </c>
      <c r="Y31" s="114" t="str">
        <f>IFERROR(INDEX(Расходка[Наименование расходного материала],MATCH(Расходка[[#This Row],[№]],Поиск_расходки[Индекс8],0)),"")</f>
        <v>Fielder XT-A</v>
      </c>
      <c r="Z31" s="114" t="str">
        <f>IFERROR(INDEX(Расходка[Наименование расходного материала],MATCH(Расходка[[#This Row],[№]],Поиск_расходки[Индекс9],0)),"")</f>
        <v>Fielder XT-A</v>
      </c>
      <c r="AA31" s="114" t="str">
        <f>IFERROR(INDEX(Расходка[Наименование расходного материала],MATCH(Расходка[[#This Row],[№]],Поиск_расходки[Индекс10],0)),"")</f>
        <v>Fielder XT-A</v>
      </c>
      <c r="AB31" s="114" t="str">
        <f>IFERROR(INDEX(Расходка[Наименование расходного материала],MATCH(Расходка[[#This Row],[№]],Поиск_расходки[Индекс11],0)),"")</f>
        <v>Fielder XT-A</v>
      </c>
      <c r="AC31" s="114" t="str">
        <f>IFERROR(INDEX(Расходка[Наименование расходного материала],MATCH(Расходка[[#This Row],[№]],Поиск_расходки[Индекс12],0)),"")</f>
        <v>Fielder XT-A</v>
      </c>
      <c r="AD31" s="114" t="str">
        <f>IFERROR(INDEX(Расходка[Наименование расходного материала],MATCH(Расходка[[#This Row],[№]],Поиск_расходки[Индекс13],0)),"")</f>
        <v>Fielder XT-A</v>
      </c>
      <c r="AF31" s="4" t="s">
        <v>5</v>
      </c>
      <c r="AG31" s="4" t="s">
        <v>426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371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>Fielder XT-R</v>
      </c>
      <c r="Y32" s="114" t="str">
        <f>IFERROR(INDEX(Расходка[Наименование расходного материала],MATCH(Расходка[[#This Row],[№]],Поиск_расходки[Индекс8],0)),"")</f>
        <v>Fielder XT-R</v>
      </c>
      <c r="Z32" s="114" t="str">
        <f>IFERROR(INDEX(Расходка[Наименование расходного материала],MATCH(Расходка[[#This Row],[№]],Поиск_расходки[Индекс9],0)),"")</f>
        <v>Fielder XT-R</v>
      </c>
      <c r="AA32" s="114" t="str">
        <f>IFERROR(INDEX(Расходка[Наименование расходного материала],MATCH(Расходка[[#This Row],[№]],Поиск_расходки[Индекс10],0)),"")</f>
        <v>Fielder XT-R</v>
      </c>
      <c r="AB32" s="114" t="str">
        <f>IFERROR(INDEX(Расходка[Наименование расходного материала],MATCH(Расходка[[#This Row],[№]],Поиск_расходки[Индекс11],0)),"")</f>
        <v>Fielder XT-R</v>
      </c>
      <c r="AC32" s="114" t="str">
        <f>IFERROR(INDEX(Расходка[Наименование расходного материала],MATCH(Расходка[[#This Row],[№]],Поиск_расходки[Индекс12],0)),"")</f>
        <v>Fielder XT-R</v>
      </c>
      <c r="AD32" s="114" t="str">
        <f>IFERROR(INDEX(Расходка[Наименование расходного материала],MATCH(Расходка[[#This Row],[№]],Поиск_расходки[Индекс13],0)),"")</f>
        <v>Fielder XT-R</v>
      </c>
      <c r="AF32" s="4" t="s">
        <v>5</v>
      </c>
      <c r="AG32" s="4" t="s">
        <v>427</v>
      </c>
    </row>
    <row r="33" spans="1:33">
      <c r="A33">
        <f>ROW(Расходка[[#This Row],[Тип расходного материала ]])-1</f>
        <v>32</v>
      </c>
      <c r="B33" t="s">
        <v>3</v>
      </c>
      <c r="C33" t="s">
        <v>508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3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3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3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3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3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3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3" s="4" t="s">
        <v>5</v>
      </c>
      <c r="AG33" s="4" t="s">
        <v>428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509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4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4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4" s="4" t="s">
        <v>5</v>
      </c>
      <c r="AG34" s="4" t="s">
        <v>429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510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5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5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5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5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5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5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5" s="4" t="s">
        <v>5</v>
      </c>
      <c r="AG35" s="4" t="s">
        <v>488</v>
      </c>
    </row>
    <row r="36" spans="1:33">
      <c r="A36">
        <f>ROW(Расходка[[#This Row],[Тип расходного материала ]])-1</f>
        <v>35</v>
      </c>
      <c r="B36" t="s">
        <v>3</v>
      </c>
      <c r="C36" s="1" t="s">
        <v>320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>Intuition</v>
      </c>
      <c r="Y36" s="114" t="str">
        <f>IFERROR(INDEX(Расходка[Наименование расходного материала],MATCH(Расходка[[#This Row],[№]],Поиск_расходки[Индекс8],0)),"")</f>
        <v>Intuition</v>
      </c>
      <c r="Z36" s="114" t="str">
        <f>IFERROR(INDEX(Расходка[Наименование расходного материала],MATCH(Расходка[[#This Row],[№]],Поиск_расходки[Индекс9],0)),"")</f>
        <v>Intuition</v>
      </c>
      <c r="AA36" s="114" t="str">
        <f>IFERROR(INDEX(Расходка[Наименование расходного материала],MATCH(Расходка[[#This Row],[№]],Поиск_расходки[Индекс10],0)),"")</f>
        <v>Intuition</v>
      </c>
      <c r="AB36" s="114" t="str">
        <f>IFERROR(INDEX(Расходка[Наименование расходного материала],MATCH(Расходка[[#This Row],[№]],Поиск_расходки[Индекс11],0)),"")</f>
        <v>Intuition</v>
      </c>
      <c r="AC36" s="114" t="str">
        <f>IFERROR(INDEX(Расходка[Наименование расходного материала],MATCH(Расходка[[#This Row],[№]],Поиск_расходки[Индекс12],0)),"")</f>
        <v>Intuition</v>
      </c>
      <c r="AD36" s="114" t="str">
        <f>IFERROR(INDEX(Расходка[Наименование расходного материала],MATCH(Расходка[[#This Row],[№]],Поиск_расходки[Индекс13],0)),"")</f>
        <v>Intuition</v>
      </c>
      <c r="AF36" s="4" t="s">
        <v>5</v>
      </c>
      <c r="AG36" s="4" t="s">
        <v>430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316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7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7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7" s="4" t="s">
        <v>6</v>
      </c>
      <c r="AG37" s="4" t="s">
        <v>403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317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8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8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8" s="4" t="s">
        <v>6</v>
      </c>
      <c r="AG38" s="4" t="s">
        <v>490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318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9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9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9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9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9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9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9" s="4" t="s">
        <v>6</v>
      </c>
      <c r="AG39" s="4" t="s">
        <v>431</v>
      </c>
    </row>
    <row r="40" spans="1:33">
      <c r="A40">
        <f>ROW(Расходка[[#This Row],[Тип расходного материала ]])-1</f>
        <v>39</v>
      </c>
      <c r="B40" t="s">
        <v>3</v>
      </c>
      <c r="C40" t="s">
        <v>314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>Rinato</v>
      </c>
      <c r="Y40" s="114" t="str">
        <f>IFERROR(INDEX(Расходка[Наименование расходного материала],MATCH(Расходка[[#This Row],[№]],Поиск_расходки[Индекс8],0)),"")</f>
        <v>Rinato</v>
      </c>
      <c r="Z40" s="114" t="str">
        <f>IFERROR(INDEX(Расходка[Наименование расходного материала],MATCH(Расходка[[#This Row],[№]],Поиск_расходки[Индекс9],0)),"")</f>
        <v>Rinato</v>
      </c>
      <c r="AA40" s="114" t="str">
        <f>IFERROR(INDEX(Расходка[Наименование расходного материала],MATCH(Расходка[[#This Row],[№]],Поиск_расходки[Индекс10],0)),"")</f>
        <v>Rinato</v>
      </c>
      <c r="AB40" s="114" t="str">
        <f>IFERROR(INDEX(Расходка[Наименование расходного материала],MATCH(Расходка[[#This Row],[№]],Поиск_расходки[Индекс11],0)),"")</f>
        <v>Rinato</v>
      </c>
      <c r="AC40" s="114" t="str">
        <f>IFERROR(INDEX(Расходка[Наименование расходного материала],MATCH(Расходка[[#This Row],[№]],Поиск_расходки[Индекс12],0)),"")</f>
        <v>Rinato</v>
      </c>
      <c r="AD40" s="114" t="str">
        <f>IFERROR(INDEX(Расходка[Наименование расходного материала],MATCH(Расходка[[#This Row],[№]],Поиск_расходки[Индекс13],0)),"")</f>
        <v>Rinato</v>
      </c>
      <c r="AF40" s="4" t="s">
        <v>6</v>
      </c>
      <c r="AG40" s="4" t="s">
        <v>432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351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41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41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1" s="4" t="s">
        <v>6</v>
      </c>
      <c r="AG41" s="4" t="s">
        <v>433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42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42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2" s="4" t="s">
        <v>6</v>
      </c>
      <c r="AG42" s="4" t="s">
        <v>434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357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3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3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3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3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3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3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3" s="4" t="s">
        <v>6</v>
      </c>
      <c r="AG43" s="4" t="s">
        <v>407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313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>Sion</v>
      </c>
      <c r="Y44" s="114" t="str">
        <f>IFERROR(INDEX(Расходка[Наименование расходного материала],MATCH(Расходка[[#This Row],[№]],Поиск_расходки[Индекс8],0)),"")</f>
        <v>Sion</v>
      </c>
      <c r="Z44" s="114" t="str">
        <f>IFERROR(INDEX(Расходка[Наименование расходного материала],MATCH(Расходка[[#This Row],[№]],Поиск_расходки[Индекс9],0)),"")</f>
        <v>Sion</v>
      </c>
      <c r="AA44" s="114" t="str">
        <f>IFERROR(INDEX(Расходка[Наименование расходного материала],MATCH(Расходка[[#This Row],[№]],Поиск_расходки[Индекс10],0)),"")</f>
        <v>Sion</v>
      </c>
      <c r="AB44" s="114" t="str">
        <f>IFERROR(INDEX(Расходка[Наименование расходного материала],MATCH(Расходка[[#This Row],[№]],Поиск_расходки[Индекс11],0)),"")</f>
        <v>Sion</v>
      </c>
      <c r="AC44" s="114" t="str">
        <f>IFERROR(INDEX(Расходка[Наименование расходного материала],MATCH(Расходка[[#This Row],[№]],Поиск_расходки[Индекс12],0)),"")</f>
        <v>Sion</v>
      </c>
      <c r="AD44" s="114" t="str">
        <f>IFERROR(INDEX(Расходка[Наименование расходного материала],MATCH(Расходка[[#This Row],[№]],Поиск_расходки[Индекс13],0)),"")</f>
        <v>Sion</v>
      </c>
      <c r="AF44" s="4" t="s">
        <v>6</v>
      </c>
      <c r="AG44" s="4" t="s">
        <v>435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375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>Sion Black</v>
      </c>
      <c r="Y45" s="114" t="str">
        <f>IFERROR(INDEX(Расходка[Наименование расходного материала],MATCH(Расходка[[#This Row],[№]],Поиск_расходки[Индекс8],0)),"")</f>
        <v>Sion Black</v>
      </c>
      <c r="Z45" s="114" t="str">
        <f>IFERROR(INDEX(Расходка[Наименование расходного материала],MATCH(Расходка[[#This Row],[№]],Поиск_расходки[Индекс9],0)),"")</f>
        <v>Sion Black</v>
      </c>
      <c r="AA45" s="114" t="str">
        <f>IFERROR(INDEX(Расходка[Наименование расходного материала],MATCH(Расходка[[#This Row],[№]],Поиск_расходки[Индекс10],0)),"")</f>
        <v>Sion Black</v>
      </c>
      <c r="AB45" s="114" t="str">
        <f>IFERROR(INDEX(Расходка[Наименование расходного материала],MATCH(Расходка[[#This Row],[№]],Поиск_расходки[Индекс11],0)),"")</f>
        <v>Sion Black</v>
      </c>
      <c r="AC45" s="114" t="str">
        <f>IFERROR(INDEX(Расходка[Наименование расходного материала],MATCH(Расходка[[#This Row],[№]],Поиск_расходки[Индекс12],0)),"")</f>
        <v>Sion Black</v>
      </c>
      <c r="AD45" s="114" t="str">
        <f>IFERROR(INDEX(Расходка[Наименование расходного материала],MATCH(Расходка[[#This Row],[№]],Поиск_расходки[Индекс13],0)),"")</f>
        <v>Sion Black</v>
      </c>
      <c r="AF45" s="4" t="s">
        <v>6</v>
      </c>
      <c r="AG45" s="4" t="s">
        <v>436</v>
      </c>
    </row>
    <row r="46" spans="1:33">
      <c r="A46">
        <f>ROW(Расходка[[#This Row],[Тип расходного материала ]])-1</f>
        <v>45</v>
      </c>
      <c r="B46" t="s">
        <v>3</v>
      </c>
      <c r="C46" s="1" t="s">
        <v>369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>Sion Blue</v>
      </c>
      <c r="Y46" s="114" t="str">
        <f>IFERROR(INDEX(Расходка[Наименование расходного материала],MATCH(Расходка[[#This Row],[№]],Поиск_расходки[Индекс8],0)),"")</f>
        <v>Sion Blue</v>
      </c>
      <c r="Z46" s="114" t="str">
        <f>IFERROR(INDEX(Расходка[Наименование расходного материала],MATCH(Расходка[[#This Row],[№]],Поиск_расходки[Индекс9],0)),"")</f>
        <v>Sion Blue</v>
      </c>
      <c r="AA46" s="114" t="str">
        <f>IFERROR(INDEX(Расходка[Наименование расходного материала],MATCH(Расходка[[#This Row],[№]],Поиск_расходки[Индекс10],0)),"")</f>
        <v>Sion Blue</v>
      </c>
      <c r="AB46" s="114" t="str">
        <f>IFERROR(INDEX(Расходка[Наименование расходного материала],MATCH(Расходка[[#This Row],[№]],Поиск_расходки[Индекс11],0)),"")</f>
        <v>Sion Blue</v>
      </c>
      <c r="AC46" s="114" t="str">
        <f>IFERROR(INDEX(Расходка[Наименование расходного материала],MATCH(Расходка[[#This Row],[№]],Поиск_расходки[Индекс12],0)),"")</f>
        <v>Sion Blue</v>
      </c>
      <c r="AD46" s="114" t="str">
        <f>IFERROR(INDEX(Расходка[Наименование расходного материала],MATCH(Расходка[[#This Row],[№]],Поиск_расходки[Индекс13],0)),"")</f>
        <v>Sion Blue</v>
      </c>
      <c r="AF46" s="4" t="s">
        <v>6</v>
      </c>
      <c r="AG46" s="4" t="s">
        <v>437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315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>Thunder</v>
      </c>
      <c r="Y47" s="114" t="str">
        <f>IFERROR(INDEX(Расходка[Наименование расходного материала],MATCH(Расходка[[#This Row],[№]],Поиск_расходки[Индекс8],0)),"")</f>
        <v>Thunder</v>
      </c>
      <c r="Z47" s="114" t="str">
        <f>IFERROR(INDEX(Расходка[Наименование расходного материала],MATCH(Расходка[[#This Row],[№]],Поиск_расходки[Индекс9],0)),"")</f>
        <v>Thunder</v>
      </c>
      <c r="AA47" s="114" t="str">
        <f>IFERROR(INDEX(Расходка[Наименование расходного материала],MATCH(Расходка[[#This Row],[№]],Поиск_расходки[Индекс10],0)),"")</f>
        <v>Thunder</v>
      </c>
      <c r="AB47" s="114" t="str">
        <f>IFERROR(INDEX(Расходка[Наименование расходного материала],MATCH(Расходка[[#This Row],[№]],Поиск_расходки[Индекс11],0)),"")</f>
        <v>Thunder</v>
      </c>
      <c r="AC47" s="114" t="str">
        <f>IFERROR(INDEX(Расходка[Наименование расходного материала],MATCH(Расходка[[#This Row],[№]],Поиск_расходки[Индекс12],0)),"")</f>
        <v>Thunder</v>
      </c>
      <c r="AD47" s="114" t="str">
        <f>IFERROR(INDEX(Расходка[Наименование расходного материала],MATCH(Расходка[[#This Row],[№]],Поиск_расходки[Индекс13],0)),"")</f>
        <v>Thunder</v>
      </c>
      <c r="AF47" s="4" t="s">
        <v>6</v>
      </c>
      <c r="AG47" s="4" t="s">
        <v>438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8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8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8" s="4" t="s">
        <v>6</v>
      </c>
      <c r="AG48" s="4" t="s">
        <v>439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518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9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9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9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9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9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9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9" s="4" t="s">
        <v>6</v>
      </c>
      <c r="AG49" s="4" t="s">
        <v>440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359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>Winn 200T</v>
      </c>
      <c r="Y50" s="114" t="str">
        <f>IFERROR(INDEX(Расходка[Наименование расходного материала],MATCH(Расходка[[#This Row],[№]],Поиск_расходки[Индекс8],0)),"")</f>
        <v>Winn 200T</v>
      </c>
      <c r="Z50" s="114" t="str">
        <f>IFERROR(INDEX(Расходка[Наименование расходного материала],MATCH(Расходка[[#This Row],[№]],Поиск_расходки[Индекс9],0)),"")</f>
        <v>Winn 200T</v>
      </c>
      <c r="AA50" s="114" t="str">
        <f>IFERROR(INDEX(Расходка[Наименование расходного материала],MATCH(Расходка[[#This Row],[№]],Поиск_расходки[Индекс10],0)),"")</f>
        <v>Winn 200T</v>
      </c>
      <c r="AB50" s="114" t="str">
        <f>IFERROR(INDEX(Расходка[Наименование расходного материала],MATCH(Расходка[[#This Row],[№]],Поиск_расходки[Индекс11],0)),"")</f>
        <v>Winn 200T</v>
      </c>
      <c r="AC50" s="114" t="str">
        <f>IFERROR(INDEX(Расходка[Наименование расходного материала],MATCH(Расходка[[#This Row],[№]],Поиск_расходки[Индекс12],0)),"")</f>
        <v>Winn 200T</v>
      </c>
      <c r="AD50" s="114" t="str">
        <f>IFERROR(INDEX(Расходка[Наименование расходного материала],MATCH(Расходка[[#This Row],[№]],Поиск_расходки[Индекс13],0)),"")</f>
        <v>Winn 200T</v>
      </c>
      <c r="AF50" s="4" t="s">
        <v>6</v>
      </c>
      <c r="AG50" s="4" t="s">
        <v>441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344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51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1" s="4" t="s">
        <v>6</v>
      </c>
      <c r="AG51" s="4" t="s">
        <v>442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507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52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2" s="4" t="s">
        <v>6</v>
      </c>
      <c r="AG52" s="4" t="s">
        <v>443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96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3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3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3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3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3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3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3" s="4" t="s">
        <v>6</v>
      </c>
      <c r="AG53" s="4" t="s">
        <v>444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505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4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4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4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4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4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4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4" s="4" t="s">
        <v>6</v>
      </c>
      <c r="AG54" s="4" t="s">
        <v>445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516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>Shunmei</v>
      </c>
      <c r="Y55" s="114" t="str">
        <f>IFERROR(INDEX(Расходка[Наименование расходного материала],MATCH(Расходка[[#This Row],[№]],Поиск_расходки[Индекс8],0)),"")</f>
        <v>Shunmei</v>
      </c>
      <c r="Z55" s="114" t="str">
        <f>IFERROR(INDEX(Расходка[Наименование расходного материала],MATCH(Расходка[[#This Row],[№]],Поиск_расходки[Индекс9],0)),"")</f>
        <v>Shunmei</v>
      </c>
      <c r="AA55" s="114" t="str">
        <f>IFERROR(INDEX(Расходка[Наименование расходного материала],MATCH(Расходка[[#This Row],[№]],Поиск_расходки[Индекс10],0)),"")</f>
        <v>Shunmei</v>
      </c>
      <c r="AB55" s="114" t="str">
        <f>IFERROR(INDEX(Расходка[Наименование расходного материала],MATCH(Расходка[[#This Row],[№]],Поиск_расходки[Индекс11],0)),"")</f>
        <v>Shunmei</v>
      </c>
      <c r="AC55" s="114" t="str">
        <f>IFERROR(INDEX(Расходка[Наименование расходного материала],MATCH(Расходка[[#This Row],[№]],Поиск_расходки[Индекс12],0)),"")</f>
        <v>Shunmei</v>
      </c>
      <c r="AD55" s="114" t="str">
        <f>IFERROR(INDEX(Расходка[Наименование расходного материала],MATCH(Расходка[[#This Row],[№]],Поиск_расходки[Индекс13],0)),"")</f>
        <v>Shunmei</v>
      </c>
      <c r="AF55" s="4" t="s">
        <v>6</v>
      </c>
      <c r="AG55" s="4" t="s">
        <v>446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520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6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447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521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7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448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277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>BMS, Integtity</v>
      </c>
      <c r="Y58" s="114" t="str">
        <f>IFERROR(INDEX(Расходка[Наименование расходного материала],MATCH(Расходка[[#This Row],[№]],Поиск_расходки[Индекс8],0)),"")</f>
        <v>BMS, Integtity</v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449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343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>DES, Calipso</v>
      </c>
      <c r="Y59" s="114" t="str">
        <f>IFERROR(INDEX(Расходка[Наименование расходного материала],MATCH(Расходка[[#This Row],[№]],Поиск_расходки[Индекс8],0)),"")</f>
        <v>DES, Calipso</v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450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527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>DES, Metafor</v>
      </c>
      <c r="Y60" s="114" t="str">
        <f>IFERROR(INDEX(Расходка[Наименование расходного материала],MATCH(Расходка[[#This Row],[№]],Поиск_расходки[Индекс8],0)),"")</f>
        <v>DES, Metafor</v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451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342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>DES, NanoMed</v>
      </c>
      <c r="Y61" s="114" t="str">
        <f>IFERROR(INDEX(Расходка[Наименование расходного материала],MATCH(Расходка[[#This Row],[№]],Поиск_расходки[Индекс8],0)),"")</f>
        <v>DES, NanoMed</v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412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321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1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452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355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3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453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383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>DES, Firehawk</v>
      </c>
      <c r="Y64" s="114" t="str">
        <f>IFERROR(INDEX(Расходка[Наименование расходного материала],MATCH(Расходка[[#This Row],[№]],Поиск_расходки[Индекс8],0)),"")</f>
        <v>DES, Firehawk</v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454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382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5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455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514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6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456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515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>Meril Evermine50™</v>
      </c>
      <c r="Y67" s="197" t="str">
        <f>IFERROR(INDEX(Расходка[Наименование расходного материала],MATCH(Расходка[[#This Row],[№]],Поиск_расходки[Индекс8],0)),"")</f>
        <v>Meril Evermine50™</v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457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322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>Guidezilla™ II 6F</v>
      </c>
      <c r="Y68" s="197" t="str">
        <f>IFERROR(INDEX(Расходка[Наименование расходного материала],MATCH(Расходка[[#This Row],[№]],Поиск_расходки[Индекс8],0)),"")</f>
        <v>Guidezilla™ II 6F</v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458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341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69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459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348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70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460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349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71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415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323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1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461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324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3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416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325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4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462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326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5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463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332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6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464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327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7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465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328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8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466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338</v>
      </c>
      <c r="AF79" s="4" t="s">
        <v>6</v>
      </c>
      <c r="AG79" s="4" t="s">
        <v>467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337</v>
      </c>
      <c r="AF80" s="4" t="s">
        <v>6</v>
      </c>
      <c r="AG80" s="4" t="s">
        <v>468</v>
      </c>
    </row>
    <row r="81" spans="1:33">
      <c r="A81">
        <f>ROW(Расходка[[#This Row],[Тип расходного материала ]])-1</f>
        <v>80</v>
      </c>
      <c r="B81" t="s">
        <v>300</v>
      </c>
      <c r="C81" s="1" t="s">
        <v>329</v>
      </c>
      <c r="AF81" s="4" t="s">
        <v>6</v>
      </c>
      <c r="AG81" s="4" t="s">
        <v>469</v>
      </c>
    </row>
    <row r="82" spans="1:33">
      <c r="AF82" s="4" t="s">
        <v>6</v>
      </c>
      <c r="AG82" s="4" t="s">
        <v>470</v>
      </c>
    </row>
    <row r="83" spans="1:33">
      <c r="AF83" s="4" t="s">
        <v>6</v>
      </c>
      <c r="AG83" s="4" t="s">
        <v>471</v>
      </c>
    </row>
    <row r="84" spans="1:33">
      <c r="AF84" s="4" t="s">
        <v>6</v>
      </c>
      <c r="AG84" s="4" t="s">
        <v>422</v>
      </c>
    </row>
    <row r="85" spans="1:33">
      <c r="AF85" s="4" t="s">
        <v>6</v>
      </c>
      <c r="AG85" s="4" t="s">
        <v>423</v>
      </c>
    </row>
    <row r="86" spans="1:33">
      <c r="AF86" s="4" t="s">
        <v>6</v>
      </c>
      <c r="AG86" s="4" t="s">
        <v>472</v>
      </c>
    </row>
    <row r="87" spans="1:33">
      <c r="AF87" s="4" t="s">
        <v>6</v>
      </c>
      <c r="AG87" s="4" t="s">
        <v>473</v>
      </c>
    </row>
    <row r="88" spans="1:33">
      <c r="AF88" s="4" t="s">
        <v>6</v>
      </c>
      <c r="AG88" s="4" t="s">
        <v>474</v>
      </c>
    </row>
    <row r="89" spans="1:33">
      <c r="AF89" s="4" t="s">
        <v>6</v>
      </c>
      <c r="AG89" s="4" t="s">
        <v>475</v>
      </c>
    </row>
    <row r="90" spans="1:33">
      <c r="AF90" s="4" t="s">
        <v>6</v>
      </c>
      <c r="AG90" s="4" t="s">
        <v>476</v>
      </c>
    </row>
    <row r="91" spans="1:33">
      <c r="AF91" s="4" t="s">
        <v>6</v>
      </c>
      <c r="AG91" s="4" t="s">
        <v>477</v>
      </c>
    </row>
    <row r="92" spans="1:33">
      <c r="AF92" s="4" t="s">
        <v>6</v>
      </c>
      <c r="AG92" s="4" t="s">
        <v>478</v>
      </c>
    </row>
    <row r="93" spans="1:33">
      <c r="AF93" s="4" t="s">
        <v>6</v>
      </c>
      <c r="AG93" s="4" t="s">
        <v>479</v>
      </c>
    </row>
    <row r="94" spans="1:33">
      <c r="AF94" s="4" t="s">
        <v>6</v>
      </c>
      <c r="AG94" s="4" t="s">
        <v>426</v>
      </c>
    </row>
    <row r="95" spans="1:33">
      <c r="AF95" s="4" t="s">
        <v>6</v>
      </c>
      <c r="AG95" s="4" t="s">
        <v>427</v>
      </c>
    </row>
    <row r="96" spans="1:33">
      <c r="AF96" s="4" t="s">
        <v>6</v>
      </c>
      <c r="AG96" s="4" t="s">
        <v>480</v>
      </c>
    </row>
    <row r="97" spans="32:33">
      <c r="AF97" s="4" t="s">
        <v>6</v>
      </c>
      <c r="AG97" s="4" t="s">
        <v>481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51" sqref="B5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301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512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347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346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266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302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263</v>
      </c>
    </row>
    <row r="27" spans="1:3">
      <c r="A27" t="s">
        <v>170</v>
      </c>
      <c r="B27" t="s">
        <v>267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269</v>
      </c>
    </row>
    <row r="33" spans="1:2">
      <c r="A33" t="s">
        <v>170</v>
      </c>
      <c r="B33" t="s">
        <v>350</v>
      </c>
    </row>
    <row r="34" spans="1:2">
      <c r="A34" t="s">
        <v>170</v>
      </c>
      <c r="B34" t="s">
        <v>262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361</v>
      </c>
    </row>
    <row r="39" spans="1:2">
      <c r="A39" t="s">
        <v>170</v>
      </c>
      <c r="B39" t="s">
        <v>503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264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301</v>
      </c>
      <c r="B45" t="s">
        <v>259</v>
      </c>
    </row>
    <row r="46" spans="1:2">
      <c r="A46" t="s">
        <v>301</v>
      </c>
      <c r="B46" t="s">
        <v>260</v>
      </c>
    </row>
    <row r="47" spans="1:2">
      <c r="A47" t="s">
        <v>301</v>
      </c>
      <c r="B47" t="s">
        <v>261</v>
      </c>
    </row>
    <row r="48" spans="1:2">
      <c r="A48" t="s">
        <v>301</v>
      </c>
      <c r="B48" t="s">
        <v>523</v>
      </c>
    </row>
    <row r="49" spans="1:2">
      <c r="A49" t="s">
        <v>301</v>
      </c>
      <c r="B49" t="s">
        <v>178</v>
      </c>
    </row>
    <row r="50" spans="1:2">
      <c r="A50" t="s">
        <v>301</v>
      </c>
      <c r="B50" t="s">
        <v>530</v>
      </c>
    </row>
    <row r="51" spans="1:2">
      <c r="A51" t="s">
        <v>301</v>
      </c>
      <c r="B51" t="s">
        <v>268</v>
      </c>
    </row>
    <row r="52" spans="1:2">
      <c r="A52" t="s">
        <v>301</v>
      </c>
      <c r="B52" t="s">
        <v>177</v>
      </c>
    </row>
    <row r="53" spans="1:2">
      <c r="A53" t="s">
        <v>301</v>
      </c>
      <c r="B53" t="s">
        <v>501</v>
      </c>
    </row>
    <row r="54" spans="1:2">
      <c r="A54" t="s">
        <v>301</v>
      </c>
      <c r="B54" t="s">
        <v>258</v>
      </c>
    </row>
    <row r="55" spans="1:2">
      <c r="A55" t="s">
        <v>301</v>
      </c>
      <c r="B55" t="s">
        <v>366</v>
      </c>
    </row>
    <row r="56" spans="1:2">
      <c r="A56" t="s">
        <v>301</v>
      </c>
      <c r="B56" t="s">
        <v>362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274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339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364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273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379</v>
      </c>
    </row>
    <row r="2" spans="1:1">
      <c r="A2" t="s">
        <v>376</v>
      </c>
    </row>
    <row r="3" spans="1:1">
      <c r="A3" t="s">
        <v>380</v>
      </c>
    </row>
    <row r="4" spans="1:1">
      <c r="A4" t="s">
        <v>381</v>
      </c>
    </row>
    <row r="5" spans="1:1">
      <c r="A5" t="s">
        <v>377</v>
      </c>
    </row>
    <row r="6" spans="1:1">
      <c r="A6" t="s">
        <v>378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2025-04-27T10:32:16Z</cp:lastPrinted>
  <dcterms:created xsi:type="dcterms:W3CDTF">2015-06-05T18:19:34Z</dcterms:created>
  <dcterms:modified xsi:type="dcterms:W3CDTF">2025-04-27T10:32:46Z</dcterms:modified>
</cp:coreProperties>
</file>