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2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76" i="1" l="1"/>
  <c r="S78" i="1"/>
  <c r="S77" i="1"/>
  <c r="S66" i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51" i="1"/>
  <c r="W2" i="1"/>
  <c r="I78" i="1"/>
  <c r="W78" i="1"/>
  <c r="W62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45" i="1" l="1"/>
  <c r="W46" i="1"/>
  <c r="W58" i="1"/>
  <c r="W39" i="1"/>
  <c r="W60" i="1"/>
  <c r="W74" i="1"/>
  <c r="W56" i="1"/>
  <c r="U55" i="1"/>
  <c r="U69" i="1"/>
  <c r="W65" i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T2" i="1" l="1"/>
  <c r="X80" i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27" i="1"/>
  <c r="T23" i="1"/>
  <c r="T37" i="1"/>
  <c r="T59" i="1"/>
  <c r="T45" i="1"/>
  <c r="T42" i="1"/>
  <c r="T54" i="1"/>
  <c r="T52" i="1"/>
  <c r="T53" i="1"/>
  <c r="P46" i="1"/>
  <c r="N77" i="1"/>
  <c r="L71" i="1"/>
  <c r="L72" i="1" s="1"/>
  <c r="L73" i="1" s="1"/>
  <c r="M68" i="1"/>
  <c r="T25" i="1" l="1"/>
  <c r="T13" i="1"/>
  <c r="T11" i="1"/>
  <c r="T60" i="1"/>
  <c r="T62" i="1"/>
  <c r="T72" i="1"/>
  <c r="T12" i="1"/>
  <c r="T18" i="1"/>
  <c r="T29" i="1"/>
  <c r="T21" i="1"/>
  <c r="T41" i="1"/>
  <c r="T38" i="1"/>
  <c r="T69" i="1"/>
  <c r="T19" i="1"/>
  <c r="T22" i="1"/>
  <c r="T26" i="1"/>
  <c r="T14" i="1"/>
  <c r="T28" i="1"/>
  <c r="T10" i="1"/>
  <c r="T55" i="1"/>
  <c r="T56" i="1"/>
  <c r="T70" i="1"/>
  <c r="T8" i="1"/>
  <c r="T40" i="1"/>
  <c r="T9" i="1"/>
  <c r="T6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M69" i="1"/>
  <c r="L75" i="1" l="1"/>
  <c r="AA59" i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P52" i="1"/>
  <c r="M74" i="1"/>
  <c r="M75" i="1" s="1"/>
  <c r="Y81" i="1" l="1"/>
  <c r="Y2" i="1"/>
  <c r="Y67" i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2" i="1"/>
  <c r="Z77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3" i="1" l="1"/>
  <c r="Z24" i="1"/>
  <c r="Z79" i="1"/>
  <c r="Z64" i="1"/>
  <c r="Z78" i="1"/>
  <c r="Z80" i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<sst xmlns="http://schemas.openxmlformats.org/spreadsheetml/2006/main" count="908" uniqueCount="546">
  <si>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</si>
  <si>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</si>
  <si>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</si>
  <si>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</si>
  <si>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</si>
  <si>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</si>
  <si>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</si>
  <si>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</si>
  <si>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</si>
  <si>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</si>
  <si>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</si>
  <si>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</si>
  <si>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</si>
  <si>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</si>
  <si>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</si>
  <si>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</si>
  <si>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</si>
  <si>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</si>
  <si>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</si>
  <si>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</si>
  <si>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</si>
  <si>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</si>
  <si>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</si>
  <si>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</si>
  <si>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</si>
  <si>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</si>
  <si>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</si>
  <si>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</si>
  <si>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</si>
  <si>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</si>
  <si>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</si>
  <si>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</si>
  <si>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</si>
  <si>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</si>
  <si>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</si>
  <si>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</si>
  <si>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</si>
  <si>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</si>
  <si>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</si>
  <si>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</si>
  <si>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</si>
  <si>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</si>
  <si>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</si>
  <si>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</si>
  <si>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</si>
  <si>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</si>
  <si>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</si>
  <si>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</si>
  <si>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</si>
  <si>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</si>
  <si>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</si>
  <si>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</si>
  <si>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</si>
  <si>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</si>
  <si>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</si>
  <si>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</si>
  <si>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</si>
  <si>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</si>
  <si>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</si>
  <si>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</si>
  <si>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</si>
  <si>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</si>
  <si>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</si>
  <si>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</si>
  <si>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</si>
  <si>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</si>
  <si>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</si>
  <si>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</si>
  <si>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</si>
  <si>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</si>
  <si>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</si>
  <si>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</si>
  <si>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</si>
  <si>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</si>
  <si>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</si>
  <si>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</si>
  <si>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</si>
  <si>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</si>
  <si>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</si>
  <si>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</si>
  <si>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</si>
  <si>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</si>
  <si>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</si>
  <si>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</si>
  <si>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</si>
  <si>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</si>
  <si>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</si>
  <si>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</si>
  <si>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</si>
  <si>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</si>
  <si>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</si>
  <si>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</si>
  <si>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</si>
  <si>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</si>
  <si>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</si>
  <si>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</si>
  <si>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</si>
  <si>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</si>
  <si>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</si>
  <si>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</si>
  <si>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</si>
  <si>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</si>
  <si>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</si>
  <si>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</si>
  <si>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</si>
  <si>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</si>
  <si>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</si>
  <si>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</si>
  <si>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</si>
  <si>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</si>
  <si>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</si>
  <si>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</si>
  <si>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</si>
  <si>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</si>
  <si>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</si>
  <si>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</si>
  <si>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</si>
  <si>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</si>
  <si>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</si>
  <si>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</si>
  <si>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</si>
  <si>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</si>
  <si>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</si>
  <si>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</si>
  <si>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</si>
  <si>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</si>
  <si>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</si>
  <si>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</si>
  <si>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</si>
  <si>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</si>
  <si>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</si>
  <si>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</si>
  <si>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</si>
  <si>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</si>
  <si>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</si>
  <si>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</si>
  <si>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</si>
  <si>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</si>
  <si>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</si>
  <si>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</si>
  <si>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</si>
  <si>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</si>
  <si>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</si>
  <si>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</si>
  <si>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</si>
  <si>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</si>
  <si>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</si>
  <si>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</si>
  <si>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</si>
  <si>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</si>
  <si>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</si>
  <si>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</si>
  <si>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</si>
  <si>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</si>
  <si>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</si>
  <si>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</si>
  <si>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</si>
  <si>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</si>
  <si>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</si>
  <si>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</si>
  <si>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</si>
  <si>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</si>
  <si>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</si>
  <si>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</si>
  <si>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</si>
  <si>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</si>
  <si>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</si>
  <si>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</si>
  <si>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</si>
  <si>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</si>
  <si>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</si>
  <si>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</si>
  <si>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</si>
  <si>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</si>
  <si>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</si>
  <si>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</si>
  <si>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</si>
  <si>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</si>
  <si>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</si>
  <si>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</si>
  <si>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</si>
  <si>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</si>
  <si>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</si>
  <si>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</si>
  <si>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</si>
  <si>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</si>
  <si>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</si>
  <si>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</si>
  <si>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</si>
  <si>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</si>
  <si>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</si>
  <si>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</si>
  <si>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</si>
  <si>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</si>
  <si>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</si>
  <si>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</si>
  <si>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</si>
  <si>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</si>
  <si>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</si>
  <si>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</si>
  <si>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</si>
  <si>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</si>
  <si>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</si>
  <si>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</si>
  <si>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</si>
  <si>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</si>
  <si>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</si>
  <si>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</si>
  <si>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</si>
  <si>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</si>
  <si>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</si>
  <si>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</si>
  <si>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</si>
  <si>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</si>
  <si>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</si>
  <si>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</si>
  <si>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</si>
  <si>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</si>
  <si>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</si>
  <si>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</si>
  <si>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</si>
  <si>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</si>
  <si>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</si>
  <si>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</si>
  <si>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</si>
  <si>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</si>
  <si>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</si>
  <si>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</si>
  <si>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</si>
  <si>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</si>
  <si>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</si>
  <si>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</si>
  <si>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</si>
  <si>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</si>
  <si>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</si>
  <si>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</si>
  <si>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</si>
  <si>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</si>
  <si>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</si>
  <si>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</si>
  <si>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</si>
  <si>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</si>
  <si>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</si>
  <si>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</si>
  <si>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</si>
  <si>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</si>
  <si>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</si>
  <si>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</si>
  <si>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</si>
  <si>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</si>
  <si>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</si>
  <si>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</si>
  <si>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</si>
  <si>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</si>
  <si>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</si>
  <si>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</si>
  <si>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</si>
  <si>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</si>
  <si>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</si>
  <si>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</si>
  <si>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</si>
  <si>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</si>
  <si>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</si>
  <si>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</si>
  <si>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</si>
  <si>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</si>
  <si>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</si>
  <si>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</si>
  <si>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</si>
  <si>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</si>
  <si>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</si>
  <si>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</si>
  <si>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</si>
  <si>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</si>
  <si>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</si>
  <si>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</si>
  <si>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</si>
  <si>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</si>
  <si>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</si>
  <si>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</si>
  <si>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</si>
  <si>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</si>
  <si>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</si>
  <si>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</si>
  <si>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</si>
  <si>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</si>
  <si>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</si>
  <si>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</si>
  <si>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</si>
  <si>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</si>
  <si>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</si>
  <si>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</si>
  <si>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</si>
  <si>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</si>
  <si>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</si>
  <si>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</si>
  <si>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</si>
  <si>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</si>
  <si>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</si>
  <si>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</si>
  <si>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</si>
  <si>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</si>
  <si>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</si>
  <si>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</si>
  <si>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</si>
  <si>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</si>
  <si>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</si>
  <si>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</si>
  <si>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</si>
  <si>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</si>
  <si>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</si>
  <si>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</si>
  <si>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</si>
  <si>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</si>
  <si>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</si>
  <si>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</si>
  <si>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</si>
  <si>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</si>
  <si>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</si>
  <si>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</si>
  <si>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</si>
  <si>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</si>
  <si>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</si>
  <si>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</si>
  <si>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</si>
  <si>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</si>
  <si>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</si>
  <si>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</si>
  <si>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</si>
  <si>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</si>
  <si>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</si>
  <si>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</si>
  <si>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</si>
  <si>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</si>
  <si>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</si>
  <si>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</si>
  <si>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</si>
  <si>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</si>
  <si>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</si>
  <si>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</si>
  <si>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</si>
  <si>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</si>
  <si>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</si>
  <si>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</si>
  <si>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</si>
  <si>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</si>
  <si>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</si>
  <si>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</si>
  <si>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</si>
  <si>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</si>
  <si>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</si>
  <si>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</si>
  <si>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</si>
  <si>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</si>
  <si>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</si>
  <si>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</si>
  <si>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</si>
  <si>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</si>
  <si>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</si>
  <si>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</si>
  <si>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</si>
  <si>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</si>
  <si>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</si>
  <si>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</si>
  <si>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</si>
  <si>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</si>
  <si>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</si>
  <si>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</si>
  <si>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</si>
  <si>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</si>
  <si>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</si>
  <si>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</si>
  <si>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</si>
  <si>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</si>
  <si>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</si>
  <si>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</si>
  <si>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</si>
  <si>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</si>
  <si>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</si>
  <si>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</si>
  <si>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</si>
  <si>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</si>
  <si>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</si>
  <si>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</si>
  <si>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</si>
  <si>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</si>
  <si>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</si>
  <si>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</si>
  <si>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</si>
  <si>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</si>
  <si>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</si>
  <si>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</si>
  <si>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</si>
  <si>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</si>
  <si>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</si>
  <si>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</si>
  <si>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</si>
  <si>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</si>
  <si>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</si>
  <si>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</si>
  <si>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</si>
  <si>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</si>
  <si>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</si>
  <si>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</si>
  <si>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</si>
  <si>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</si>
  <si>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</si>
  <si>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</si>
  <si>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</si>
  <si>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</si>
  <si>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</si>
  <si>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</si>
  <si>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</si>
  <si>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</si>
  <si>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</si>
  <si>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</si>
  <si>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</si>
  <si>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</si>
  <si>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</si>
  <si>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</si>
  <si>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</si>
  <si>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</si>
  <si>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</si>
  <si>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</si>
  <si>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</si>
  <si>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</si>
  <si>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</si>
  <si>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</si>
  <si>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</si>
  <si>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</si>
  <si>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</si>
  <si>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</si>
  <si>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</si>
  <si>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</si>
  <si>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</si>
  <si>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</si>
  <si>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</si>
  <si>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</si>
  <si>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</si>
  <si>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</si>
  <si>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</si>
  <si>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</si>
  <si>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</si>
  <si>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</si>
  <si>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</si>
  <si>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</si>
  <si>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</si>
  <si>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</si>
  <si>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</si>
  <si>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</si>
  <si>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</si>
  <si>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</si>
  <si>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</si>
  <si>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</si>
  <si>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</si>
  <si>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</si>
  <si>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</si>
  <si>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</si>
  <si>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</si>
  <si>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</si>
  <si>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</si>
  <si>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</si>
  <si>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</si>
  <si>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</si>
  <si>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</si>
  <si>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</si>
  <si>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</si>
  <si>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</si>
  <si>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</si>
  <si>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</si>
  <si>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</si>
  <si>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</si>
  <si>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</si>
  <si>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</si>
  <si>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</si>
  <si>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</si>
  <si>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</si>
  <si>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</si>
  <si>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</si>
  <si>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</si>
  <si>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</si>
  <si>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</si>
  <si>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</si>
  <si>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</si>
  <si>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</si>
  <si>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</si>
  <si>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</si>
  <si>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</si>
  <si>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</si>
  <si>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</si>
  <si>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</si>
  <si>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</si>
  <si>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</si>
  <si>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</si>
  <si>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</si>
  <si>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</si>
  <si>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</si>
  <si>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</si>
  <si>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</si>
  <si>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</si>
  <si>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</si>
  <si>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</si>
  <si>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</si>
  <si>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</si>
  <si>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</si>
  <si>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</si>
  <si>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</si>
  <si>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</si>
  <si>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</si>
  <si>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</si>
  <si>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</si>
  <si>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</si>
  <si>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</si>
  <si>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</si>
  <si>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</si>
  <si>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</si>
  <si>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</si>
  <si>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</si>
  <si>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</si>
  <si>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</si>
  <si>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</si>
  <si>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</si>
  <si>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</si>
  <si>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</si>
  <si>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DES, Metafor</t>
  </si>
  <si>
    <t>50 ml</t>
  </si>
  <si>
    <t>Shunmei 0,6</t>
  </si>
  <si>
    <t>Shunmei 0,7</t>
  </si>
  <si>
    <t>Artimes</t>
  </si>
  <si>
    <t>Apollo</t>
  </si>
  <si>
    <t>23:30</t>
  </si>
  <si>
    <t>Правый</t>
  </si>
  <si>
    <t>Совместно с д/кардиологом: с учетом клинических данных, ЭКГ и КАГ рекомендована реваскуляризация бассейна ПКА</t>
  </si>
  <si>
    <t>Angio-Seal™ VIP</t>
  </si>
  <si>
    <t>10:42</t>
  </si>
  <si>
    <t>Кораблев А.В.</t>
  </si>
  <si>
    <t xml:space="preserve">1) Контроль места пункции, повязка на 6 ч. </t>
  </si>
  <si>
    <t xml:space="preserve">Устье ПКА катетеризировано проводниковым катетером Launcher JR 3,5 6Fr. Коронарный проводник whisper MS заведен в дистальный сегмент ПКА. Реканализация артерии выполнена БК Apollo 2.0-15, давлением 12 атм. Время реканализации - 02:01. В зону  среднего и проксимального сегментов последовательно с оверлеппингом имплантированы Resolute Integrity 3,0-30 мм, Resolute Integrity 3,5-30 и Resolute Integrity 4,0-22 давлением до 14 атм. Оптимизация стентов NC Аксиома 4,0-6 мм давением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в ПКА, ЗБВ, ЗМЖВ - TIMI III, значительное усиление коллатерального кровотока в ПНА. Ангиографический результат оптимальный. Пациент в тяжёлом состоянии транспортируется в ПРИТ для дальнейшего наблюдения и лечения. </t>
  </si>
  <si>
    <t>150 ml</t>
  </si>
  <si>
    <t>20 ml</t>
  </si>
  <si>
    <t>бедренный</t>
  </si>
  <si>
    <t>М/О ушито Angio-Seal™</t>
  </si>
  <si>
    <t>нестабильные с умеренным кальцинозом стенозы проксимального сегмента не менее 50%, острая окклюзия на уровне среднего сегмента, неровности контуров дистального сегмента, стеноз устья ЗМЖВ 60%, стенозы прок/3 крупной доминантной ЗБВ 30%. Антеградный кровотокTIMI 0. TTG1, Rentrop 0</t>
  </si>
  <si>
    <t>стеноз до 30%</t>
  </si>
  <si>
    <t>стеноз проксимального сегмента до 50%, на границе проксимального и среднего сегментов определяется ХТО с коллатеральным межсистемным кровотоком преимущественно из ПЖВ ПКА.  Антеградный кровоток по ПНА TIMI 0.</t>
  </si>
  <si>
    <t>хроническая окклюзия от устья ВТК с дистальным контрастированием за счёт внутрисистемного коллатерального кровотока. Антеградный кровоток по ОА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</si>
</sst>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I31" sqref="I3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45762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6.5972222222222224E-2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7.2222222222222229E-2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2" t="s">
        <v>535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18205</v>
      </c>
      <c r="C12" s="11"/>
      <c r="D12" s="94" t="s">
        <v>302</v>
      </c>
      <c r="E12" s="92"/>
      <c r="F12" s="92"/>
      <c r="G12" s="23" t="s">
        <v>522</v>
      </c>
      <c r="H12" s="25"/>
    </row>
    <row r="13" spans="1:8" ht="15.75">
      <c r="A13" s="14" t="s">
        <v>10</v>
      </c>
      <c r="B13" s="29">
        <f>DATEDIF(B12,B8,"y")</f>
        <v>75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10466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534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6390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12.141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540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543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544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545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542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532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525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11" zoomScaleNormal="100" zoomScaleSheetLayoutView="100" zoomScalePageLayoutView="90" workbookViewId="0">
      <selection activeCell="I44" sqref="I44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216</v>
      </c>
      <c r="D8" s="244"/>
      <c r="E8" s="244"/>
      <c r="F8" s="189">
        <v>3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3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45762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7.2222222222222229E-2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0.1076388888888889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3.5416666666666666E-2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Кораблев А.В.</v>
      </c>
      <c r="C16" s="199">
        <f>LEN(КАГ!B11)</f>
        <v>13</v>
      </c>
      <c r="D16" s="94" t="s">
        <v>302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18205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10466</v>
      </c>
      <c r="C19" s="68"/>
      <c r="D19" s="68"/>
      <c r="E19" s="68"/>
      <c r="F19" s="68"/>
      <c r="G19" s="164" t="s">
        <v>397</v>
      </c>
      <c r="H19" s="179" t="s">
        <v>530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12.141</v>
      </c>
    </row>
    <row r="22" spans="1:8" ht="14.45" customHeight="1">
      <c r="A22" s="56" t="str">
        <f>КАГ!G18</f>
        <v>Доступ:</v>
      </c>
      <c r="B22" s="76" t="str">
        <f>КАГ!H18</f>
        <v>бедренный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8.4027777777777771E-2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537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539</v>
      </c>
      <c r="C40" s="119"/>
      <c r="D40" s="255" t="s">
        <v>536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538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541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до 30%
Бассейн ПНА:   стеноз проксимального сегмента до 50%, на границе проксимального и среднего сегментов определяется ХТО с коллатеральным межсистемным кровотоком преимущественно из ПЖВ ПКА.  Антеградный кровоток по ПНА TIMI 0.
Бассейн  ОА:   хроническая окклюзия от устья ВТК с дистальным контрастированием за счёт внутрисистемного коллатерального кровотока. Антеградный кровоток по ОА TIMI III.
Бассейн ПКА:   нестабильные с умеренным кальцинозом стенозы проксимального сегмента не менее 50%, острая окклюзия на уровне среднего сегмента, неровности контуров дистального сегмента, стеноз устья ЗМЖВ 60%, стенозы прок/3 крупной доминантной ЗБВ 30%. Антеградный кровотокTIMI 0. TTG1, Rentrop 0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7" sqref="B27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45762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Кораблев А.В.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18205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75</v>
      </c>
    </row>
    <row r="7" spans="1:4">
      <c r="A7" s="37"/>
      <c r="B7"/>
      <c r="C7" s="100" t="s">
        <v>12</v>
      </c>
      <c r="D7" s="102">
        <f>КАГ!$B$14</f>
        <v>10466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45762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517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512</v>
      </c>
      <c r="C16" s="134" t="s">
        <v>420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529</v>
      </c>
      <c r="C17" s="134" t="s">
        <v>404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457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322</v>
      </c>
      <c r="C19" s="181" t="s">
        <v>468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4" t="s">
        <v>322</v>
      </c>
      <c r="C20" s="134" t="s">
        <v>474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21" s="153" t="s">
        <v>533</v>
      </c>
      <c r="C21" s="134"/>
      <c r="D21" s="139">
        <v>1</v>
      </c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Abbot Whisper MS</v>
      </c>
      <c r="U2" s="114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4" t="str">
        <f>IFERROR(INDEX(Расходка[Наименование расходного материала],MATCH(Расходка[[#This Row],[№]],Поиск_расходки[Индекс5],0)),"")</f>
        <v>Apollo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Angio-Seal™ VIP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0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0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1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0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528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529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1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1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527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0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0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1</v>
      </c>
      <c r="L62" s="115">
        <f>IF(ISNUMBER(SEARCH('Карта учёта'!$B$20,Расходка[[#This Row],[Наименование расходного материала]])),MAX($L$1:L61)+1,0)</f>
        <v>1</v>
      </c>
      <c r="M62" s="115">
        <f>IF(ISNUMBER(SEARCH('Карта учёта'!$B$21,Расходка[[#This Row],[Наименование расходного материала]])),MAX($M$1:M61)+1,0)</f>
        <v>0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0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/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0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/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0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/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0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/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/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0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/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0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/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0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/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0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/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0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/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1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0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/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0</v>
      </c>
      <c r="M79" s="196">
        <f>IF(ISNUMBER(SEARCH('Карта учёта'!$B$21,Расходка[[#This Row],[Наименование расходного материала]])),MAX($M$1:M78)+1,0)</f>
        <v>0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/>
      </c>
      <c r="Z79" s="197" t="str">
        <f>IFERROR(INDEX(Расходка[Наименование расходного материала],MATCH(Расходка[[#This Row],[№]],Поиск_расходки[Индекс9],0)),"")</f>
        <v/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0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/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1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2025-04-14T23:56:07Z</cp:lastPrinted>
  <dcterms:created xsi:type="dcterms:W3CDTF">2015-06-05T18:19:34Z</dcterms:created>
  <dcterms:modified xsi:type="dcterms:W3CDTF">2025-04-14T23:58:25Z</dcterms:modified>
</cp:coreProperties>
</file>