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ANGIO\Users\AngioEmerg\Desktop\Щербаков\ПРОТОКОЛЫ\Протоколы\2025\04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учёта'!$A$2:$D$39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79" i="1"/>
  <c r="H80" i="1"/>
  <c r="H81" i="1"/>
  <c r="H82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79" i="1"/>
  <c r="M80" i="1"/>
  <c r="M81" i="1"/>
  <c r="M82" i="1"/>
  <c r="M83" i="1"/>
  <c r="M84" i="1"/>
  <c r="M85" i="1"/>
  <c r="M86" i="1"/>
  <c r="N79" i="1"/>
  <c r="N80" i="1" s="1"/>
  <c r="N82" i="1"/>
  <c r="N83" i="1"/>
  <c r="N84" i="1"/>
  <c r="N85" i="1"/>
  <c r="N86" i="1"/>
  <c r="O79" i="1"/>
  <c r="O80" i="1" s="1"/>
  <c r="O82" i="1"/>
  <c r="O83" i="1"/>
  <c r="O84" i="1"/>
  <c r="O85" i="1"/>
  <c r="O86" i="1"/>
  <c r="P79" i="1"/>
  <c r="P80" i="1" s="1"/>
  <c r="P82" i="1"/>
  <c r="P83" i="1"/>
  <c r="P84" i="1"/>
  <c r="P85" i="1"/>
  <c r="P86" i="1"/>
  <c r="Q79" i="1"/>
  <c r="Q80" i="1" s="1"/>
  <c r="Q82" i="1"/>
  <c r="Q83" i="1"/>
  <c r="Q84" i="1"/>
  <c r="Q85" i="1"/>
  <c r="Q86" i="1"/>
  <c r="R83" i="1"/>
  <c r="R86" i="1"/>
  <c r="S81" i="1"/>
  <c r="S86" i="1"/>
  <c r="T83" i="1"/>
  <c r="T86" i="1"/>
  <c r="U81" i="1"/>
  <c r="U85" i="1"/>
  <c r="U86" i="1"/>
  <c r="V86" i="1"/>
  <c r="W86" i="1"/>
  <c r="X86" i="1"/>
  <c r="Y86" i="1"/>
  <c r="Z81" i="1"/>
  <c r="Z85" i="1"/>
  <c r="Z86" i="1"/>
  <c r="AA79" i="1"/>
  <c r="AA86" i="1"/>
  <c r="AB79" i="1"/>
  <c r="AB86" i="1"/>
  <c r="AC79" i="1"/>
  <c r="AC86" i="1"/>
  <c r="AD79" i="1"/>
  <c r="AD86" i="1"/>
  <c r="A82" i="1"/>
  <c r="R82" i="1" s="1"/>
  <c r="A83" i="1"/>
  <c r="A84" i="1"/>
  <c r="A85" i="1"/>
  <c r="Z79" i="1" l="1"/>
  <c r="U79" i="1"/>
  <c r="T80" i="1"/>
  <c r="S79" i="1"/>
  <c r="R80" i="1"/>
  <c r="Z80" i="1"/>
  <c r="U80" i="1"/>
  <c r="T79" i="1"/>
  <c r="S80" i="1"/>
  <c r="R79" i="1"/>
  <c r="Z83" i="1"/>
  <c r="U83" i="1"/>
  <c r="T85" i="1"/>
  <c r="S84" i="1"/>
  <c r="R85" i="1"/>
  <c r="Z84" i="1"/>
  <c r="Z82" i="1"/>
  <c r="U84" i="1"/>
  <c r="U82" i="1"/>
  <c r="T84" i="1"/>
  <c r="T81" i="1"/>
  <c r="S85" i="1"/>
  <c r="S83" i="1"/>
  <c r="R84" i="1"/>
  <c r="R81" i="1"/>
  <c r="T82" i="1"/>
  <c r="S82" i="1"/>
  <c r="Q81" i="1"/>
  <c r="AD83" i="1" s="1"/>
  <c r="AD80" i="1"/>
  <c r="AD84" i="1"/>
  <c r="AD85" i="1"/>
  <c r="P81" i="1"/>
  <c r="AC81" i="1"/>
  <c r="AC83" i="1"/>
  <c r="AC80" i="1"/>
  <c r="AC82" i="1"/>
  <c r="AC84" i="1"/>
  <c r="AC85" i="1"/>
  <c r="O81" i="1"/>
  <c r="AB81" i="1" s="1"/>
  <c r="AB83" i="1"/>
  <c r="AB80" i="1"/>
  <c r="AB84" i="1"/>
  <c r="N81" i="1"/>
  <c r="AA81" i="1"/>
  <c r="AA83" i="1"/>
  <c r="AA85" i="1"/>
  <c r="AA80" i="1"/>
  <c r="AA82" i="1"/>
  <c r="AA84" i="1"/>
  <c r="A27" i="1"/>
  <c r="AB82" i="1" l="1"/>
  <c r="AB85" i="1"/>
  <c r="AD81" i="1"/>
  <c r="AD82" i="1"/>
  <c r="B13" i="9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26" i="3"/>
  <c r="A13" i="3"/>
  <c r="A14" i="3"/>
  <c r="A15" i="3"/>
  <c r="A17" i="3"/>
  <c r="A19" i="3"/>
  <c r="A20" i="3"/>
  <c r="A21" i="3"/>
  <c r="A22" i="3"/>
  <c r="A2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6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I10" i="1" l="1"/>
  <c r="I11" i="1" s="1"/>
  <c r="I12" i="1" s="1"/>
  <c r="P11" i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G12" i="1"/>
  <c r="G13" i="1" s="1"/>
  <c r="H14" i="1"/>
  <c r="H15" i="1" s="1"/>
  <c r="L13" i="1"/>
  <c r="L14" i="1" s="1"/>
  <c r="L15" i="1" s="1"/>
  <c r="K12" i="1"/>
  <c r="I13" i="1" l="1"/>
  <c r="I14" i="1" s="1"/>
  <c r="P12" i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H16" i="1"/>
  <c r="H17" i="1" s="1"/>
  <c r="K13" i="1"/>
  <c r="K14" i="1" s="1"/>
  <c r="L16" i="1"/>
  <c r="G14" i="1"/>
  <c r="I15" i="1" l="1"/>
  <c r="I16" i="1" s="1"/>
  <c r="I17" i="1" s="1"/>
  <c r="O51" i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M18" i="1"/>
  <c r="M19" i="1" s="1"/>
  <c r="M20" i="1" s="1"/>
  <c r="L17" i="1"/>
  <c r="K15" i="1"/>
  <c r="K16" i="1" s="1"/>
  <c r="K17" i="1" s="1"/>
  <c r="G15" i="1"/>
  <c r="I18" i="1" l="1"/>
  <c r="I19" i="1" s="1"/>
  <c r="I20" i="1" s="1"/>
  <c r="I21" i="1" s="1"/>
  <c r="I22" i="1" s="1"/>
  <c r="I23" i="1" s="1"/>
  <c r="I24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M21" i="1"/>
  <c r="L18" i="1"/>
  <c r="G16" i="1"/>
  <c r="G17" i="1" s="1"/>
  <c r="F20" i="1"/>
  <c r="I25" i="1" l="1"/>
  <c r="I26" i="1" s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Q72" i="1" l="1"/>
  <c r="O69" i="1"/>
  <c r="O70" i="1" s="1"/>
  <c r="O71" i="1" s="1"/>
  <c r="O72" i="1" s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3" i="1" l="1"/>
  <c r="Q74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Q75" i="1" l="1"/>
  <c r="O74" i="1"/>
  <c r="Q76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3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D58" i="1" l="1"/>
  <c r="AD17" i="1"/>
  <c r="AD69" i="1"/>
  <c r="AD31" i="1"/>
  <c r="AD78" i="1"/>
  <c r="AD2" i="1"/>
  <c r="AD6" i="1"/>
  <c r="AD5" i="1"/>
  <c r="AD18" i="1"/>
  <c r="AD13" i="1"/>
  <c r="AD59" i="1"/>
  <c r="AD56" i="1"/>
  <c r="AD57" i="1"/>
  <c r="AD4" i="1"/>
  <c r="AD15" i="1"/>
  <c r="AD26" i="1"/>
  <c r="AD21" i="1"/>
  <c r="AD7" i="1"/>
  <c r="AD60" i="1"/>
  <c r="AD61" i="1"/>
  <c r="AD62" i="1"/>
  <c r="AD63" i="1"/>
  <c r="AD19" i="1"/>
  <c r="AD64" i="1"/>
  <c r="AD25" i="1"/>
  <c r="AD65" i="1"/>
  <c r="AD67" i="1"/>
  <c r="AD71" i="1"/>
  <c r="AD72" i="1"/>
  <c r="AD68" i="1"/>
  <c r="AD30" i="1"/>
  <c r="AD36" i="1"/>
  <c r="AD74" i="1"/>
  <c r="AD16" i="1"/>
  <c r="AD33" i="1"/>
  <c r="AD34" i="1"/>
  <c r="AD29" i="1"/>
  <c r="AD66" i="1"/>
  <c r="AD32" i="1"/>
  <c r="AD70" i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AB2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J79" i="1" s="1"/>
  <c r="J80" i="1" s="1"/>
  <c r="J81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82" i="1" l="1"/>
  <c r="W64" i="1" s="1"/>
  <c r="I78" i="1"/>
  <c r="W54" i="1"/>
  <c r="W51" i="1"/>
  <c r="W57" i="1"/>
  <c r="W60" i="1"/>
  <c r="W67" i="1"/>
  <c r="W76" i="1"/>
  <c r="W68" i="1"/>
  <c r="W40" i="1"/>
  <c r="W43" i="1"/>
  <c r="W50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7" i="1"/>
  <c r="W31" i="1"/>
  <c r="W37" i="1"/>
  <c r="W15" i="1"/>
  <c r="W13" i="1"/>
  <c r="W11" i="1"/>
  <c r="W25" i="1"/>
  <c r="W32" i="1"/>
  <c r="W28" i="1"/>
  <c r="I79" i="1" l="1"/>
  <c r="W22" i="1"/>
  <c r="W26" i="1"/>
  <c r="W33" i="1"/>
  <c r="W9" i="1"/>
  <c r="W18" i="1"/>
  <c r="W30" i="1"/>
  <c r="W27" i="1"/>
  <c r="W12" i="1"/>
  <c r="W14" i="1"/>
  <c r="W69" i="1"/>
  <c r="W75" i="1"/>
  <c r="W49" i="1"/>
  <c r="W47" i="1"/>
  <c r="W44" i="1"/>
  <c r="W72" i="1"/>
  <c r="W52" i="1"/>
  <c r="W62" i="1"/>
  <c r="W65" i="1"/>
  <c r="W81" i="1"/>
  <c r="W82" i="1"/>
  <c r="W83" i="1"/>
  <c r="W84" i="1"/>
  <c r="W80" i="1"/>
  <c r="W85" i="1"/>
  <c r="W79" i="1"/>
  <c r="W23" i="1"/>
  <c r="W29" i="1"/>
  <c r="W34" i="1"/>
  <c r="W16" i="1"/>
  <c r="W24" i="1"/>
  <c r="W38" i="1"/>
  <c r="W4" i="1"/>
  <c r="W6" i="1"/>
  <c r="W10" i="1"/>
  <c r="W21" i="1"/>
  <c r="W20" i="1"/>
  <c r="W35" i="1"/>
  <c r="W19" i="1"/>
  <c r="W17" i="1"/>
  <c r="W36" i="1"/>
  <c r="W5" i="1"/>
  <c r="W8" i="1"/>
  <c r="W48" i="1"/>
  <c r="W42" i="1"/>
  <c r="W71" i="1"/>
  <c r="W66" i="1"/>
  <c r="W63" i="1"/>
  <c r="W41" i="1"/>
  <c r="W53" i="1"/>
  <c r="W61" i="1"/>
  <c r="W55" i="1"/>
  <c r="W73" i="1"/>
  <c r="W70" i="1"/>
  <c r="W3" i="1"/>
  <c r="W59" i="1"/>
  <c r="W46" i="1"/>
  <c r="W39" i="1"/>
  <c r="W45" i="1"/>
  <c r="W56" i="1"/>
  <c r="W58" i="1"/>
  <c r="W74" i="1"/>
  <c r="W77" i="1"/>
  <c r="W78" i="1"/>
  <c r="W2" i="1"/>
  <c r="N67" i="1"/>
  <c r="N68" i="1" s="1"/>
  <c r="K74" i="1"/>
  <c r="P38" i="1"/>
  <c r="G62" i="1"/>
  <c r="G63" i="1" s="1"/>
  <c r="M51" i="1"/>
  <c r="M52" i="1" s="1"/>
  <c r="M53" i="1" s="1"/>
  <c r="L50" i="1"/>
  <c r="I80" i="1" l="1"/>
  <c r="K75" i="1"/>
  <c r="P39" i="1"/>
  <c r="N69" i="1"/>
  <c r="G64" i="1"/>
  <c r="M54" i="1"/>
  <c r="M55" i="1" s="1"/>
  <c r="L51" i="1"/>
  <c r="L52" i="1" s="1"/>
  <c r="L53" i="1" s="1"/>
  <c r="I81" i="1" l="1"/>
  <c r="K76" i="1"/>
  <c r="P40" i="1"/>
  <c r="N70" i="1"/>
  <c r="G65" i="1"/>
  <c r="M56" i="1"/>
  <c r="M57" i="1" s="1"/>
  <c r="L54" i="1"/>
  <c r="I82" i="1" l="1"/>
  <c r="V52" i="1"/>
  <c r="V54" i="1"/>
  <c r="V66" i="1"/>
  <c r="V58" i="1"/>
  <c r="V75" i="1"/>
  <c r="V53" i="1"/>
  <c r="V69" i="1"/>
  <c r="V82" i="1"/>
  <c r="V80" i="1"/>
  <c r="V59" i="1"/>
  <c r="V44" i="1"/>
  <c r="V51" i="1"/>
  <c r="V57" i="1"/>
  <c r="V85" i="1"/>
  <c r="V34" i="1"/>
  <c r="V14" i="1"/>
  <c r="V18" i="1"/>
  <c r="V32" i="1"/>
  <c r="V55" i="1"/>
  <c r="V50" i="1"/>
  <c r="V8" i="1"/>
  <c r="V10" i="1"/>
  <c r="V35" i="1"/>
  <c r="V23" i="1"/>
  <c r="V47" i="1"/>
  <c r="P41" i="1"/>
  <c r="G66" i="1"/>
  <c r="G67" i="1" s="1"/>
  <c r="G68" i="1" s="1"/>
  <c r="G69" i="1" s="1"/>
  <c r="G70" i="1" s="1"/>
  <c r="G71" i="1" s="1"/>
  <c r="G72" i="1" s="1"/>
  <c r="K77" i="1"/>
  <c r="K78" i="1" s="1"/>
  <c r="K79" i="1" s="1"/>
  <c r="K80" i="1" s="1"/>
  <c r="K81" i="1" s="1"/>
  <c r="K82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V39" i="1" l="1"/>
  <c r="V77" i="1"/>
  <c r="V5" i="1"/>
  <c r="V21" i="1"/>
  <c r="V6" i="1"/>
  <c r="V4" i="1"/>
  <c r="V28" i="1"/>
  <c r="V20" i="1"/>
  <c r="V16" i="1"/>
  <c r="V15" i="1"/>
  <c r="V26" i="1"/>
  <c r="V45" i="1"/>
  <c r="V65" i="1"/>
  <c r="V78" i="1"/>
  <c r="V17" i="1"/>
  <c r="V24" i="1"/>
  <c r="V25" i="1"/>
  <c r="V12" i="1"/>
  <c r="V9" i="1"/>
  <c r="V27" i="1"/>
  <c r="V33" i="1"/>
  <c r="V29" i="1"/>
  <c r="V38" i="1"/>
  <c r="V83" i="1"/>
  <c r="V84" i="1"/>
  <c r="V43" i="1"/>
  <c r="V72" i="1"/>
  <c r="V49" i="1"/>
  <c r="V71" i="1"/>
  <c r="V61" i="1"/>
  <c r="V67" i="1"/>
  <c r="V42" i="1"/>
  <c r="V63" i="1"/>
  <c r="V7" i="1"/>
  <c r="V30" i="1"/>
  <c r="V36" i="1"/>
  <c r="V37" i="1"/>
  <c r="V11" i="1"/>
  <c r="V68" i="1"/>
  <c r="V13" i="1"/>
  <c r="V3" i="1"/>
  <c r="V31" i="1"/>
  <c r="V22" i="1"/>
  <c r="V19" i="1"/>
  <c r="V79" i="1"/>
  <c r="V40" i="1"/>
  <c r="V70" i="1"/>
  <c r="V48" i="1"/>
  <c r="V62" i="1"/>
  <c r="V81" i="1"/>
  <c r="V76" i="1"/>
  <c r="V64" i="1"/>
  <c r="V46" i="1"/>
  <c r="V73" i="1"/>
  <c r="V60" i="1"/>
  <c r="V56" i="1"/>
  <c r="V41" i="1"/>
  <c r="V74" i="1"/>
  <c r="X83" i="1"/>
  <c r="X84" i="1"/>
  <c r="X80" i="1"/>
  <c r="X82" i="1"/>
  <c r="X79" i="1"/>
  <c r="X81" i="1"/>
  <c r="X85" i="1"/>
  <c r="P42" i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9" i="1" l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M68" i="1"/>
  <c r="L72" i="1" l="1"/>
  <c r="L73" i="1" s="1"/>
  <c r="L74" i="1" s="1"/>
  <c r="L75" i="1" s="1"/>
  <c r="P47" i="1"/>
  <c r="N78" i="1"/>
  <c r="AA59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L79" i="1" s="1"/>
  <c r="L80" i="1" s="1"/>
  <c r="L81" i="1" s="1"/>
  <c r="L82" i="1" s="1"/>
  <c r="Y40" i="1"/>
  <c r="Y52" i="1"/>
  <c r="Y49" i="1"/>
  <c r="Y68" i="1"/>
  <c r="Y62" i="1"/>
  <c r="Y55" i="1"/>
  <c r="Y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59" i="1" l="1"/>
  <c r="Y81" i="1"/>
  <c r="Y82" i="1"/>
  <c r="Y85" i="1"/>
  <c r="Y84" i="1"/>
  <c r="Y79" i="1"/>
  <c r="Y83" i="1"/>
  <c r="Y80" i="1"/>
  <c r="Y14" i="1"/>
  <c r="Y43" i="1"/>
  <c r="Y78" i="1"/>
  <c r="Y2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P69" i="1" l="1"/>
  <c r="P70" i="1" s="1"/>
  <c r="P71" i="1" s="1"/>
  <c r="P72" i="1" s="1"/>
  <c r="P73" i="1" s="1"/>
  <c r="P74" i="1" s="1"/>
  <c r="P75" i="1" s="1"/>
  <c r="P76" i="1" s="1"/>
  <c r="P77" i="1" s="1"/>
  <c r="P78" i="1" s="1"/>
  <c r="AC16" i="1" s="1"/>
  <c r="AC2" i="1"/>
  <c r="AC23" i="1" l="1"/>
  <c r="AC67" i="1"/>
  <c r="AC70" i="1"/>
  <c r="AC13" i="1"/>
  <c r="AC62" i="1"/>
  <c r="AC47" i="1"/>
  <c r="AC65" i="1"/>
  <c r="AC29" i="1"/>
  <c r="AC64" i="1"/>
  <c r="AC33" i="1"/>
  <c r="AC26" i="1"/>
  <c r="AC12" i="1"/>
  <c r="AC40" i="1"/>
  <c r="AC35" i="1"/>
  <c r="AC48" i="1"/>
  <c r="AC43" i="1"/>
  <c r="AC22" i="1"/>
  <c r="AC19" i="1"/>
  <c r="AC14" i="1"/>
  <c r="AC41" i="1"/>
  <c r="AC38" i="1"/>
  <c r="AC58" i="1"/>
  <c r="AC66" i="1"/>
  <c r="AC27" i="1"/>
  <c r="AC21" i="1"/>
  <c r="AC60" i="1"/>
  <c r="AC11" i="1"/>
  <c r="AC30" i="1"/>
  <c r="AC51" i="1"/>
  <c r="AC56" i="1"/>
  <c r="AC46" i="1"/>
  <c r="AC8" i="1"/>
  <c r="AC69" i="1"/>
  <c r="AC25" i="1"/>
  <c r="AC39" i="1"/>
  <c r="AC55" i="1"/>
  <c r="AC9" i="1"/>
  <c r="AC6" i="1"/>
  <c r="AC52" i="1"/>
  <c r="AC53" i="1"/>
  <c r="AC54" i="1"/>
  <c r="AC18" i="1"/>
  <c r="AC32" i="1"/>
  <c r="AC10" i="1"/>
  <c r="AC7" i="1"/>
  <c r="AC5" i="1"/>
  <c r="AC15" i="1"/>
  <c r="AC24" i="1"/>
  <c r="AC34" i="1"/>
  <c r="AC71" i="1"/>
  <c r="AC44" i="1"/>
  <c r="AC49" i="1"/>
  <c r="AC68" i="1"/>
  <c r="AC45" i="1"/>
  <c r="AC3" i="1"/>
  <c r="AC31" i="1"/>
  <c r="AC42" i="1"/>
  <c r="AC61" i="1"/>
  <c r="AC28" i="1"/>
  <c r="AC20" i="1"/>
  <c r="AC50" i="1"/>
  <c r="AC37" i="1"/>
  <c r="AC59" i="1"/>
  <c r="AC57" i="1"/>
  <c r="AC63" i="1"/>
  <c r="AC17" i="1"/>
  <c r="AC4" i="1"/>
  <c r="AC36" i="1"/>
  <c r="AC77" i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<sst xmlns="http://schemas.openxmlformats.org/spreadsheetml/2006/main" count="907" uniqueCount="549">
  <si>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</si>
  <si>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</si>
  <si>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</si>
  <si>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</si>
  <si>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</si>
  <si>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</si>
  <si>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</si>
  <si>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</si>
  <si>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</si>
  <si>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</si>
  <si>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</si>
  <si>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</si>
  <si>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</si>
  <si>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</si>
  <si>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</si>
  <si>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</si>
  <si>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</si>
  <si>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</si>
  <si>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</si>
  <si>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</si>
  <si>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</si>
  <si>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</si>
  <si>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</si>
  <si>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</si>
  <si>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</si>
  <si>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</si>
  <si>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</si>
  <si>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</si>
  <si>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</si>
  <si>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</si>
  <si>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</si>
  <si>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</si>
  <si>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</si>
  <si>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</si>
  <si>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</si>
  <si>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</si>
  <si>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</si>
  <si>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</si>
  <si>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</si>
  <si>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</si>
  <si>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</si>
  <si>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</si>
  <si>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</si>
  <si>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</si>
  <si>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</si>
  <si>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</si>
  <si>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</si>
  <si>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</si>
  <si>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</si>
  <si>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</si>
  <si>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</si>
  <si>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</si>
  <si>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</si>
  <si>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</si>
  <si>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</si>
  <si>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</si>
  <si>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</si>
  <si>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</si>
  <si>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</si>
  <si>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</si>
  <si>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</si>
  <si>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</si>
  <si>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</si>
  <si>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</si>
  <si>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</si>
  <si>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</si>
  <si>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</si>
  <si>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</si>
  <si>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</si>
  <si>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</si>
  <si>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</si>
  <si>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</si>
  <si>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</si>
  <si>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</si>
  <si>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</si>
  <si>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</si>
  <si>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</si>
  <si>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</si>
  <si>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</si>
  <si>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</si>
  <si>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</si>
  <si>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</si>
  <si>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</si>
  <si>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</si>
  <si>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</si>
  <si>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</si>
  <si>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</si>
  <si>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</si>
  <si>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</si>
  <si>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</si>
  <si>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</si>
  <si>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</si>
  <si>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</si>
  <si>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</si>
  <si>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</si>
  <si>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</si>
  <si>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</si>
  <si>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</si>
  <si>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</si>
  <si>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</si>
  <si>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</si>
  <si>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</si>
  <si>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</si>
  <si>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</si>
  <si>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</si>
  <si>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</si>
  <si>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</si>
  <si>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</si>
  <si>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</si>
  <si>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</si>
  <si>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</si>
  <si>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</si>
  <si>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</si>
  <si>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</si>
  <si>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</si>
  <si>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</si>
  <si>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</si>
  <si>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</si>
  <si>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</si>
  <si>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</si>
  <si>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</si>
  <si>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</si>
  <si>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</si>
  <si>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</si>
  <si>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</si>
  <si>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</si>
  <si>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</si>
  <si>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</si>
  <si>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</si>
  <si>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</si>
  <si>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</si>
  <si>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</si>
  <si>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</si>
  <si>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</si>
  <si>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</si>
  <si>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</si>
  <si>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</si>
  <si>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</si>
  <si>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</si>
  <si>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</si>
  <si>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</si>
  <si>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</si>
  <si>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</si>
  <si>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</si>
  <si>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</si>
  <si>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</si>
  <si>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</si>
  <si>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</si>
  <si>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</si>
  <si>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</si>
  <si>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</si>
  <si>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</si>
  <si>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</si>
  <si>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</si>
  <si>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</si>
  <si>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</si>
  <si>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</si>
  <si>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</si>
  <si>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</si>
  <si>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</si>
  <si>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</si>
  <si>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</si>
  <si>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</si>
  <si>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</si>
  <si>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</si>
  <si>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</si>
  <si>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</si>
  <si>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</si>
  <si>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</si>
  <si>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</si>
  <si>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</si>
  <si>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</si>
  <si>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</si>
  <si>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</si>
  <si>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</si>
  <si>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</si>
  <si>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</si>
  <si>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</si>
  <si>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</si>
  <si>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</si>
  <si>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</si>
  <si>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</si>
  <si>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</si>
  <si>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</si>
  <si>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</si>
  <si>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</si>
  <si>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</si>
  <si>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</si>
  <si>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</si>
  <si>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</si>
  <si>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</si>
  <si>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</si>
  <si>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</si>
  <si>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</si>
  <si>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</si>
  <si>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</si>
  <si>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</si>
  <si>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</si>
  <si>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</si>
  <si>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</si>
  <si>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</si>
  <si>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</si>
  <si>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</si>
  <si>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</si>
  <si>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</si>
  <si>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</si>
  <si>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</si>
  <si>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</si>
  <si>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</si>
  <si>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</si>
  <si>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</si>
  <si>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</si>
  <si>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</si>
  <si>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</si>
  <si>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</si>
  <si>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</si>
  <si>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</si>
  <si>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</si>
  <si>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</si>
  <si>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</si>
  <si>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</si>
  <si>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</si>
  <si>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</si>
  <si>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</si>
  <si>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</si>
  <si>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</si>
  <si>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</si>
  <si>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</si>
  <si>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</si>
  <si>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</si>
  <si>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</si>
  <si>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</si>
  <si>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</si>
  <si>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</si>
  <si>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</si>
  <si>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</si>
  <si>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</si>
  <si>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</si>
  <si>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</si>
  <si>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</si>
  <si>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</si>
  <si>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</si>
  <si>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</si>
  <si>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</si>
  <si>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</si>
  <si>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</si>
  <si>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</si>
  <si>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</si>
  <si>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</si>
  <si>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</si>
  <si>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</si>
  <si>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</si>
  <si>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</si>
  <si>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</si>
  <si>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</si>
  <si>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</si>
  <si>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</si>
  <si>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</si>
  <si>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</si>
  <si>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</si>
  <si>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</si>
  <si>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</si>
  <si>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</si>
  <si>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</si>
  <si>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</si>
  <si>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</si>
  <si>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</si>
  <si>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</si>
  <si>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</si>
  <si>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</si>
  <si>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</si>
  <si>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</si>
  <si>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</si>
  <si>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</si>
  <si>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</si>
  <si>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</si>
  <si>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</si>
  <si>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</si>
  <si>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</si>
  <si>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</si>
  <si>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</si>
  <si>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</si>
  <si>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</si>
  <si>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</si>
  <si>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</si>
  <si>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</si>
  <si>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</si>
  <si>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</si>
  <si>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</si>
  <si>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</si>
  <si>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</si>
  <si>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</si>
  <si>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</si>
  <si>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</si>
  <si>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</si>
  <si>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</si>
  <si>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</si>
  <si>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</si>
  <si>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</si>
  <si>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</si>
  <si>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</si>
  <si>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</si>
  <si>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</si>
  <si>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</si>
  <si>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</si>
  <si>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</si>
  <si>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</si>
  <si>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</si>
  <si>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</si>
  <si>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</si>
  <si>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</si>
  <si>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</si>
  <si>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</si>
  <si>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</si>
  <si>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</si>
  <si>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</si>
  <si>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</si>
  <si>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</si>
  <si>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</si>
  <si>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</si>
  <si>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</si>
  <si>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</si>
  <si>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</si>
  <si>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</si>
  <si>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</si>
  <si>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</si>
  <si>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</si>
  <si>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</si>
  <si>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</si>
  <si>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</si>
  <si>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</si>
  <si>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</si>
  <si>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</si>
  <si>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</si>
  <si>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</si>
  <si>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</si>
  <si>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</si>
  <si>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</si>
  <si>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</si>
  <si>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</si>
  <si>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</si>
  <si>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</si>
  <si>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</si>
  <si>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</si>
  <si>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</si>
  <si>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</si>
  <si>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</si>
  <si>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</si>
  <si>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</si>
  <si>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</si>
  <si>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</si>
  <si>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</si>
  <si>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</si>
  <si>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</si>
  <si>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</si>
  <si>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</si>
  <si>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</si>
  <si>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</si>
  <si>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</si>
  <si>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</si>
  <si>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</si>
  <si>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</si>
  <si>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</si>
  <si>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</si>
  <si>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</si>
  <si>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</si>
  <si>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</si>
  <si>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</si>
  <si>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</si>
  <si>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</si>
  <si>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</si>
  <si>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</si>
  <si>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</si>
  <si>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</si>
  <si>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</si>
  <si>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</si>
  <si>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</si>
  <si>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</si>
  <si>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</si>
  <si>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</si>
  <si>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</si>
  <si>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</si>
  <si>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</si>
  <si>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</si>
  <si>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</si>
  <si>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</si>
  <si>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</si>
  <si>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</si>
  <si>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</si>
  <si>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</si>
  <si>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</si>
  <si>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</si>
  <si>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</si>
  <si>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</si>
  <si>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</si>
  <si>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</si>
  <si>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</si>
  <si>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</si>
  <si>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</si>
  <si>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</si>
  <si>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</si>
  <si>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</si>
  <si>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</si>
  <si>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</si>
  <si>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</si>
  <si>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</si>
  <si>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</si>
  <si>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</si>
  <si>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</si>
  <si>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</si>
  <si>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</si>
  <si>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</si>
  <si>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</si>
  <si>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</si>
  <si>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</si>
  <si>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</si>
  <si>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</si>
  <si>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</si>
  <si>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</si>
  <si>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</si>
  <si>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</si>
  <si>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</si>
  <si>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</si>
  <si>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</si>
  <si>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</si>
  <si>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</si>
  <si>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</si>
  <si>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</si>
  <si>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</si>
  <si>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</si>
  <si>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</si>
  <si>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</si>
  <si>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</si>
  <si>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</si>
  <si>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</si>
  <si>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</si>
  <si>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</si>
  <si>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</si>
  <si>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</si>
  <si>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</si>
  <si>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</si>
  <si>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</si>
  <si>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</si>
  <si>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</si>
  <si>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</si>
  <si>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</si>
  <si>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</si>
  <si>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</si>
  <si>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</si>
  <si>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</si>
  <si>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</si>
  <si>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</si>
  <si>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</si>
  <si>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</si>
  <si>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</si>
  <si>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</si>
  <si>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</si>
  <si>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</si>
  <si>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</si>
  <si>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</si>
  <si>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</si>
  <si>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</si>
  <si>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</si>
  <si>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</si>
  <si>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</si>
  <si>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</si>
  <si>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</si>
  <si>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</si>
  <si>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</si>
  <si>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</si>
  <si>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</si>
  <si>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</si>
  <si>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</si>
  <si>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</si>
  <si>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</si>
  <si>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</si>
  <si>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</si>
  <si>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</si>
  <si>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</si>
  <si>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</si>
  <si>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</si>
  <si>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</si>
  <si>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</si>
  <si>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</si>
  <si>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</si>
  <si>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</si>
  <si>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</si>
  <si>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</si>
  <si>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</si>
  <si>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</si>
  <si>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</si>
  <si>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</si>
  <si>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</si>
  <si>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</si>
  <si>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</si>
  <si>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</si>
  <si>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</si>
  <si>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</si>
  <si>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</si>
  <si>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</si>
  <si>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</si>
  <si>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</si>
  <si>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</si>
  <si>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</si>
  <si>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</si>
  <si>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</si>
  <si>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</si>
  <si>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</si>
  <si>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</si>
  <si>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</si>
  <si>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</si>
  <si>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</si>
  <si>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</si>
  <si>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</si>
  <si>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</si>
  <si>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</si>
  <si>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</si>
  <si>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</si>
  <si>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</si>
  <si>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</si>
  <si>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</si>
  <si>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</si>
  <si>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</si>
  <si>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</si>
  <si>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</si>
  <si>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</si>
  <si>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</si>
  <si>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</si>
  <si>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</si>
  <si>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</si>
  <si>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</si>
  <si>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Правый</t>
  </si>
  <si>
    <t>BMW</t>
  </si>
  <si>
    <t>100 ml</t>
  </si>
  <si>
    <t xml:space="preserve">Совместно с д/кардиологом: с учетом клинических данных, ЭКГ и КАГ рекомендована реваскуляризация бассейна ПКА. </t>
  </si>
  <si>
    <t>Волженцева Ю.В.</t>
  </si>
  <si>
    <t>Логвина Е.В.</t>
  </si>
  <si>
    <t>Докторова Т.С.</t>
  </si>
  <si>
    <t>Across HP</t>
  </si>
  <si>
    <t>Коровин В.А.</t>
  </si>
  <si>
    <t>без значимых стенозов</t>
  </si>
  <si>
    <t>стеноз проксимального сегмента 40%, стеноз среднего сегмента 30%. Антеградный кровоток TIMI III.</t>
  </si>
  <si>
    <t>стеноз проксимальной трети крупной ВТК 70%. Антеградный кровоток TIMI III</t>
  </si>
  <si>
    <t>Коллатеральный кровоток: нет.</t>
  </si>
  <si>
    <t>50 ml</t>
  </si>
  <si>
    <t>Контроль места пункции, повязка на 6 ч. При необходимости технически выполнимо ЧКВ ВТК.</t>
  </si>
  <si>
    <t>7:24</t>
  </si>
  <si>
    <t>стеноз на границе проксимального и среднего сегментов 80%. Антеградный кровоток TIMI II-III</t>
  </si>
  <si>
    <t xml:space="preserve">Устье ПКА катетеризировано проводниковым катетером Launcher JR 3,5 6Fr. Коронарный проводник Shunmei заведен в дистальный сегмент ПКА. В зону значимого стеноза из среднего в проксимальный сегмент имплантирован DES Resolute Integrity 4,0-34 мм давлением 12 атм. Постдилатация стента БК Artimes 4,0-15 мм давлением до 20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в ПКА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</si>
</sst>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5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учёта'!#REF!,Расходка[[#This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учёта'!$B$21,Расходка[[#This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учёта'!$B$22,Расходка[[#This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учёта'!$B$23,Расходка[[#This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учёта'!$B$24,Расходка[[#This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4" totalsRowShown="0">
  <autoFilter ref="A21:B94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4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J38" sqref="J38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0.61111111111111105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0.61805555555555558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1" t="s">
        <v>539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27995</v>
      </c>
      <c r="C12" s="11"/>
      <c r="D12" s="94" t="s">
        <v>301</v>
      </c>
      <c r="E12" s="92"/>
      <c r="F12" s="92"/>
      <c r="G12" s="23" t="s">
        <v>535</v>
      </c>
      <c r="H12" s="25"/>
    </row>
    <row r="13" spans="1:8" ht="15.75">
      <c r="A13" s="14" t="s">
        <v>10</v>
      </c>
      <c r="B13" s="29">
        <f>DATEDIF(B12,B8,"y")</f>
        <v>48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12021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396</v>
      </c>
      <c r="H15" s="167" t="s">
        <v>546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4" t="s">
        <v>398</v>
      </c>
      <c r="H16" s="162">
        <v>3920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385</v>
      </c>
      <c r="H17" s="166">
        <f>H16*0.0019</f>
        <v>7.4480000000000004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540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270</v>
      </c>
      <c r="B22" s="229" t="s">
        <v>541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271</v>
      </c>
      <c r="B27" s="229" t="s">
        <v>542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272</v>
      </c>
      <c r="B32" s="229" t="s">
        <v>547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543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534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544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7" zoomScaleNormal="100" zoomScaleSheetLayoutView="100" zoomScalePageLayoutView="90" workbookViewId="0">
      <selection activeCell="I30" sqref="I30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216</v>
      </c>
      <c r="D8" s="243"/>
      <c r="E8" s="243"/>
      <c r="F8" s="188">
        <v>1</v>
      </c>
      <c r="G8" s="117" t="s">
        <v>307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0.61805555555555558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0.64236111111111105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1" t="s">
        <v>384</v>
      </c>
      <c r="B15" s="186">
        <f>IF(B14&lt;B13,B14+1,B14)-B13</f>
        <v>2.4305555555555469E-2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Коровин В.А.</v>
      </c>
      <c r="C16" s="198">
        <f>LEN(КАГ!B11)</f>
        <v>12</v>
      </c>
      <c r="D16" s="94" t="s">
        <v>301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27995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12021</v>
      </c>
      <c r="C19" s="68"/>
      <c r="D19" s="68"/>
      <c r="E19" s="68"/>
      <c r="F19" s="68"/>
      <c r="G19" s="163" t="s">
        <v>396</v>
      </c>
      <c r="H19" s="178" t="str">
        <f>КАГ!H15</f>
        <v>7:24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398</v>
      </c>
      <c r="H20" s="179">
        <f>КАГ!H16</f>
        <v>3920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385</v>
      </c>
      <c r="H21" s="166">
        <f>КАГ!H17</f>
        <v>7.4480000000000004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388</v>
      </c>
      <c r="B23" s="170" t="s">
        <v>387</v>
      </c>
      <c r="C23" s="160"/>
      <c r="D23" s="160"/>
      <c r="E23" s="160"/>
      <c r="F23" s="160"/>
      <c r="G23"/>
      <c r="H23" s="38"/>
    </row>
    <row r="24" spans="1:8" ht="14.45" customHeight="1">
      <c r="A24" s="181" t="s">
        <v>386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0" t="s">
        <v>548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5" t="s">
        <v>392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390</v>
      </c>
      <c r="B40" s="176" t="s">
        <v>519</v>
      </c>
      <c r="C40" s="119"/>
      <c r="D40" s="254" t="s">
        <v>545</v>
      </c>
      <c r="E40" s="248"/>
      <c r="F40" s="248"/>
      <c r="G40" s="248"/>
      <c r="H40" s="249"/>
    </row>
    <row r="41" spans="1:12" ht="14.45" customHeight="1">
      <c r="A41" s="31"/>
      <c r="B41" s="27"/>
      <c r="C41" s="119"/>
      <c r="D41" s="248"/>
      <c r="E41" s="248"/>
      <c r="F41" s="248"/>
      <c r="G41" s="248"/>
      <c r="H41" s="249"/>
    </row>
    <row r="42" spans="1:12" ht="14.45" customHeight="1">
      <c r="A42" s="31"/>
      <c r="B42" s="27"/>
      <c r="C42" s="119"/>
      <c r="D42" s="248"/>
      <c r="E42" s="248"/>
      <c r="F42" s="248"/>
      <c r="G42" s="248"/>
      <c r="H42" s="249"/>
    </row>
    <row r="43" spans="1:12" ht="14.45" customHeight="1">
      <c r="A43" s="31"/>
      <c r="B43" s="27"/>
      <c r="C43" s="119"/>
      <c r="D43" s="248"/>
      <c r="E43" s="248"/>
      <c r="F43" s="248"/>
      <c r="G43" s="248"/>
      <c r="H43" s="249"/>
    </row>
    <row r="44" spans="1:12" ht="14.45" customHeight="1">
      <c r="A44" s="31"/>
      <c r="B44" s="27"/>
      <c r="C44" s="119"/>
      <c r="D44" s="248"/>
      <c r="E44" s="248"/>
      <c r="F44" s="248"/>
      <c r="G44" s="248"/>
      <c r="H44" s="249"/>
      <c r="L44" s="158"/>
    </row>
    <row r="45" spans="1:12" ht="14.45" customHeight="1">
      <c r="A45" s="31"/>
      <c r="B45" s="27"/>
      <c r="C45" s="119"/>
      <c r="D45" s="248"/>
      <c r="E45" s="248"/>
      <c r="F45" s="248"/>
      <c r="G45" s="248"/>
      <c r="H45" s="249"/>
    </row>
    <row r="46" spans="1:12" ht="14.45" customHeight="1">
      <c r="A46" s="31"/>
      <c r="B46" s="27"/>
      <c r="C46" s="119"/>
      <c r="D46" s="248"/>
      <c r="E46" s="248"/>
      <c r="F46" s="248"/>
      <c r="G46" s="248"/>
      <c r="H46" s="249"/>
    </row>
    <row r="47" spans="1:12" ht="14.45" customHeight="1">
      <c r="A47" s="37"/>
      <c r="B47"/>
      <c r="C47" s="119"/>
      <c r="D47" s="248"/>
      <c r="E47" s="248"/>
      <c r="F47" s="248"/>
      <c r="G47" s="248"/>
      <c r="H47" s="249"/>
    </row>
    <row r="48" spans="1:12" ht="14.45" customHeight="1">
      <c r="A48" s="37"/>
      <c r="B48"/>
      <c r="C48" s="119"/>
      <c r="D48" s="248"/>
      <c r="E48" s="248"/>
      <c r="F48" s="248"/>
      <c r="G48" s="248"/>
      <c r="H48" s="249"/>
    </row>
    <row r="49" spans="1:8" ht="14.45" customHeight="1">
      <c r="A49" s="37"/>
      <c r="B49"/>
      <c r="C49" s="119"/>
      <c r="D49" s="248"/>
      <c r="E49" s="248"/>
      <c r="F49" s="248"/>
      <c r="G49" s="248"/>
      <c r="H49" s="249"/>
    </row>
    <row r="50" spans="1:8">
      <c r="A50" s="61" t="s">
        <v>204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368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значимых стенозов
Бассейн ПНА:   стеноз проксимального сегмента 40%, стеноз среднего сегмента 30%. Антеградный кровоток TIMI III.
Бассейн  ОА:   стеноз проксимальной трети крупной ВТК 70%. Антеградный кровоток TIMI III
Бассейн ПКА:   стеноз на границе проксимального и среднего сегментов 80%. Антеградный кровоток TIMI II-III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7" sqref="B17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Коровин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27995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48</v>
      </c>
    </row>
    <row r="7" spans="1:4">
      <c r="A7" s="37"/>
      <c r="B7"/>
      <c r="C7" s="100" t="s">
        <v>12</v>
      </c>
      <c r="D7" s="102">
        <f>КАГ!$B$14</f>
        <v>12021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45776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327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477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528</v>
      </c>
      <c r="C17" s="134" t="s">
        <v>423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44"/>
      <c r="D24" s="145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/>
      <c r="C33"/>
      <c r="D33" s="38"/>
    </row>
    <row r="34" spans="1:4" ht="19.899999999999999" customHeight="1">
      <c r="A34" s="37"/>
      <c r="B34" s="109" t="s">
        <v>374</v>
      </c>
      <c r="C34" s="12"/>
      <c r="D34" s="38"/>
    </row>
    <row r="35" spans="1:4" ht="19.899999999999999" customHeight="1">
      <c r="A35" s="37"/>
      <c r="B35"/>
      <c r="C35"/>
      <c r="D35" s="38"/>
    </row>
    <row r="36" spans="1:4" ht="19.899999999999999" customHeight="1">
      <c r="A36" s="37"/>
      <c r="B36" s="116" t="str">
        <f>"Оператор:"&amp;" "&amp;ЧКВ!$G$13</f>
        <v>Оператор: Щербаков А.С.</v>
      </c>
      <c r="C36" s="12"/>
      <c r="D36" s="38"/>
    </row>
    <row r="37" spans="1:4" ht="19.899999999999999" customHeight="1">
      <c r="A37" s="37"/>
      <c r="B37"/>
      <c r="C37"/>
      <c r="D37" s="38"/>
    </row>
    <row r="38" spans="1:4" ht="19.899999999999999" customHeight="1">
      <c r="A38" s="37"/>
      <c r="B38" s="110" t="s">
        <v>513</v>
      </c>
      <c r="C38" s="113"/>
      <c r="D38" s="38"/>
    </row>
    <row r="39" spans="1:4" ht="19.899999999999999" customHeight="1">
      <c r="A39" s="39"/>
      <c r="B39" s="30"/>
      <c r="C39" s="30"/>
      <c r="D39" s="40"/>
    </row>
    <row r="40" spans="1:4" ht="14.45" customHeight="1">
      <c r="C40" s="212"/>
    </row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4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 B20">
      <formula1>ВЫП.Список_Расходка_4</formula1>
    </dataValidation>
    <dataValidation type="list" allowBlank="1" showInputMessage="1" showErrorMessage="1" sqref="B38 B34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D1" sqref="D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учёта'!#REF!,Расходка[[#This Row],[Наименование расходного материала]])),MAX($M$1:M1)+1,0)</f>
        <v>0</v>
      </c>
      <c r="N2" s="2">
        <f>IF(ISNUMBER(SEARCH('Карта учёта'!$B$21,Расходка[[#This Row],[Наименование расходного материала]])),MAX($N$1:N1)+1,0)</f>
        <v>1</v>
      </c>
      <c r="O2" s="115">
        <f>IF(ISNUMBER(SEARCH('Карта учёта'!$B$22,Расходка[[#This Row],[Наименование расходного материала]])),MAX($O$1:O1)+1,0)</f>
        <v>1</v>
      </c>
      <c r="P2" s="115">
        <f>IF(ISNUMBER(SEARCH('Карта учёта'!$B$23,Расходка[[#This Row],[Наименование расходного материала]])),MAX($P$1:P1)+1,0)</f>
        <v>1</v>
      </c>
      <c r="Q2" s="115">
        <f>IF(ISNUMBER(SEARCH('Карта учёта'!$B$24,Расходка[[#This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/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307</v>
      </c>
      <c r="AO2" s="207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учёта'!#REF!,Расходка[[#This Row],[Наименование расходного материала]])),MAX($M$1:M2)+1,0)</f>
        <v>0</v>
      </c>
      <c r="N3" s="115">
        <f>IF(ISNUMBER(SEARCH('Карта учёта'!$B$21,Расходка[[#This Row],[Наименование расходного материала]])),MAX($N$1:N2)+1,0)</f>
        <v>2</v>
      </c>
      <c r="O3" s="115">
        <f>IF(ISNUMBER(SEARCH('Карта учёта'!$B$22,Расходка[[#This Row],[Наименование расходного материала]])),MAX($O$1:O2)+1,0)</f>
        <v>2</v>
      </c>
      <c r="P3" s="115">
        <f>IF(ISNUMBER(SEARCH('Карта учёта'!$B$23,Расходка[[#This Row],[Наименование расходного материала]])),MAX($P$1:P2)+1,0)</f>
        <v>2</v>
      </c>
      <c r="Q3" s="115">
        <f>IF(ISNUMBER(SEARCH('Карта учёта'!$B$24,Расходка[[#This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528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учёта'!#REF!,Расходка[[#This Row],[Наименование расходного материала]])),MAX($M$1:M3)+1,0)</f>
        <v>0</v>
      </c>
      <c r="N4" s="115">
        <f>IF(ISNUMBER(SEARCH('Карта учёта'!$B$21,Расходка[[#This Row],[Наименование расходного материала]])),MAX($N$1:N3)+1,0)</f>
        <v>3</v>
      </c>
      <c r="O4" s="115">
        <f>IF(ISNUMBER(SEARCH('Карта учёта'!$B$22,Расходка[[#This Row],[Наименование расходного материала]])),MAX($O$1:O3)+1,0)</f>
        <v>3</v>
      </c>
      <c r="P4" s="115">
        <f>IF(ISNUMBER(SEARCH('Карта учёта'!$B$23,Расходка[[#This Row],[Наименование расходного материала]])),MAX($P$1:P3)+1,0)</f>
        <v>3</v>
      </c>
      <c r="Q4" s="115">
        <f>IF(ISNUMBER(SEARCH('Карта учёта'!$B$24,Расходка[[#This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учёта'!#REF!,Расходка[[#This Row],[Наименование расходного материала]])),MAX($M$1:M4)+1,0)</f>
        <v>0</v>
      </c>
      <c r="N5" s="115">
        <f>IF(ISNUMBER(SEARCH('Карта учёта'!$B$21,Расходка[[#This Row],[Наименование расходного материала]])),MAX($N$1:N4)+1,0)</f>
        <v>4</v>
      </c>
      <c r="O5" s="115">
        <f>IF(ISNUMBER(SEARCH('Карта учёта'!$B$22,Расходка[[#This Row],[Наименование расходного материала]])),MAX($O$1:O4)+1,0)</f>
        <v>4</v>
      </c>
      <c r="P5" s="115">
        <f>IF(ISNUMBER(SEARCH('Карта учёта'!$B$23,Расходка[[#This Row],[Наименование расходного материала]])),MAX($P$1:P4)+1,0)</f>
        <v>4</v>
      </c>
      <c r="Q5" s="115">
        <f>IF(ISNUMBER(SEARCH('Карта учёта'!$B$24,Расходка[[#This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529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учёта'!#REF!,Расходка[[#This Row],[Наименование расходного материала]])),MAX($M$1:M5)+1,0)</f>
        <v>0</v>
      </c>
      <c r="N6" s="115">
        <f>IF(ISNUMBER(SEARCH('Карта учёта'!$B$21,Расходка[[#This Row],[Наименование расходного материала]])),MAX($N$1:N5)+1,0)</f>
        <v>5</v>
      </c>
      <c r="O6" s="115">
        <f>IF(ISNUMBER(SEARCH('Карта учёта'!$B$22,Расходка[[#This Row],[Наименование расходного материала]])),MAX($O$1:O5)+1,0)</f>
        <v>5</v>
      </c>
      <c r="P6" s="115">
        <f>IF(ISNUMBER(SEARCH('Карта учёта'!$B$23,Расходка[[#This Row],[Наименование расходного материала]])),MAX($P$1:P5)+1,0)</f>
        <v>5</v>
      </c>
      <c r="Q6" s="115">
        <f>IF(ISNUMBER(SEARCH('Карта учёта'!$B$24,Расходка[[#This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учёта'!#REF!,Расходка[[#This Row],[Наименование расходного материала]])),MAX($M$1:M6)+1,0)</f>
        <v>0</v>
      </c>
      <c r="N7" s="115">
        <f>IF(ISNUMBER(SEARCH('Карта учёта'!$B$21,Расходка[[#This Row],[Наименование расходного материала]])),MAX($N$1:N6)+1,0)</f>
        <v>6</v>
      </c>
      <c r="O7" s="115">
        <f>IF(ISNUMBER(SEARCH('Карта учёта'!$B$22,Расходка[[#This Row],[Наименование расходного материала]])),MAX($O$1:O6)+1,0)</f>
        <v>6</v>
      </c>
      <c r="P7" s="115">
        <f>IF(ISNUMBER(SEARCH('Карта учёта'!$B$23,Расходка[[#This Row],[Наименование расходного материала]])),MAX($P$1:P6)+1,0)</f>
        <v>6</v>
      </c>
      <c r="Q7" s="115">
        <f>IF(ISNUMBER(SEARCH('Карта учёта'!$B$24,Расходка[[#This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учёта'!#REF!,Расходка[[#This Row],[Наименование расходного материала]])),MAX($M$1:M7)+1,0)</f>
        <v>0</v>
      </c>
      <c r="N8" s="115">
        <f>IF(ISNUMBER(SEARCH('Карта учёта'!$B$21,Расходка[[#This Row],[Наименование расходного материала]])),MAX($N$1:N7)+1,0)</f>
        <v>7</v>
      </c>
      <c r="O8" s="115">
        <f>IF(ISNUMBER(SEARCH('Карта учёта'!$B$22,Расходка[[#This Row],[Наименование расходного материала]])),MAX($O$1:O7)+1,0)</f>
        <v>7</v>
      </c>
      <c r="P8" s="115">
        <f>IF(ISNUMBER(SEARCH('Карта учёта'!$B$23,Расходка[[#This Row],[Наименование расходного материала]])),MAX($P$1:P7)+1,0)</f>
        <v>7</v>
      </c>
      <c r="Q8" s="115">
        <f>IF(ISNUMBER(SEARCH('Карта учёта'!$B$24,Расходка[[#This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учёта'!#REF!,Расходка[[#This Row],[Наименование расходного материала]])),MAX($M$1:M8)+1,0)</f>
        <v>0</v>
      </c>
      <c r="N9" s="115">
        <f>IF(ISNUMBER(SEARCH('Карта учёта'!$B$21,Расходка[[#This Row],[Наименование расходного материала]])),MAX($N$1:N8)+1,0)</f>
        <v>8</v>
      </c>
      <c r="O9" s="115">
        <f>IF(ISNUMBER(SEARCH('Карта учёта'!$B$22,Расходка[[#This Row],[Наименование расходного материала]])),MAX($O$1:O8)+1,0)</f>
        <v>8</v>
      </c>
      <c r="P9" s="115">
        <f>IF(ISNUMBER(SEARCH('Карта учёта'!$B$23,Расходка[[#This Row],[Наименование расходного материала]])),MAX($P$1:P8)+1,0)</f>
        <v>8</v>
      </c>
      <c r="Q9" s="115">
        <f>IF(ISNUMBER(SEARCH('Карта учёта'!$B$24,Расходка[[#This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учёта'!#REF!,Расходка[[#This Row],[Наименование расходного материала]])),MAX($M$1:M9)+1,0)</f>
        <v>0</v>
      </c>
      <c r="N10" s="115">
        <f>IF(ISNUMBER(SEARCH('Карта учёта'!$B$21,Расходка[[#This Row],[Наименование расходного материала]])),MAX($N$1:N9)+1,0)</f>
        <v>9</v>
      </c>
      <c r="O10" s="115">
        <f>IF(ISNUMBER(SEARCH('Карта учёта'!$B$22,Расходка[[#This Row],[Наименование расходного материала]])),MAX($O$1:O9)+1,0)</f>
        <v>9</v>
      </c>
      <c r="P10" s="115">
        <f>IF(ISNUMBER(SEARCH('Карта учёта'!$B$23,Расходка[[#This Row],[Наименование расходного материала]])),MAX($P$1:P9)+1,0)</f>
        <v>9</v>
      </c>
      <c r="Q10" s="115">
        <f>IF(ISNUMBER(SEARCH('Карта учёта'!$B$24,Расходка[[#This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учёта'!#REF!,Расходка[[#This Row],[Наименование расходного материала]])),MAX($M$1:M10)+1,0)</f>
        <v>0</v>
      </c>
      <c r="N11" s="115">
        <f>IF(ISNUMBER(SEARCH('Карта учёта'!$B$21,Расходка[[#This Row],[Наименование расходного материала]])),MAX($N$1:N10)+1,0)</f>
        <v>10</v>
      </c>
      <c r="O11" s="115">
        <f>IF(ISNUMBER(SEARCH('Карта учёта'!$B$22,Расходка[[#This Row],[Наименование расходного материала]])),MAX($O$1:O10)+1,0)</f>
        <v>10</v>
      </c>
      <c r="P11" s="115">
        <f>IF(ISNUMBER(SEARCH('Карта учёта'!$B$23,Расходка[[#This Row],[Наименование расходного материала]])),MAX($P$1:P10)+1,0)</f>
        <v>10</v>
      </c>
      <c r="Q11" s="115">
        <f>IF(ISNUMBER(SEARCH('Карта учёта'!$B$24,Расходка[[#This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учёта'!#REF!,Расходка[[#This Row],[Наименование расходного материала]])),MAX($M$1:M11)+1,0)</f>
        <v>0</v>
      </c>
      <c r="N12" s="115">
        <f>IF(ISNUMBER(SEARCH('Карта учёта'!$B$21,Расходка[[#This Row],[Наименование расходного материала]])),MAX($N$1:N11)+1,0)</f>
        <v>11</v>
      </c>
      <c r="O12" s="115">
        <f>IF(ISNUMBER(SEARCH('Карта учёта'!$B$22,Расходка[[#This Row],[Наименование расходного материала]])),MAX($O$1:O11)+1,0)</f>
        <v>11</v>
      </c>
      <c r="P12" s="115">
        <f>IF(ISNUMBER(SEARCH('Карта учёта'!$B$23,Расходка[[#This Row],[Наименование расходного материала]])),MAX($P$1:P11)+1,0)</f>
        <v>11</v>
      </c>
      <c r="Q12" s="115">
        <f>IF(ISNUMBER(SEARCH('Карта учёта'!$B$24,Расходка[[#This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учёта'!#REF!,Расходка[[#This Row],[Наименование расходного материала]])),MAX($M$1:M12)+1,0)</f>
        <v>0</v>
      </c>
      <c r="N13" s="115">
        <f>IF(ISNUMBER(SEARCH('Карта учёта'!$B$21,Расходка[[#This Row],[Наименование расходного материала]])),MAX($N$1:N12)+1,0)</f>
        <v>12</v>
      </c>
      <c r="O13" s="115">
        <f>IF(ISNUMBER(SEARCH('Карта учёта'!$B$22,Расходка[[#This Row],[Наименование расходного материала]])),MAX($O$1:O12)+1,0)</f>
        <v>12</v>
      </c>
      <c r="P13" s="115">
        <f>IF(ISNUMBER(SEARCH('Карта учёта'!$B$23,Расходка[[#This Row],[Наименование расходного материала]])),MAX($P$1:P12)+1,0)</f>
        <v>12</v>
      </c>
      <c r="Q13" s="115">
        <f>IF(ISNUMBER(SEARCH('Карта учёта'!$B$24,Расходка[[#This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учёта'!#REF!,Расходка[[#This Row],[Наименование расходного материала]])),MAX($M$1:M13)+1,0)</f>
        <v>0</v>
      </c>
      <c r="N14" s="115">
        <f>IF(ISNUMBER(SEARCH('Карта учёта'!$B$21,Расходка[[#This Row],[Наименование расходного материала]])),MAX($N$1:N13)+1,0)</f>
        <v>13</v>
      </c>
      <c r="O14" s="115">
        <f>IF(ISNUMBER(SEARCH('Карта учёта'!$B$22,Расходка[[#This Row],[Наименование расходного материала]])),MAX($O$1:O13)+1,0)</f>
        <v>13</v>
      </c>
      <c r="P14" s="115">
        <f>IF(ISNUMBER(SEARCH('Карта учёта'!$B$23,Расходка[[#This Row],[Наименование расходного материала]])),MAX($P$1:P13)+1,0)</f>
        <v>13</v>
      </c>
      <c r="Q14" s="115">
        <f>IF(ISNUMBER(SEARCH('Карта учёта'!$B$24,Расходка[[#This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учёта'!#REF!,Расходка[[#This Row],[Наименование расходного материала]])),MAX($M$1:M14)+1,0)</f>
        <v>0</v>
      </c>
      <c r="N15" s="115">
        <f>IF(ISNUMBER(SEARCH('Карта учёта'!$B$21,Расходка[[#This Row],[Наименование расходного материала]])),MAX($N$1:N14)+1,0)</f>
        <v>14</v>
      </c>
      <c r="O15" s="115">
        <f>IF(ISNUMBER(SEARCH('Карта учёта'!$B$22,Расходка[[#This Row],[Наименование расходного материала]])),MAX($O$1:O14)+1,0)</f>
        <v>14</v>
      </c>
      <c r="P15" s="115">
        <f>IF(ISNUMBER(SEARCH('Карта учёта'!$B$23,Расходка[[#This Row],[Наименование расходного материала]])),MAX($P$1:P14)+1,0)</f>
        <v>14</v>
      </c>
      <c r="Q15" s="115">
        <f>IF(ISNUMBER(SEARCH('Карта учёта'!$B$24,Расходка[[#This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учёта'!#REF!,Расходка[[#This Row],[Наименование расходного материала]])),MAX($M$1:M15)+1,0)</f>
        <v>0</v>
      </c>
      <c r="N16" s="115">
        <f>IF(ISNUMBER(SEARCH('Карта учёта'!$B$21,Расходка[[#This Row],[Наименование расходного материала]])),MAX($N$1:N15)+1,0)</f>
        <v>15</v>
      </c>
      <c r="O16" s="115">
        <f>IF(ISNUMBER(SEARCH('Карта учёта'!$B$22,Расходка[[#This Row],[Наименование расходного материала]])),MAX($O$1:O15)+1,0)</f>
        <v>15</v>
      </c>
      <c r="P16" s="115">
        <f>IF(ISNUMBER(SEARCH('Карта учёта'!$B$23,Расходка[[#This Row],[Наименование расходного материала]])),MAX($P$1:P15)+1,0)</f>
        <v>15</v>
      </c>
      <c r="Q16" s="115">
        <f>IF(ISNUMBER(SEARCH('Карта учёта'!$B$24,Расходка[[#This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учёта'!#REF!,Расходка[[#This Row],[Наименование расходного материала]])),MAX($M$1:M16)+1,0)</f>
        <v>0</v>
      </c>
      <c r="N17" s="115">
        <f>IF(ISNUMBER(SEARCH('Карта учёта'!$B$21,Расходка[[#This Row],[Наименование расходного материала]])),MAX($N$1:N16)+1,0)</f>
        <v>16</v>
      </c>
      <c r="O17" s="115">
        <f>IF(ISNUMBER(SEARCH('Карта учёта'!$B$22,Расходка[[#This Row],[Наименование расходного материала]])),MAX($O$1:O16)+1,0)</f>
        <v>16</v>
      </c>
      <c r="P17" s="115">
        <f>IF(ISNUMBER(SEARCH('Карта учёта'!$B$23,Расходка[[#This Row],[Наименование расходного материала]])),MAX($P$1:P16)+1,0)</f>
        <v>16</v>
      </c>
      <c r="Q17" s="115">
        <f>IF(ISNUMBER(SEARCH('Карта учёта'!$B$24,Расходка[[#This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учёта'!#REF!,Расходка[[#This Row],[Наименование расходного материала]])),MAX($M$1:M17)+1,0)</f>
        <v>0</v>
      </c>
      <c r="N18" s="115">
        <f>IF(ISNUMBER(SEARCH('Карта учёта'!$B$21,Расходка[[#This Row],[Наименование расходного материала]])),MAX($N$1:N17)+1,0)</f>
        <v>17</v>
      </c>
      <c r="O18" s="115">
        <f>IF(ISNUMBER(SEARCH('Карта учёта'!$B$22,Расходка[[#This Row],[Наименование расходного материала]])),MAX($O$1:O17)+1,0)</f>
        <v>17</v>
      </c>
      <c r="P18" s="115">
        <f>IF(ISNUMBER(SEARCH('Карта учёта'!$B$23,Расходка[[#This Row],[Наименование расходного материала]])),MAX($P$1:P17)+1,0)</f>
        <v>17</v>
      </c>
      <c r="Q18" s="115">
        <f>IF(ISNUMBER(SEARCH('Карта учёта'!$B$24,Расходка[[#This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учёта'!#REF!,Расходка[[#This Row],[Наименование расходного материала]])),MAX($M$1:M18)+1,0)</f>
        <v>0</v>
      </c>
      <c r="N19" s="115">
        <f>IF(ISNUMBER(SEARCH('Карта учёта'!$B$21,Расходка[[#This Row],[Наименование расходного материала]])),MAX($N$1:N18)+1,0)</f>
        <v>18</v>
      </c>
      <c r="O19" s="115">
        <f>IF(ISNUMBER(SEARCH('Карта учёта'!$B$22,Расходка[[#This Row],[Наименование расходного материала]])),MAX($O$1:O18)+1,0)</f>
        <v>18</v>
      </c>
      <c r="P19" s="115">
        <f>IF(ISNUMBER(SEARCH('Карта учёта'!$B$23,Расходка[[#This Row],[Наименование расходного материала]])),MAX($P$1:P18)+1,0)</f>
        <v>18</v>
      </c>
      <c r="Q19" s="115">
        <f>IF(ISNUMBER(SEARCH('Карта учёта'!$B$24,Расходка[[#This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учёта'!#REF!,Расходка[[#This Row],[Наименование расходного материала]])),MAX($M$1:M19)+1,0)</f>
        <v>0</v>
      </c>
      <c r="N20" s="115">
        <f>IF(ISNUMBER(SEARCH('Карта учёта'!$B$21,Расходка[[#This Row],[Наименование расходного материала]])),MAX($N$1:N19)+1,0)</f>
        <v>19</v>
      </c>
      <c r="O20" s="115">
        <f>IF(ISNUMBER(SEARCH('Карта учёта'!$B$22,Расходка[[#This Row],[Наименование расходного материала]])),MAX($O$1:O19)+1,0)</f>
        <v>19</v>
      </c>
      <c r="P20" s="115">
        <f>IF(ISNUMBER(SEARCH('Карта учёта'!$B$23,Расходка[[#This Row],[Наименование расходного материала]])),MAX($P$1:P19)+1,0)</f>
        <v>19</v>
      </c>
      <c r="Q20" s="115">
        <f>IF(ISNUMBER(SEARCH('Карта учёта'!$B$24,Расходка[[#This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учёта'!#REF!,Расходка[[#This Row],[Наименование расходного материала]])),MAX($M$1:M20)+1,0)</f>
        <v>0</v>
      </c>
      <c r="N21" s="115">
        <f>IF(ISNUMBER(SEARCH('Карта учёта'!$B$21,Расходка[[#This Row],[Наименование расходного материала]])),MAX($N$1:N20)+1,0)</f>
        <v>20</v>
      </c>
      <c r="O21" s="115">
        <f>IF(ISNUMBER(SEARCH('Карта учёта'!$B$22,Расходка[[#This Row],[Наименование расходного материала]])),MAX($O$1:O20)+1,0)</f>
        <v>20</v>
      </c>
      <c r="P21" s="115">
        <f>IF(ISNUMBER(SEARCH('Карта учёта'!$B$23,Расходка[[#This Row],[Наименование расходного материала]])),MAX($P$1:P20)+1,0)</f>
        <v>20</v>
      </c>
      <c r="Q21" s="115">
        <f>IF(ISNUMBER(SEARCH('Карта учёта'!$B$24,Расходка[[#This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учёта'!#REF!,Расходка[[#This Row],[Наименование расходного материала]])),MAX($M$1:M21)+1,0)</f>
        <v>0</v>
      </c>
      <c r="N22" s="115">
        <f>IF(ISNUMBER(SEARCH('Карта учёта'!$B$21,Расходка[[#This Row],[Наименование расходного материала]])),MAX($N$1:N21)+1,0)</f>
        <v>21</v>
      </c>
      <c r="O22" s="115">
        <f>IF(ISNUMBER(SEARCH('Карта учёта'!$B$22,Расходка[[#This Row],[Наименование расходного материала]])),MAX($O$1:O21)+1,0)</f>
        <v>21</v>
      </c>
      <c r="P22" s="115">
        <f>IF(ISNUMBER(SEARCH('Карта учёта'!$B$23,Расходка[[#This Row],[Наименование расходного материала]])),MAX($P$1:P21)+1,0)</f>
        <v>21</v>
      </c>
      <c r="Q22" s="115">
        <f>IF(ISNUMBER(SEARCH('Карта учёта'!$B$24,Расходка[[#This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учёта'!#REF!,Расходка[[#This Row],[Наименование расходного материала]])),MAX($M$1:M22)+1,0)</f>
        <v>0</v>
      </c>
      <c r="N23" s="115">
        <f>IF(ISNUMBER(SEARCH('Карта учёта'!$B$21,Расходка[[#This Row],[Наименование расходного материала]])),MAX($N$1:N22)+1,0)</f>
        <v>22</v>
      </c>
      <c r="O23" s="115">
        <f>IF(ISNUMBER(SEARCH('Карта учёта'!$B$22,Расходка[[#This Row],[Наименование расходного материала]])),MAX($O$1:O22)+1,0)</f>
        <v>22</v>
      </c>
      <c r="P23" s="115">
        <f>IF(ISNUMBER(SEARCH('Карта учёта'!$B$23,Расходка[[#This Row],[Наименование расходного материала]])),MAX($P$1:P22)+1,0)</f>
        <v>22</v>
      </c>
      <c r="Q23" s="115">
        <f>IF(ISNUMBER(SEARCH('Карта учёта'!$B$24,Расходка[[#This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учёта'!#REF!,Расходка[[#This Row],[Наименование расходного материала]])),MAX($M$1:M23)+1,0)</f>
        <v>0</v>
      </c>
      <c r="N24" s="115">
        <f>IF(ISNUMBER(SEARCH('Карта учёта'!$B$21,Расходка[[#This Row],[Наименование расходного материала]])),MAX($N$1:N23)+1,0)</f>
        <v>23</v>
      </c>
      <c r="O24" s="115">
        <f>IF(ISNUMBER(SEARCH('Карта учёта'!$B$22,Расходка[[#This Row],[Наименование расходного материала]])),MAX($O$1:O23)+1,0)</f>
        <v>23</v>
      </c>
      <c r="P24" s="115">
        <f>IF(ISNUMBER(SEARCH('Карта учёта'!$B$23,Расходка[[#This Row],[Наименование расходного материала]])),MAX($P$1:P23)+1,0)</f>
        <v>23</v>
      </c>
      <c r="Q24" s="115">
        <f>IF(ISNUMBER(SEARCH('Карта учёта'!$B$24,Расходка[[#This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учёта'!#REF!,Расходка[[#This Row],[Наименование расходного материала]])),MAX($M$1:M24)+1,0)</f>
        <v>0</v>
      </c>
      <c r="N25" s="115">
        <f>IF(ISNUMBER(SEARCH('Карта учёта'!$B$21,Расходка[[#This Row],[Наименование расходного материала]])),MAX($N$1:N24)+1,0)</f>
        <v>24</v>
      </c>
      <c r="O25" s="115">
        <f>IF(ISNUMBER(SEARCH('Карта учёта'!$B$22,Расходка[[#This Row],[Наименование расходного материала]])),MAX($O$1:O24)+1,0)</f>
        <v>24</v>
      </c>
      <c r="P25" s="115">
        <f>IF(ISNUMBER(SEARCH('Карта учёта'!$B$23,Расходка[[#This Row],[Наименование расходного материала]])),MAX($P$1:P24)+1,0)</f>
        <v>24</v>
      </c>
      <c r="Q25" s="115">
        <f>IF(ISNUMBER(SEARCH('Карта учёта'!$B$24,Расходка[[#This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учёта'!#REF!,Расходка[[#This Row],[Наименование расходного материала]])),MAX($M$1:M25)+1,0)</f>
        <v>0</v>
      </c>
      <c r="N26" s="115">
        <f>IF(ISNUMBER(SEARCH('Карта учёта'!$B$21,Расходка[[#This Row],[Наименование расходного материала]])),MAX($N$1:N25)+1,0)</f>
        <v>25</v>
      </c>
      <c r="O26" s="115">
        <f>IF(ISNUMBER(SEARCH('Карта учёта'!$B$22,Расходка[[#This Row],[Наименование расходного материала]])),MAX($O$1:O25)+1,0)</f>
        <v>25</v>
      </c>
      <c r="P26" s="115">
        <f>IF(ISNUMBER(SEARCH('Карта учёта'!$B$23,Расходка[[#This Row],[Наименование расходного материала]])),MAX($P$1:P25)+1,0)</f>
        <v>25</v>
      </c>
      <c r="Q26" s="115">
        <f>IF(ISNUMBER(SEARCH('Карта учёта'!$B$24,Расходка[[#This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532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учёта'!#REF!,Расходка[[#This Row],[Наименование расходного материала]])),MAX($M$1:M26)+1,0)</f>
        <v>0</v>
      </c>
      <c r="N27" s="115">
        <f>IF(ISNUMBER(SEARCH('Карта учёта'!$B$21,Расходка[[#This Row],[Наименование расходного материала]])),MAX($N$1:N26)+1,0)</f>
        <v>26</v>
      </c>
      <c r="O27" s="115">
        <f>IF(ISNUMBER(SEARCH('Карта учёта'!$B$22,Расходка[[#This Row],[Наименование расходного материала]])),MAX($O$1:O26)+1,0)</f>
        <v>26</v>
      </c>
      <c r="P27" s="115">
        <f>IF(ISNUMBER(SEARCH('Карта учёта'!$B$23,Расходка[[#This Row],[Наименование расходного материала]])),MAX($P$1:P26)+1,0)</f>
        <v>26</v>
      </c>
      <c r="Q27" s="115">
        <f>IF(ISNUMBER(SEARCH('Карта учёта'!$B$24,Расходка[[#This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BMW</v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319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учёта'!#REF!,Расходка[[#This Row],[Наименование расходного материала]])),MAX($M$1:M27)+1,0)</f>
        <v>0</v>
      </c>
      <c r="N28" s="115">
        <f>IF(ISNUMBER(SEARCH('Карта учёта'!$B$21,Расходка[[#This Row],[Наименование расходного материала]])),MAX($N$1:N27)+1,0)</f>
        <v>27</v>
      </c>
      <c r="O28" s="115">
        <f>IF(ISNUMBER(SEARCH('Карта учёта'!$B$22,Расходка[[#This Row],[Наименование расходного материала]])),MAX($O$1:O27)+1,0)</f>
        <v>27</v>
      </c>
      <c r="P28" s="115">
        <f>IF(ISNUMBER(SEARCH('Карта учёта'!$B$23,Расходка[[#This Row],[Наименование расходного материала]])),MAX($P$1:P27)+1,0)</f>
        <v>27</v>
      </c>
      <c r="Q28" s="115">
        <f>IF(ISNUMBER(SEARCH('Карта учёта'!$B$24,Расходка[[#This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340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учёта'!#REF!,Расходка[[#This Row],[Наименование расходного материала]])),MAX($M$1:M28)+1,0)</f>
        <v>0</v>
      </c>
      <c r="N29" s="115">
        <f>IF(ISNUMBER(SEARCH('Карта учёта'!$B$21,Расходка[[#This Row],[Наименование расходного материала]])),MAX($N$1:N28)+1,0)</f>
        <v>28</v>
      </c>
      <c r="O29" s="115">
        <f>IF(ISNUMBER(SEARCH('Карта учёта'!$B$22,Расходка[[#This Row],[Наименование расходного материала]])),MAX($O$1:O28)+1,0)</f>
        <v>28</v>
      </c>
      <c r="P29" s="115">
        <f>IF(ISNUMBER(SEARCH('Карта учёта'!$B$23,Расходка[[#This Row],[Наименование расходного материала]])),MAX($P$1:P28)+1,0)</f>
        <v>28</v>
      </c>
      <c r="Q29" s="115">
        <f>IF(ISNUMBER(SEARCH('Карта учёта'!$B$24,Расходка[[#This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учёта'!#REF!,Расходка[[#This Row],[Наименование расходного материала]])),MAX($M$1:M29)+1,0)</f>
        <v>0</v>
      </c>
      <c r="N30" s="115">
        <f>IF(ISNUMBER(SEARCH('Карта учёта'!$B$21,Расходка[[#This Row],[Наименование расходного материала]])),MAX($N$1:N29)+1,0)</f>
        <v>29</v>
      </c>
      <c r="O30" s="115">
        <f>IF(ISNUMBER(SEARCH('Карта учёта'!$B$22,Расходка[[#This Row],[Наименование расходного материала]])),MAX($O$1:O29)+1,0)</f>
        <v>29</v>
      </c>
      <c r="P30" s="115">
        <f>IF(ISNUMBER(SEARCH('Карта учёта'!$B$23,Расходка[[#This Row],[Наименование расходного материала]])),MAX($P$1:P29)+1,0)</f>
        <v>29</v>
      </c>
      <c r="Q30" s="115">
        <f>IF(ISNUMBER(SEARCH('Карта учёта'!$B$24,Расходка[[#This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</v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учёта'!#REF!,Расходка[[#This Row],[Наименование расходного материала]])),MAX($M$1:M30)+1,0)</f>
        <v>0</v>
      </c>
      <c r="N31" s="115">
        <f>IF(ISNUMBER(SEARCH('Карта учёта'!$B$21,Расходка[[#This Row],[Наименование расходного материала]])),MAX($N$1:N30)+1,0)</f>
        <v>30</v>
      </c>
      <c r="O31" s="115">
        <f>IF(ISNUMBER(SEARCH('Карта учёта'!$B$22,Расходка[[#This Row],[Наименование расходного материала]])),MAX($O$1:O30)+1,0)</f>
        <v>30</v>
      </c>
      <c r="P31" s="115">
        <f>IF(ISNUMBER(SEARCH('Карта учёта'!$B$23,Расходка[[#This Row],[Наименование расходного материала]])),MAX($P$1:P30)+1,0)</f>
        <v>30</v>
      </c>
      <c r="Q31" s="115">
        <f>IF(ISNUMBER(SEARCH('Карта учёта'!$B$24,Расходка[[#This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XT-A</v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учёта'!#REF!,Расходка[[#This Row],[Наименование расходного материала]])),MAX($M$1:M31)+1,0)</f>
        <v>0</v>
      </c>
      <c r="N32" s="115">
        <f>IF(ISNUMBER(SEARCH('Карта учёта'!$B$21,Расходка[[#This Row],[Наименование расходного материала]])),MAX($N$1:N31)+1,0)</f>
        <v>31</v>
      </c>
      <c r="O32" s="115">
        <f>IF(ISNUMBER(SEARCH('Карта учёта'!$B$22,Расходка[[#This Row],[Наименование расходного материала]])),MAX($O$1:O31)+1,0)</f>
        <v>31</v>
      </c>
      <c r="P32" s="115">
        <f>IF(ISNUMBER(SEARCH('Карта учёта'!$B$23,Расходка[[#This Row],[Наименование расходного материала]])),MAX($P$1:P31)+1,0)</f>
        <v>31</v>
      </c>
      <c r="Q32" s="115">
        <f>IF(ISNUMBER(SEARCH('Карта учёта'!$B$24,Расходка[[#This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Fielder XT-R</v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учёта'!#REF!,Расходка[[#This Row],[Наименование расходного материала]])),MAX($M$1:M32)+1,0)</f>
        <v>0</v>
      </c>
      <c r="N33" s="115">
        <f>IF(ISNUMBER(SEARCH('Карта учёта'!$B$21,Расходка[[#This Row],[Наименование расходного материала]])),MAX($N$1:N32)+1,0)</f>
        <v>32</v>
      </c>
      <c r="O33" s="115">
        <f>IF(ISNUMBER(SEARCH('Карта учёта'!$B$22,Расходка[[#This Row],[Наименование расходного материала]])),MAX($O$1:O32)+1,0)</f>
        <v>32</v>
      </c>
      <c r="P33" s="115">
        <f>IF(ISNUMBER(SEARCH('Карта учёта'!$B$23,Расходка[[#This Row],[Наименование расходного материала]])),MAX($P$1:P32)+1,0)</f>
        <v>32</v>
      </c>
      <c r="Q33" s="115">
        <f>IF(ISNUMBER(SEARCH('Карта учёта'!$B$24,Расходка[[#This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учёта'!#REF!,Расходка[[#This Row],[Наименование расходного материала]])),MAX($M$1:M33)+1,0)</f>
        <v>0</v>
      </c>
      <c r="N34" s="115">
        <f>IF(ISNUMBER(SEARCH('Карта учёта'!$B$21,Расходка[[#This Row],[Наименование расходного материала]])),MAX($N$1:N33)+1,0)</f>
        <v>33</v>
      </c>
      <c r="O34" s="115">
        <f>IF(ISNUMBER(SEARCH('Карта учёта'!$B$22,Расходка[[#This Row],[Наименование расходного материала]])),MAX($O$1:O33)+1,0)</f>
        <v>33</v>
      </c>
      <c r="P34" s="115">
        <f>IF(ISNUMBER(SEARCH('Карта учёта'!$B$23,Расходка[[#This Row],[Наименование расходного материала]])),MAX($P$1:P33)+1,0)</f>
        <v>33</v>
      </c>
      <c r="Q34" s="115">
        <f>IF(ISNUMBER(SEARCH('Карта учёта'!$B$24,Расходка[[#This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учёта'!#REF!,Расходка[[#This Row],[Наименование расходного материала]])),MAX($M$1:M34)+1,0)</f>
        <v>0</v>
      </c>
      <c r="N35" s="115">
        <f>IF(ISNUMBER(SEARCH('Карта учёта'!$B$21,Расходка[[#This Row],[Наименование расходного материала]])),MAX($N$1:N34)+1,0)</f>
        <v>34</v>
      </c>
      <c r="O35" s="115">
        <f>IF(ISNUMBER(SEARCH('Карта учёта'!$B$22,Расходка[[#This Row],[Наименование расходного материала]])),MAX($O$1:O34)+1,0)</f>
        <v>34</v>
      </c>
      <c r="P35" s="115">
        <f>IF(ISNUMBER(SEARCH('Карта учёта'!$B$23,Расходка[[#This Row],[Наименование расходного материала]])),MAX($P$1:P34)+1,0)</f>
        <v>34</v>
      </c>
      <c r="Q35" s="115">
        <f>IF(ISNUMBER(SEARCH('Карта учёта'!$B$24,Расходка[[#This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320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учёта'!#REF!,Расходка[[#This Row],[Наименование расходного материала]])),MAX($M$1:M35)+1,0)</f>
        <v>0</v>
      </c>
      <c r="N36" s="115">
        <f>IF(ISNUMBER(SEARCH('Карта учёта'!$B$21,Расходка[[#This Row],[Наименование расходного материала]])),MAX($N$1:N35)+1,0)</f>
        <v>35</v>
      </c>
      <c r="O36" s="115">
        <f>IF(ISNUMBER(SEARCH('Карта учёта'!$B$22,Расходка[[#This Row],[Наименование расходного материала]])),MAX($O$1:O35)+1,0)</f>
        <v>35</v>
      </c>
      <c r="P36" s="115">
        <f>IF(ISNUMBER(SEARCH('Карта учёта'!$B$23,Расходка[[#This Row],[Наименование расходного материала]])),MAX($P$1:P35)+1,0)</f>
        <v>35</v>
      </c>
      <c r="Q36" s="115">
        <f>IF(ISNUMBER(SEARCH('Карта учёта'!$B$24,Расходка[[#This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Intuition</v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316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учёта'!#REF!,Расходка[[#This Row],[Наименование расходного материала]])),MAX($M$1:M36)+1,0)</f>
        <v>0</v>
      </c>
      <c r="N37" s="115">
        <f>IF(ISNUMBER(SEARCH('Карта учёта'!$B$21,Расходка[[#This Row],[Наименование расходного материала]])),MAX($N$1:N36)+1,0)</f>
        <v>36</v>
      </c>
      <c r="O37" s="115">
        <f>IF(ISNUMBER(SEARCH('Карта учёта'!$B$22,Расходка[[#This Row],[Наименование расходного материала]])),MAX($O$1:O36)+1,0)</f>
        <v>36</v>
      </c>
      <c r="P37" s="115">
        <f>IF(ISNUMBER(SEARCH('Карта учёта'!$B$23,Расходка[[#This Row],[Наименование расходного материала]])),MAX($P$1:P36)+1,0)</f>
        <v>36</v>
      </c>
      <c r="Q37" s="115">
        <f>IF(ISNUMBER(SEARCH('Карта учёта'!$B$24,Расходка[[#This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317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учёта'!#REF!,Расходка[[#This Row],[Наименование расходного материала]])),MAX($M$1:M37)+1,0)</f>
        <v>0</v>
      </c>
      <c r="N38" s="115">
        <f>IF(ISNUMBER(SEARCH('Карта учёта'!$B$21,Расходка[[#This Row],[Наименование расходного материала]])),MAX($N$1:N37)+1,0)</f>
        <v>37</v>
      </c>
      <c r="O38" s="115">
        <f>IF(ISNUMBER(SEARCH('Карта учёта'!$B$22,Расходка[[#This Row],[Наименование расходного материала]])),MAX($O$1:O37)+1,0)</f>
        <v>37</v>
      </c>
      <c r="P38" s="115">
        <f>IF(ISNUMBER(SEARCH('Карта учёта'!$B$23,Расходка[[#This Row],[Наименование расходного материала]])),MAX($P$1:P37)+1,0)</f>
        <v>37</v>
      </c>
      <c r="Q38" s="115">
        <f>IF(ISNUMBER(SEARCH('Карта учёта'!$B$24,Расходка[[#This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318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учёта'!#REF!,Расходка[[#This Row],[Наименование расходного материала]])),MAX($M$1:M38)+1,0)</f>
        <v>0</v>
      </c>
      <c r="N39" s="115">
        <f>IF(ISNUMBER(SEARCH('Карта учёта'!$B$21,Расходка[[#This Row],[Наименование расходного материала]])),MAX($N$1:N38)+1,0)</f>
        <v>38</v>
      </c>
      <c r="O39" s="115">
        <f>IF(ISNUMBER(SEARCH('Карта учёта'!$B$22,Расходка[[#This Row],[Наименование расходного материала]])),MAX($O$1:O38)+1,0)</f>
        <v>38</v>
      </c>
      <c r="P39" s="115">
        <f>IF(ISNUMBER(SEARCH('Карта учёта'!$B$23,Расходка[[#This Row],[Наименование расходного материала]])),MAX($P$1:P38)+1,0)</f>
        <v>38</v>
      </c>
      <c r="Q39" s="115">
        <f>IF(ISNUMBER(SEARCH('Карта учёта'!$B$24,Расходка[[#This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314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учёта'!#REF!,Расходка[[#This Row],[Наименование расходного материала]])),MAX($M$1:M39)+1,0)</f>
        <v>0</v>
      </c>
      <c r="N40" s="115">
        <f>IF(ISNUMBER(SEARCH('Карта учёта'!$B$21,Расходка[[#This Row],[Наименование расходного материала]])),MAX($N$1:N39)+1,0)</f>
        <v>39</v>
      </c>
      <c r="O40" s="115">
        <f>IF(ISNUMBER(SEARCH('Карта учёта'!$B$22,Расходка[[#This Row],[Наименование расходного материала]])),MAX($O$1:O39)+1,0)</f>
        <v>39</v>
      </c>
      <c r="P40" s="115">
        <f>IF(ISNUMBER(SEARCH('Карта учёта'!$B$23,Расходка[[#This Row],[Наименование расходного материала]])),MAX($P$1:P39)+1,0)</f>
        <v>39</v>
      </c>
      <c r="Q40" s="115">
        <f>IF(ISNUMBER(SEARCH('Карта учёта'!$B$24,Расходка[[#This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Rinato</v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351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учёта'!#REF!,Расходка[[#This Row],[Наименование расходного материала]])),MAX($M$1:M40)+1,0)</f>
        <v>0</v>
      </c>
      <c r="N41" s="115">
        <f>IF(ISNUMBER(SEARCH('Карта учёта'!$B$21,Расходка[[#This Row],[Наименование расходного материала]])),MAX($N$1:N40)+1,0)</f>
        <v>40</v>
      </c>
      <c r="O41" s="115">
        <f>IF(ISNUMBER(SEARCH('Карта учёта'!$B$22,Расходка[[#This Row],[Наименование расходного материала]])),MAX($O$1:O40)+1,0)</f>
        <v>40</v>
      </c>
      <c r="P41" s="115">
        <f>IF(ISNUMBER(SEARCH('Карта учёта'!$B$23,Расходка[[#This Row],[Наименование расходного материала]])),MAX($P$1:P40)+1,0)</f>
        <v>40</v>
      </c>
      <c r="Q41" s="115">
        <f>IF(ISNUMBER(SEARCH('Карта учёта'!$B$24,Расходка[[#This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учёта'!#REF!,Расходка[[#This Row],[Наименование расходного материала]])),MAX($M$1:M41)+1,0)</f>
        <v>0</v>
      </c>
      <c r="N42" s="115">
        <f>IF(ISNUMBER(SEARCH('Карта учёта'!$B$21,Расходка[[#This Row],[Наименование расходного материала]])),MAX($N$1:N41)+1,0)</f>
        <v>41</v>
      </c>
      <c r="O42" s="115">
        <f>IF(ISNUMBER(SEARCH('Карта учёта'!$B$22,Расходка[[#This Row],[Наименование расходного материала]])),MAX($O$1:O41)+1,0)</f>
        <v>41</v>
      </c>
      <c r="P42" s="115">
        <f>IF(ISNUMBER(SEARCH('Карта учёта'!$B$23,Расходка[[#This Row],[Наименование расходного материала]])),MAX($P$1:P41)+1,0)</f>
        <v>41</v>
      </c>
      <c r="Q42" s="115">
        <f>IF(ISNUMBER(SEARCH('Карта учёта'!$B$24,Расходка[[#This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учёта'!#REF!,Расходка[[#This Row],[Наименование расходного материала]])),MAX($M$1:M42)+1,0)</f>
        <v>0</v>
      </c>
      <c r="N43" s="115">
        <f>IF(ISNUMBER(SEARCH('Карта учёта'!$B$21,Расходка[[#This Row],[Наименование расходного материала]])),MAX($N$1:N42)+1,0)</f>
        <v>42</v>
      </c>
      <c r="O43" s="115">
        <f>IF(ISNUMBER(SEARCH('Карта учёта'!$B$22,Расходка[[#This Row],[Наименование расходного материала]])),MAX($O$1:O42)+1,0)</f>
        <v>42</v>
      </c>
      <c r="P43" s="115">
        <f>IF(ISNUMBER(SEARCH('Карта учёта'!$B$23,Расходка[[#This Row],[Наименование расходного материала]])),MAX($P$1:P42)+1,0)</f>
        <v>42</v>
      </c>
      <c r="Q43" s="115">
        <f>IF(ISNUMBER(SEARCH('Карта учёта'!$B$24,Расходка[[#This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313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учёта'!#REF!,Расходка[[#This Row],[Наименование расходного материала]])),MAX($M$1:M43)+1,0)</f>
        <v>0</v>
      </c>
      <c r="N44" s="115">
        <f>IF(ISNUMBER(SEARCH('Карта учёта'!$B$21,Расходка[[#This Row],[Наименование расходного материала]])),MAX($N$1:N43)+1,0)</f>
        <v>43</v>
      </c>
      <c r="O44" s="115">
        <f>IF(ISNUMBER(SEARCH('Карта учёта'!$B$22,Расходка[[#This Row],[Наименование расходного материала]])),MAX($O$1:O43)+1,0)</f>
        <v>43</v>
      </c>
      <c r="P44" s="115">
        <f>IF(ISNUMBER(SEARCH('Карта учёта'!$B$23,Расходка[[#This Row],[Наименование расходного материала]])),MAX($P$1:P43)+1,0)</f>
        <v>43</v>
      </c>
      <c r="Q44" s="115">
        <f>IF(ISNUMBER(SEARCH('Карта учёта'!$B$24,Расходка[[#This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</v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375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учёта'!#REF!,Расходка[[#This Row],[Наименование расходного материала]])),MAX($M$1:M44)+1,0)</f>
        <v>0</v>
      </c>
      <c r="N45" s="115">
        <f>IF(ISNUMBER(SEARCH('Карта учёта'!$B$21,Расходка[[#This Row],[Наименование расходного материала]])),MAX($N$1:N44)+1,0)</f>
        <v>44</v>
      </c>
      <c r="O45" s="115">
        <f>IF(ISNUMBER(SEARCH('Карта учёта'!$B$22,Расходка[[#This Row],[Наименование расходного материала]])),MAX($O$1:O44)+1,0)</f>
        <v>44</v>
      </c>
      <c r="P45" s="115">
        <f>IF(ISNUMBER(SEARCH('Карта учёта'!$B$23,Расходка[[#This Row],[Наименование расходного материала]])),MAX($P$1:P44)+1,0)</f>
        <v>44</v>
      </c>
      <c r="Q45" s="115">
        <f>IF(ISNUMBER(SEARCH('Карта учёта'!$B$24,Расходка[[#This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Black</v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369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учёта'!#REF!,Расходка[[#This Row],[Наименование расходного материала]])),MAX($M$1:M45)+1,0)</f>
        <v>0</v>
      </c>
      <c r="N46" s="115">
        <f>IF(ISNUMBER(SEARCH('Карта учёта'!$B$21,Расходка[[#This Row],[Наименование расходного материала]])),MAX($N$1:N45)+1,0)</f>
        <v>45</v>
      </c>
      <c r="O46" s="115">
        <f>IF(ISNUMBER(SEARCH('Карта учёта'!$B$22,Расходка[[#This Row],[Наименование расходного материала]])),MAX($O$1:O45)+1,0)</f>
        <v>45</v>
      </c>
      <c r="P46" s="115">
        <f>IF(ISNUMBER(SEARCH('Карта учёта'!$B$23,Расходка[[#This Row],[Наименование расходного материала]])),MAX($P$1:P45)+1,0)</f>
        <v>45</v>
      </c>
      <c r="Q46" s="115">
        <f>IF(ISNUMBER(SEARCH('Карта учёта'!$B$24,Расходка[[#This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Sion Blue</v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315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учёта'!#REF!,Расходка[[#This Row],[Наименование расходного материала]])),MAX($M$1:M46)+1,0)</f>
        <v>0</v>
      </c>
      <c r="N47" s="115">
        <f>IF(ISNUMBER(SEARCH('Карта учёта'!$B$21,Расходка[[#This Row],[Наименование расходного материала]])),MAX($N$1:N46)+1,0)</f>
        <v>46</v>
      </c>
      <c r="O47" s="115">
        <f>IF(ISNUMBER(SEARCH('Карта учёта'!$B$22,Расходка[[#This Row],[Наименование расходного материала]])),MAX($O$1:O46)+1,0)</f>
        <v>46</v>
      </c>
      <c r="P47" s="115">
        <f>IF(ISNUMBER(SEARCH('Карта учёта'!$B$23,Расходка[[#This Row],[Наименование расходного материала]])),MAX($P$1:P46)+1,0)</f>
        <v>46</v>
      </c>
      <c r="Q47" s="115">
        <f>IF(ISNUMBER(SEARCH('Карта учёта'!$B$24,Расходка[[#This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Thunder</v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учёта'!#REF!,Расходка[[#This Row],[Наименование расходного материала]])),MAX($M$1:M47)+1,0)</f>
        <v>0</v>
      </c>
      <c r="N48" s="115">
        <f>IF(ISNUMBER(SEARCH('Карта учёта'!$B$21,Расходка[[#This Row],[Наименование расходного материала]])),MAX($N$1:N47)+1,0)</f>
        <v>47</v>
      </c>
      <c r="O48" s="115">
        <f>IF(ISNUMBER(SEARCH('Карта учёта'!$B$22,Расходка[[#This Row],[Наименование расходного материала]])),MAX($O$1:O47)+1,0)</f>
        <v>47</v>
      </c>
      <c r="P48" s="115">
        <f>IF(ISNUMBER(SEARCH('Карта учёта'!$B$23,Расходка[[#This Row],[Наименование расходного материала]])),MAX($P$1:P47)+1,0)</f>
        <v>47</v>
      </c>
      <c r="Q48" s="115">
        <f>IF(ISNUMBER(SEARCH('Карта учёта'!$B$24,Расходка[[#This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учёта'!#REF!,Расходка[[#This Row],[Наименование расходного материала]])),MAX($M$1:M48)+1,0)</f>
        <v>0</v>
      </c>
      <c r="N49" s="115">
        <f>IF(ISNUMBER(SEARCH('Карта учёта'!$B$21,Расходка[[#This Row],[Наименование расходного материала]])),MAX($N$1:N48)+1,0)</f>
        <v>48</v>
      </c>
      <c r="O49" s="115">
        <f>IF(ISNUMBER(SEARCH('Карта учёта'!$B$22,Расходка[[#This Row],[Наименование расходного материала]])),MAX($O$1:O48)+1,0)</f>
        <v>48</v>
      </c>
      <c r="P49" s="115">
        <f>IF(ISNUMBER(SEARCH('Карта учёта'!$B$23,Расходка[[#This Row],[Наименование расходного материала]])),MAX($P$1:P48)+1,0)</f>
        <v>48</v>
      </c>
      <c r="Q49" s="115">
        <f>IF(ISNUMBER(SEARCH('Карта учёта'!$B$24,Расходка[[#This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359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учёта'!#REF!,Расходка[[#This Row],[Наименование расходного материала]])),MAX($M$1:M49)+1,0)</f>
        <v>0</v>
      </c>
      <c r="N50" s="115">
        <f>IF(ISNUMBER(SEARCH('Карта учёта'!$B$21,Расходка[[#This Row],[Наименование расходного материала]])),MAX($N$1:N49)+1,0)</f>
        <v>49</v>
      </c>
      <c r="O50" s="115">
        <f>IF(ISNUMBER(SEARCH('Карта учёта'!$B$22,Расходка[[#This Row],[Наименование расходного материала]])),MAX($O$1:O49)+1,0)</f>
        <v>49</v>
      </c>
      <c r="P50" s="115">
        <f>IF(ISNUMBER(SEARCH('Карта учёта'!$B$23,Расходка[[#This Row],[Наименование расходного материала]])),MAX($P$1:P49)+1,0)</f>
        <v>49</v>
      </c>
      <c r="Q50" s="115">
        <f>IF(ISNUMBER(SEARCH('Карта учёта'!$B$24,Расходка[[#This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Winn 200T</v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344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учёта'!#REF!,Расходка[[#This Row],[Наименование расходного материала]])),MAX($M$1:M50)+1,0)</f>
        <v>0</v>
      </c>
      <c r="N51" s="115">
        <f>IF(ISNUMBER(SEARCH('Карта учёта'!$B$21,Расходка[[#This Row],[Наименование расходного материала]])),MAX($N$1:N50)+1,0)</f>
        <v>50</v>
      </c>
      <c r="O51" s="115">
        <f>IF(ISNUMBER(SEARCH('Карта учёта'!$B$22,Расходка[[#This Row],[Наименование расходного материала]])),MAX($O$1:O50)+1,0)</f>
        <v>50</v>
      </c>
      <c r="P51" s="115">
        <f>IF(ISNUMBER(SEARCH('Карта учёта'!$B$23,Расходка[[#This Row],[Наименование расходного материала]])),MAX($P$1:P50)+1,0)</f>
        <v>50</v>
      </c>
      <c r="Q51" s="115">
        <f>IF(ISNUMBER(SEARCH('Карта учёта'!$B$24,Расходка[[#This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учёта'!#REF!,Расходка[[#This Row],[Наименование расходного материала]])),MAX($M$1:M51)+1,0)</f>
        <v>0</v>
      </c>
      <c r="N52" s="115">
        <f>IF(ISNUMBER(SEARCH('Карта учёта'!$B$21,Расходка[[#This Row],[Наименование расходного материала]])),MAX($N$1:N51)+1,0)</f>
        <v>51</v>
      </c>
      <c r="O52" s="115">
        <f>IF(ISNUMBER(SEARCH('Карта учёта'!$B$22,Расходка[[#This Row],[Наименование расходного материала]])),MAX($O$1:O51)+1,0)</f>
        <v>51</v>
      </c>
      <c r="P52" s="115">
        <f>IF(ISNUMBER(SEARCH('Карта учёта'!$B$23,Расходка[[#This Row],[Наименование расходного материала]])),MAX($P$1:P51)+1,0)</f>
        <v>51</v>
      </c>
      <c r="Q52" s="115">
        <f>IF(ISNUMBER(SEARCH('Карта учёта'!$B$24,Расходка[[#This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учёта'!#REF!,Расходка[[#This Row],[Наименование расходного материала]])),MAX($M$1:M52)+1,0)</f>
        <v>0</v>
      </c>
      <c r="N53" s="115">
        <f>IF(ISNUMBER(SEARCH('Карта учёта'!$B$21,Расходка[[#This Row],[Наименование расходного материала]])),MAX($N$1:N52)+1,0)</f>
        <v>52</v>
      </c>
      <c r="O53" s="115">
        <f>IF(ISNUMBER(SEARCH('Карта учёта'!$B$22,Расходка[[#This Row],[Наименование расходного материала]])),MAX($O$1:O52)+1,0)</f>
        <v>52</v>
      </c>
      <c r="P53" s="115">
        <f>IF(ISNUMBER(SEARCH('Карта учёта'!$B$23,Расходка[[#This Row],[Наименование расходного материала]])),MAX($P$1:P52)+1,0)</f>
        <v>52</v>
      </c>
      <c r="Q53" s="115">
        <f>IF(ISNUMBER(SEARCH('Карта учёта'!$B$24,Расходка[[#This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учёта'!#REF!,Расходка[[#This Row],[Наименование расходного материала]])),MAX($M$1:M53)+1,0)</f>
        <v>0</v>
      </c>
      <c r="N54" s="115">
        <f>IF(ISNUMBER(SEARCH('Карта учёта'!$B$21,Расходка[[#This Row],[Наименование расходного материала]])),MAX($N$1:N53)+1,0)</f>
        <v>53</v>
      </c>
      <c r="O54" s="115">
        <f>IF(ISNUMBER(SEARCH('Карта учёта'!$B$22,Расходка[[#This Row],[Наименование расходного материала]])),MAX($O$1:O53)+1,0)</f>
        <v>53</v>
      </c>
      <c r="P54" s="115">
        <f>IF(ISNUMBER(SEARCH('Карта учёта'!$B$23,Расходка[[#This Row],[Наименование расходного материала]])),MAX($P$1:P53)+1,0)</f>
        <v>53</v>
      </c>
      <c r="Q54" s="115">
        <f>IF(ISNUMBER(SEARCH('Карта учёта'!$B$24,Расходка[[#This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учёта'!#REF!,Расходка[[#This Row],[Наименование расходного материала]])),MAX($M$1:M54)+1,0)</f>
        <v>0</v>
      </c>
      <c r="N55" s="115">
        <f>IF(ISNUMBER(SEARCH('Карта учёта'!$B$21,Расходка[[#This Row],[Наименование расходного материала]])),MAX($N$1:N54)+1,0)</f>
        <v>54</v>
      </c>
      <c r="O55" s="115">
        <f>IF(ISNUMBER(SEARCH('Карта учёта'!$B$22,Расходка[[#This Row],[Наименование расходного материала]])),MAX($O$1:O54)+1,0)</f>
        <v>54</v>
      </c>
      <c r="P55" s="115">
        <f>IF(ISNUMBER(SEARCH('Карта учёта'!$B$23,Расходка[[#This Row],[Наименование расходного материала]])),MAX($P$1:P54)+1,0)</f>
        <v>54</v>
      </c>
      <c r="Q55" s="115">
        <f>IF(ISNUMBER(SEARCH('Карта учёта'!$B$24,Расходка[[#This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</v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учёта'!#REF!,Расходка[[#This Row],[Наименование расходного материала]])),MAX($M$1:M55)+1,0)</f>
        <v>0</v>
      </c>
      <c r="N56" s="115">
        <f>IF(ISNUMBER(SEARCH('Карта учёта'!$B$21,Расходка[[#This Row],[Наименование расходного материала]])),MAX($N$1:N55)+1,0)</f>
        <v>55</v>
      </c>
      <c r="O56" s="115">
        <f>IF(ISNUMBER(SEARCH('Карта учёта'!$B$22,Расходка[[#This Row],[Наименование расходного материала]])),MAX($O$1:O55)+1,0)</f>
        <v>55</v>
      </c>
      <c r="P56" s="115">
        <f>IF(ISNUMBER(SEARCH('Карта учёта'!$B$23,Расходка[[#This Row],[Наименование расходного материала]])),MAX($P$1:P55)+1,0)</f>
        <v>55</v>
      </c>
      <c r="Q56" s="115">
        <f>IF(ISNUMBER(SEARCH('Карта учёта'!$B$24,Расходка[[#This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521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учёта'!#REF!,Расходка[[#This Row],[Наименование расходного материала]])),MAX($M$1:M56)+1,0)</f>
        <v>0</v>
      </c>
      <c r="N57" s="115">
        <f>IF(ISNUMBER(SEARCH('Карта учёта'!$B$21,Расходка[[#This Row],[Наименование расходного материала]])),MAX($N$1:N56)+1,0)</f>
        <v>56</v>
      </c>
      <c r="O57" s="115">
        <f>IF(ISNUMBER(SEARCH('Карта учёта'!$B$22,Расходка[[#This Row],[Наименование расходного материала]])),MAX($O$1:O56)+1,0)</f>
        <v>56</v>
      </c>
      <c r="P57" s="115">
        <f>IF(ISNUMBER(SEARCH('Карта учёта'!$B$23,Расходка[[#This Row],[Наименование расходного материала]])),MAX($P$1:P56)+1,0)</f>
        <v>56</v>
      </c>
      <c r="Q57" s="115">
        <f>IF(ISNUMBER(SEARCH('Карта учёта'!$B$24,Расходка[[#This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учёта'!#REF!,Расходка[[#This Row],[Наименование расходного материала]])),MAX($M$1:M57)+1,0)</f>
        <v>0</v>
      </c>
      <c r="N58" s="115">
        <f>IF(ISNUMBER(SEARCH('Карта учёта'!$B$21,Расходка[[#This Row],[Наименование расходного материала]])),MAX($N$1:N57)+1,0)</f>
        <v>57</v>
      </c>
      <c r="O58" s="115">
        <f>IF(ISNUMBER(SEARCH('Карта учёта'!$B$22,Расходка[[#This Row],[Наименование расходного материала]])),MAX($O$1:O57)+1,0)</f>
        <v>57</v>
      </c>
      <c r="P58" s="115">
        <f>IF(ISNUMBER(SEARCH('Карта учёта'!$B$23,Расходка[[#This Row],[Наименование расходного материала]])),MAX($P$1:P57)+1,0)</f>
        <v>57</v>
      </c>
      <c r="Q58" s="115">
        <f>IF(ISNUMBER(SEARCH('Карта учёта'!$B$24,Расходка[[#This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5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учёта'!#REF!,Расходка[[#This Row],[Наименование расходного материала]])),MAX($M$1:M58)+1,0)</f>
        <v>0</v>
      </c>
      <c r="N59" s="115">
        <f>IF(ISNUMBER(SEARCH('Карта учёта'!$B$21,Расходка[[#This Row],[Наименование расходного материала]])),MAX($N$1:N58)+1,0)</f>
        <v>58</v>
      </c>
      <c r="O59" s="115">
        <f>IF(ISNUMBER(SEARCH('Карта учёта'!$B$22,Расходка[[#This Row],[Наименование расходного материала]])),MAX($O$1:O58)+1,0)</f>
        <v>58</v>
      </c>
      <c r="P59" s="115">
        <f>IF(ISNUMBER(SEARCH('Карта учёта'!$B$23,Расходка[[#This Row],[Наименование расходного материала]])),MAX($P$1:P58)+1,0)</f>
        <v>58</v>
      </c>
      <c r="Q59" s="115">
        <f>IF(ISNUMBER(SEARCH('Карта учёта'!$B$24,Расходка[[#This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3" t="s">
        <v>527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учёта'!#REF!,Расходка[[#This Row],[Наименование расходного материала]])),MAX($M$1:M59)+1,0)</f>
        <v>0</v>
      </c>
      <c r="N60" s="115">
        <f>IF(ISNUMBER(SEARCH('Карта учёта'!$B$21,Расходка[[#This Row],[Наименование расходного материала]])),MAX($N$1:N59)+1,0)</f>
        <v>59</v>
      </c>
      <c r="O60" s="115">
        <f>IF(ISNUMBER(SEARCH('Карта учёта'!$B$22,Расходка[[#This Row],[Наименование расходного материала]])),MAX($O$1:O59)+1,0)</f>
        <v>59</v>
      </c>
      <c r="P60" s="115">
        <f>IF(ISNUMBER(SEARCH('Карта учёта'!$B$23,Расходка[[#This Row],[Наименование расходного материала]])),MAX($P$1:P59)+1,0)</f>
        <v>59</v>
      </c>
      <c r="Q60" s="115">
        <f>IF(ISNUMBER(SEARCH('Карта учёта'!$B$24,Расходка[[#This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5" t="s">
        <v>342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учёта'!#REF!,Расходка[[#This Row],[Наименование расходного материала]])),MAX($M$1:M60)+1,0)</f>
        <v>0</v>
      </c>
      <c r="N61" s="115">
        <f>IF(ISNUMBER(SEARCH('Карта учёта'!$B$21,Расходка[[#This Row],[Наименование расходного материала]])),MAX($N$1:N60)+1,0)</f>
        <v>60</v>
      </c>
      <c r="O61" s="115">
        <f>IF(ISNUMBER(SEARCH('Карта учёта'!$B$22,Расходка[[#This Row],[Наименование расходного материала]])),MAX($O$1:O60)+1,0)</f>
        <v>60</v>
      </c>
      <c r="P61" s="115">
        <f>IF(ISNUMBER(SEARCH('Карта учёта'!$B$23,Расходка[[#This Row],[Наименование расходного материала]])),MAX($P$1:P60)+1,0)</f>
        <v>60</v>
      </c>
      <c r="Q61" s="115">
        <f>IF(ISNUMBER(SEARCH('Карта учёта'!$B$24,Расходка[[#This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321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учёта'!#REF!,Расходка[[#This Row],[Наименование расходного материала]])),MAX($M$1:M61)+1,0)</f>
        <v>0</v>
      </c>
      <c r="N62" s="115">
        <f>IF(ISNUMBER(SEARCH('Карта учёта'!$B$21,Расходка[[#This Row],[Наименование расходного материала]])),MAX($N$1:N61)+1,0)</f>
        <v>61</v>
      </c>
      <c r="O62" s="115">
        <f>IF(ISNUMBER(SEARCH('Карта учёта'!$B$22,Расходка[[#This Row],[Наименование расходного материала]])),MAX($O$1:O61)+1,0)</f>
        <v>61</v>
      </c>
      <c r="P62" s="115">
        <f>IF(ISNUMBER(SEARCH('Карта учёта'!$B$23,Расходка[[#This Row],[Наименование расходного материала]])),MAX($P$1:P61)+1,0)</f>
        <v>61</v>
      </c>
      <c r="Q62" s="115">
        <f>IF(ISNUMBER(SEARCH('Карта учёта'!$B$24,Расходка[[#This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учёта'!#REF!,Расходка[[#This Row],[Наименование расходного материала]])),MAX($M$1:M62)+1,0)</f>
        <v>0</v>
      </c>
      <c r="N63" s="115">
        <f>IF(ISNUMBER(SEARCH('Карта учёта'!$B$21,Расходка[[#This Row],[Наименование расходного материала]])),MAX($N$1:N62)+1,0)</f>
        <v>62</v>
      </c>
      <c r="O63" s="115">
        <f>IF(ISNUMBER(SEARCH('Карта учёта'!$B$22,Расходка[[#This Row],[Наименование расходного материала]])),MAX($O$1:O62)+1,0)</f>
        <v>62</v>
      </c>
      <c r="P63" s="115">
        <f>IF(ISNUMBER(SEARCH('Карта учёта'!$B$23,Расходка[[#This Row],[Наименование расходного материала]])),MAX($P$1:P62)+1,0)</f>
        <v>62</v>
      </c>
      <c r="Q63" s="115">
        <f>IF(ISNUMBER(SEARCH('Карта учёта'!$B$24,Расходка[[#This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9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учёта'!#REF!,Расходка[[#This Row],[Наименование расходного материала]])),MAX($M$1:M63)+1,0)</f>
        <v>0</v>
      </c>
      <c r="N64" s="115">
        <f>IF(ISNUMBER(SEARCH('Карта учёта'!$B$21,Расходка[[#This Row],[Наименование расходного материала]])),MAX($N$1:N63)+1,0)</f>
        <v>63</v>
      </c>
      <c r="O64" s="115">
        <f>IF(ISNUMBER(SEARCH('Карта учёта'!$B$22,Расходка[[#This Row],[Наименование расходного материала]])),MAX($O$1:O63)+1,0)</f>
        <v>63</v>
      </c>
      <c r="P64" s="115">
        <f>IF(ISNUMBER(SEARCH('Карта учёта'!$B$23,Расходка[[#This Row],[Наименование расходного материала]])),MAX($P$1:P63)+1,0)</f>
        <v>63</v>
      </c>
      <c r="Q64" s="115">
        <f>IF(ISNUMBER(SEARCH('Карта учёта'!$B$24,Расходка[[#This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382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учёта'!#REF!,Расходка[[#This Row],[Наименование расходного материала]])),MAX($M$1:M64)+1,0)</f>
        <v>0</v>
      </c>
      <c r="N65" s="115">
        <f>IF(ISNUMBER(SEARCH('Карта учёта'!$B$21,Расходка[[#This Row],[Наименование расходного материала]])),MAX($N$1:N64)+1,0)</f>
        <v>64</v>
      </c>
      <c r="O65" s="115">
        <f>IF(ISNUMBER(SEARCH('Карта учёта'!$B$22,Расходка[[#This Row],[Наименование расходного материала]])),MAX($O$1:O64)+1,0)</f>
        <v>64</v>
      </c>
      <c r="P65" s="115">
        <f>IF(ISNUMBER(SEARCH('Карта учёта'!$B$23,Расходка[[#This Row],[Наименование расходного материала]])),MAX($P$1:P64)+1,0)</f>
        <v>64</v>
      </c>
      <c r="Q65" s="115">
        <f>IF(ISNUMBER(SEARCH('Карта учёта'!$B$24,Расходка[[#This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учёта'!#REF!,Расходка[[#This Row],[Наименование расходного материала]])),MAX($M$1:M65)+1,0)</f>
        <v>0</v>
      </c>
      <c r="N66" s="115">
        <f>IF(ISNUMBER(SEARCH('Карта учёта'!$B$21,Расходка[[#This Row],[Наименование расходного материала]])),MAX($N$1:N65)+1,0)</f>
        <v>65</v>
      </c>
      <c r="O66" s="115">
        <f>IF(ISNUMBER(SEARCH('Карта учёта'!$B$22,Расходка[[#This Row],[Наименование расходного материала]])),MAX($O$1:O65)+1,0)</f>
        <v>65</v>
      </c>
      <c r="P66" s="115">
        <f>IF(ISNUMBER(SEARCH('Карта учёта'!$B$23,Расходка[[#This Row],[Наименование расходного материала]])),MAX($P$1:P65)+1,0)</f>
        <v>65</v>
      </c>
      <c r="Q66" s="115">
        <f>IF(ISNUMBER(SEARCH('Карта учёта'!$B$24,Расходка[[#This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учёта'!#REF!,Расходка[[#This Row],[Наименование расходного материала]])),MAX($M$1:M66)+1,0)</f>
        <v>0</v>
      </c>
      <c r="N67" s="195">
        <f>IF(ISNUMBER(SEARCH('Карта учёта'!$B$21,Расходка[[#This Row],[Наименование расходного материала]])),MAX($N$1:N66)+1,0)</f>
        <v>66</v>
      </c>
      <c r="O67" s="195">
        <f>IF(ISNUMBER(SEARCH('Карта учёта'!$B$22,Расходка[[#This Row],[Наименование расходного материала]])),MAX($O$1:O66)+1,0)</f>
        <v>66</v>
      </c>
      <c r="P67" s="195">
        <f>IF(ISNUMBER(SEARCH('Карта учёта'!$B$23,Расходка[[#This Row],[Наименование расходного материала]])),MAX($P$1:P66)+1,0)</f>
        <v>66</v>
      </c>
      <c r="Q67" s="195">
        <f>IF(ISNUMBER(SEARCH('Карта учёта'!$B$24,Расходка[[#This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6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6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6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6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6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учёта'!#REF!,Расходка[[#This Row],[Наименование расходного материала]])),MAX($M$1:M67)+1,0)</f>
        <v>0</v>
      </c>
      <c r="N68" s="195">
        <f>IF(ISNUMBER(SEARCH('Карта учёта'!$B$21,Расходка[[#This Row],[Наименование расходного материала]])),MAX($N$1:N67)+1,0)</f>
        <v>67</v>
      </c>
      <c r="O68" s="195">
        <f>IF(ISNUMBER(SEARCH('Карта учёта'!$B$22,Расходка[[#This Row],[Наименование расходного материала]])),MAX($O$1:O67)+1,0)</f>
        <v>67</v>
      </c>
      <c r="P68" s="195">
        <f>IF(ISNUMBER(SEARCH('Карта учёта'!$B$23,Расходка[[#This Row],[Наименование расходного материала]])),MAX($P$1:P67)+1,0)</f>
        <v>67</v>
      </c>
      <c r="Q68" s="195">
        <f>IF(ISNUMBER(SEARCH('Карта учёта'!$B$24,Расходка[[#This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341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учёта'!#REF!,Расходка[[#This Row],[Наименование расходного материала]])),MAX($M$1:M68)+1,0)</f>
        <v>0</v>
      </c>
      <c r="N69" s="195">
        <f>IF(ISNUMBER(SEARCH('Карта учёта'!$B$21,Расходка[[#This Row],[Наименование расходного материала]])),MAX($N$1:N68)+1,0)</f>
        <v>68</v>
      </c>
      <c r="O69" s="195">
        <f>IF(ISNUMBER(SEARCH('Карта учёта'!$B$22,Расходка[[#This Row],[Наименование расходного материала]])),MAX($O$1:O68)+1,0)</f>
        <v>68</v>
      </c>
      <c r="P69" s="195">
        <f>IF(ISNUMBER(SEARCH('Карта учёта'!$B$23,Расходка[[#This Row],[Наименование расходного материала]])),MAX($P$1:P68)+1,0)</f>
        <v>68</v>
      </c>
      <c r="Q69" s="195">
        <f>IF(ISNUMBER(SEARCH('Карта учёта'!$B$24,Расходка[[#This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учёта'!#REF!,Расходка[[#This Row],[Наименование расходного материала]])),MAX($M$1:M69)+1,0)</f>
        <v>0</v>
      </c>
      <c r="N70" s="195">
        <f>IF(ISNUMBER(SEARCH('Карта учёта'!$B$21,Расходка[[#This Row],[Наименование расходного материала]])),MAX($N$1:N69)+1,0)</f>
        <v>69</v>
      </c>
      <c r="O70" s="195">
        <f>IF(ISNUMBER(SEARCH('Карта учёта'!$B$22,Расходка[[#This Row],[Наименование расходного материала]])),MAX($O$1:O69)+1,0)</f>
        <v>69</v>
      </c>
      <c r="P70" s="195">
        <f>IF(ISNUMBER(SEARCH('Карта учёта'!$B$23,Расходка[[#This Row],[Наименование расходного материала]])),MAX($P$1:P69)+1,0)</f>
        <v>69</v>
      </c>
      <c r="Q70" s="195">
        <f>IF(ISNUMBER(SEARCH('Карта учёта'!$B$24,Расходка[[#This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учёта'!#REF!,Расходка[[#This Row],[Наименование расходного материала]])),MAX($M$1:M70)+1,0)</f>
        <v>0</v>
      </c>
      <c r="N71" s="195">
        <f>IF(ISNUMBER(SEARCH('Карта учёта'!$B$21,Расходка[[#This Row],[Наименование расходного материала]])),MAX($N$1:N70)+1,0)</f>
        <v>70</v>
      </c>
      <c r="O71" s="195">
        <f>IF(ISNUMBER(SEARCH('Карта учёта'!$B$22,Расходка[[#This Row],[Наименование расходного материала]])),MAX($O$1:O70)+1,0)</f>
        <v>70</v>
      </c>
      <c r="P71" s="195">
        <f>IF(ISNUMBER(SEARCH('Карта учёта'!$B$23,Расходка[[#This Row],[Наименование расходного материала]])),MAX($P$1:P70)+1,0)</f>
        <v>70</v>
      </c>
      <c r="Q71" s="195">
        <f>IF(ISNUMBER(SEARCH('Карта учёта'!$B$24,Расходка[[#This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323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учёта'!#REF!,Расходка[[#This Row],[Наименование расходного материала]])),MAX($M$1:M71)+1,0)</f>
        <v>0</v>
      </c>
      <c r="N72" s="195">
        <f>IF(ISNUMBER(SEARCH('Карта учёта'!$B$21,Расходка[[#This Row],[Наименование расходного материала]])),MAX($N$1:N71)+1,0)</f>
        <v>71</v>
      </c>
      <c r="O72" s="195">
        <f>IF(ISNUMBER(SEARCH('Карта учёта'!$B$22,Расходка[[#This Row],[Наименование расходного материала]])),MAX($O$1:O71)+1,0)</f>
        <v>71</v>
      </c>
      <c r="P72" s="195">
        <f>IF(ISNUMBER(SEARCH('Карта учёта'!$B$23,Расходка[[#This Row],[Наименование расходного материала]])),MAX($P$1:P71)+1,0)</f>
        <v>71</v>
      </c>
      <c r="Q72" s="195">
        <f>IF(ISNUMBER(SEARCH('Карта учёта'!$B$24,Расходка[[#This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учёта'!#REF!,Расходка[[#This Row],[Наименование расходного материала]])),MAX($M$1:M72)+1,0)</f>
        <v>0</v>
      </c>
      <c r="N73" s="195">
        <f>IF(ISNUMBER(SEARCH('Карта учёта'!$B$21,Расходка[[#This Row],[Наименование расходного материала]])),MAX($N$1:N72)+1,0)</f>
        <v>72</v>
      </c>
      <c r="O73" s="195">
        <f>IF(ISNUMBER(SEARCH('Карта учёта'!$B$22,Расходка[[#This Row],[Наименование расходного материала]])),MAX($O$1:O72)+1,0)</f>
        <v>72</v>
      </c>
      <c r="P73" s="195">
        <f>IF(ISNUMBER(SEARCH('Карта учёта'!$B$23,Расходка[[#This Row],[Наименование расходного материала]])),MAX($P$1:P72)+1,0)</f>
        <v>72</v>
      </c>
      <c r="Q73" s="195">
        <f>IF(ISNUMBER(SEARCH('Карта учёта'!$B$24,Расходка[[#This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учёта'!#REF!,Расходка[[#This Row],[Наименование расходного материала]])),MAX($M$1:M73)+1,0)</f>
        <v>0</v>
      </c>
      <c r="N74" s="195">
        <f>IF(ISNUMBER(SEARCH('Карта учёта'!$B$21,Расходка[[#This Row],[Наименование расходного материала]])),MAX($N$1:N73)+1,0)</f>
        <v>73</v>
      </c>
      <c r="O74" s="195">
        <f>IF(ISNUMBER(SEARCH('Карта учёта'!$B$22,Расходка[[#This Row],[Наименование расходного материала]])),MAX($O$1:O73)+1,0)</f>
        <v>73</v>
      </c>
      <c r="P74" s="195">
        <f>IF(ISNUMBER(SEARCH('Карта учёта'!$B$23,Расходка[[#This Row],[Наименование расходного материала]])),MAX($P$1:P73)+1,0)</f>
        <v>73</v>
      </c>
      <c r="Q74" s="195">
        <f>IF(ISNUMBER(SEARCH('Карта учёта'!$B$24,Расходка[[#This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учёта'!#REF!,Расходка[[#This Row],[Наименование расходного материала]])),MAX($M$1:M74)+1,0)</f>
        <v>0</v>
      </c>
      <c r="N75" s="195">
        <f>IF(ISNUMBER(SEARCH('Карта учёта'!$B$21,Расходка[[#This Row],[Наименование расходного материала]])),MAX($N$1:N74)+1,0)</f>
        <v>74</v>
      </c>
      <c r="O75" s="195">
        <f>IF(ISNUMBER(SEARCH('Карта учёта'!$B$22,Расходка[[#This Row],[Наименование расходного материала]])),MAX($O$1:O74)+1,0)</f>
        <v>74</v>
      </c>
      <c r="P75" s="195">
        <f>IF(ISNUMBER(SEARCH('Карта учёта'!$B$23,Расходка[[#This Row],[Наименование расходного материала]])),MAX($P$1:P74)+1,0)</f>
        <v>74</v>
      </c>
      <c r="Q75" s="195">
        <f>IF(ISNUMBER(SEARCH('Карта учёта'!$B$24,Расходка[[#This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332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учёта'!#REF!,Расходка[[#This Row],[Наименование расходного материала]])),MAX($M$1:M75)+1,0)</f>
        <v>0</v>
      </c>
      <c r="N76" s="195">
        <f>IF(ISNUMBER(SEARCH('Карта учёта'!$B$21,Расходка[[#This Row],[Наименование расходного материала]])),MAX($N$1:N75)+1,0)</f>
        <v>75</v>
      </c>
      <c r="O76" s="195">
        <f>IF(ISNUMBER(SEARCH('Карта учёта'!$B$22,Расходка[[#This Row],[Наименование расходного материала]])),MAX($O$1:O75)+1,0)</f>
        <v>75</v>
      </c>
      <c r="P76" s="195">
        <f>IF(ISNUMBER(SEARCH('Карта учёта'!$B$23,Расходка[[#This Row],[Наименование расходного материала]])),MAX($P$1:P75)+1,0)</f>
        <v>75</v>
      </c>
      <c r="Q76" s="195">
        <f>IF(ISNUMBER(SEARCH('Карта учёта'!$B$24,Расходка[[#This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327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1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учёта'!#REF!,Расходка[[#This Row],[Наименование расходного материала]])),MAX($M$1:M76)+1,0)</f>
        <v>0</v>
      </c>
      <c r="N77" s="195">
        <f>IF(ISNUMBER(SEARCH('Карта учёта'!$B$21,Расходка[[#This Row],[Наименование расходного материала]])),MAX($N$1:N76)+1,0)</f>
        <v>76</v>
      </c>
      <c r="O77" s="195">
        <f>IF(ISNUMBER(SEARCH('Карта учёта'!$B$22,Расходка[[#This Row],[Наименование расходного материала]])),MAX($O$1:O76)+1,0)</f>
        <v>76</v>
      </c>
      <c r="P77" s="195">
        <f>IF(ISNUMBER(SEARCH('Карта учёта'!$B$23,Расходка[[#This Row],[Наименование расходного материала]])),MAX($P$1:P76)+1,0)</f>
        <v>76</v>
      </c>
      <c r="Q77" s="195">
        <f>IF(ISNUMBER(SEARCH('Карта учёта'!$B$24,Расходка[[#This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77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учёта'!#REF!,Расходка[[#This Row],[Наименование расходного материала]])),MAX($M$1:M77)+1,0)</f>
        <v>0</v>
      </c>
      <c r="N78" s="195">
        <f>IF(ISNUMBER(SEARCH('Карта учёта'!$B$21,Расходка[[#This Row],[Наименование расходного материала]])),MAX($N$1:N77)+1,0)</f>
        <v>77</v>
      </c>
      <c r="O78" s="195">
        <f>IF(ISNUMBER(SEARCH('Карта учёта'!$B$22,Расходка[[#This Row],[Наименование расходного материала]])),MAX($O$1:O77)+1,0)</f>
        <v>77</v>
      </c>
      <c r="P78" s="195">
        <f>IF(ISNUMBER(SEARCH('Карта учёта'!$B$23,Расходка[[#This Row],[Наименование расходного материала]])),MAX($P$1:P77)+1,0)</f>
        <v>77</v>
      </c>
      <c r="Q78" s="195">
        <f>IF(ISNUMBER(SEARCH('Карта учёта'!$B$24,Расходка[[#This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78</v>
      </c>
      <c r="K79" s="195">
        <f>IF(ISNUMBER(SEARCH('Карта учёта'!$B$19,Расходка[[#This Row],[Наименование расходного материала]])),MAX($K$1:K78)+1,0)</f>
        <v>78</v>
      </c>
      <c r="L79" s="195">
        <f>IF(ISNUMBER(SEARCH('Карта учёта'!$B$20,Расходка[[#This Row],[Наименование расходного материала]])),MAX($L$1:L78)+1,0)</f>
        <v>78</v>
      </c>
      <c r="M79" s="195">
        <f>IF(ISNUMBER(SEARCH('Карта учёта'!#REF!,Расходка[[#This Row],[Наименование расходного материала]])),MAX($M$1:M78)+1,0)</f>
        <v>0</v>
      </c>
      <c r="N79" s="195">
        <f>IF(ISNUMBER(SEARCH('Карта учёта'!$B$21,Расходка[[#This Row],[Наименование расходного материала]])),MAX($N$1:N78)+1,0)</f>
        <v>78</v>
      </c>
      <c r="O79" s="195">
        <f>IF(ISNUMBER(SEARCH('Карта учёта'!$B$22,Расходка[[#This Row],[Наименование расходного материала]])),MAX($O$1:O78)+1,0)</f>
        <v>78</v>
      </c>
      <c r="P79" s="195">
        <f>IF(ISNUMBER(SEARCH('Карта учёта'!$B$23,Расходка[[#This Row],[Наименование расходного материала]])),MAX($P$1:P78)+1,0)</f>
        <v>78</v>
      </c>
      <c r="Q79" s="195">
        <f>IF(ISNUMBER(SEARCH('Карта учёта'!$B$24,Расходка[[#This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6" t="str">
        <f>IFERROR(INDEX(Расходка[Наименование расходного материала],MATCH(Расходка[[#This Row],[№]],Поиск_расходки[Индекс9],0)),"")</f>
        <v/>
      </c>
      <c r="AA79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337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79</v>
      </c>
      <c r="K80" s="195">
        <f>IF(ISNUMBER(SEARCH('Карта учёта'!$B$19,Расходка[[#This Row],[Наименование расходного материала]])),MAX($K$1:K79)+1,0)</f>
        <v>79</v>
      </c>
      <c r="L80" s="195">
        <f>IF(ISNUMBER(SEARCH('Карта учёта'!$B$20,Расходка[[#This Row],[Наименование расходного материала]])),MAX($L$1:L79)+1,0)</f>
        <v>79</v>
      </c>
      <c r="M80" s="195">
        <f>IF(ISNUMBER(SEARCH('Карта учёта'!#REF!,Расходка[[#This Row],[Наименование расходного материала]])),MAX($M$1:M79)+1,0)</f>
        <v>0</v>
      </c>
      <c r="N80" s="195">
        <f>IF(ISNUMBER(SEARCH('Карта учёта'!$B$21,Расходка[[#This Row],[Наименование расходного материала]])),MAX($N$1:N79)+1,0)</f>
        <v>79</v>
      </c>
      <c r="O80" s="195">
        <f>IF(ISNUMBER(SEARCH('Карта учёта'!$B$22,Расходка[[#This Row],[Наименование расходного материала]])),MAX($O$1:O79)+1,0)</f>
        <v>79</v>
      </c>
      <c r="P80" s="195">
        <f>IF(ISNUMBER(SEARCH('Карта учёта'!$B$23,Расходка[[#This Row],[Наименование расходного материала]])),MAX($P$1:P79)+1,0)</f>
        <v>79</v>
      </c>
      <c r="Q80" s="195">
        <f>IF(ISNUMBER(SEARCH('Карта учёта'!$B$24,Расходка[[#This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6" t="str">
        <f>IFERROR(INDEX(Расходка[Наименование расходного материала],MATCH(Расходка[[#This Row],[№]],Поиск_расходки[Индекс9],0)),"")</f>
        <v/>
      </c>
      <c r="AA80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468</v>
      </c>
    </row>
    <row r="81" spans="1:33">
      <c r="A81">
        <f>ROW(Расходка[[#This Row],[Тип расходного материала ]])-1</f>
        <v>80</v>
      </c>
      <c r="B81" t="s">
        <v>300</v>
      </c>
      <c r="C81" s="1" t="s">
        <v>329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80</v>
      </c>
      <c r="K81" s="195">
        <f>IF(ISNUMBER(SEARCH('Карта учёта'!$B$19,Расходка[[#This Row],[Наименование расходного материала]])),MAX($K$1:K80)+1,0)</f>
        <v>80</v>
      </c>
      <c r="L81" s="195">
        <f>IF(ISNUMBER(SEARCH('Карта учёта'!$B$20,Расходка[[#This Row],[Наименование расходного материала]])),MAX($L$1:L80)+1,0)</f>
        <v>80</v>
      </c>
      <c r="M81" s="195">
        <f>IF(ISNUMBER(SEARCH('Карта учёта'!#REF!,Расходка[[#This Row],[Наименование расходного материала]])),MAX($M$1:M80)+1,0)</f>
        <v>0</v>
      </c>
      <c r="N81" s="195">
        <f>IF(ISNUMBER(SEARCH('Карта учёта'!$B$21,Расходка[[#This Row],[Наименование расходного материала]])),MAX($N$1:N80)+1,0)</f>
        <v>80</v>
      </c>
      <c r="O81" s="195">
        <f>IF(ISNUMBER(SEARCH('Карта учёта'!$B$22,Расходка[[#This Row],[Наименование расходного материала]])),MAX($O$1:O80)+1,0)</f>
        <v>80</v>
      </c>
      <c r="P81" s="195">
        <f>IF(ISNUMBER(SEARCH('Карта учёта'!$B$23,Расходка[[#This Row],[Наименование расходного материала]])),MAX($P$1:P80)+1,0)</f>
        <v>80</v>
      </c>
      <c r="Q81" s="195">
        <f>IF(ISNUMBER(SEARCH('Карта учёта'!$B$24,Расходка[[#This Row],[Наименование расходного материала]])),MAX($Q$1:Q80)+1,0)</f>
        <v>80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6" t="str">
        <f>IFERROR(INDEX(Расходка[Наименование расходного материала],MATCH(Расходка[[#This Row],[№]],Поиск_расходки[Индекс9],0)),"")</f>
        <v/>
      </c>
      <c r="AA81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469</v>
      </c>
    </row>
    <row r="82" spans="1:33">
      <c r="A82">
        <f>ROW(Расходка[[#This Row],[Тип расходного материала ]])-1</f>
        <v>81</v>
      </c>
      <c r="B82" t="s">
        <v>5</v>
      </c>
      <c r="C82" t="s">
        <v>538</v>
      </c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81</v>
      </c>
      <c r="K82" s="195">
        <f>IF(ISNUMBER(SEARCH('Карта учёта'!$B$19,Расходка[[#This Row],[Наименование расходного материала]])),MAX($K$1:K81)+1,0)</f>
        <v>81</v>
      </c>
      <c r="L82" s="195">
        <f>IF(ISNUMBER(SEARCH('Карта учёта'!$B$20,Расходка[[#This Row],[Наименование расходного материала]])),MAX($L$1:L81)+1,0)</f>
        <v>81</v>
      </c>
      <c r="M82" s="195">
        <f>IF(ISNUMBER(SEARCH('Карта учёта'!#REF!,Расходка[[#This Row],[Наименование расходного материала]])),MAX($M$1:M81)+1,0)</f>
        <v>0</v>
      </c>
      <c r="N82" s="195">
        <f>IF(ISNUMBER(SEARCH('Карта учёта'!$B$21,Расходка[[#This Row],[Наименование расходного материала]])),MAX($N$1:N81)+1,0)</f>
        <v>81</v>
      </c>
      <c r="O82" s="195">
        <f>IF(ISNUMBER(SEARCH('Карта учёта'!$B$22,Расходка[[#This Row],[Наименование расходного материала]])),MAX($O$1:O81)+1,0)</f>
        <v>81</v>
      </c>
      <c r="P82" s="195">
        <f>IF(ISNUMBER(SEARCH('Карта учёта'!$B$23,Расходка[[#This Row],[Наименование расходного материала]])),MAX($P$1:P81)+1,0)</f>
        <v>81</v>
      </c>
      <c r="Q82" s="195">
        <f>IF(ISNUMBER(SEARCH('Карта учёта'!$B$24,Расходка[[#This Row],[Наименование расходного материала]])),MAX($Q$1:Q81)+1,0)</f>
        <v>81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>Across HP</v>
      </c>
      <c r="X82" s="196" t="str">
        <f>IFERROR(INDEX(Расходка[Наименование расходного материала],MATCH(Расходка[[#This Row],[№]],Поиск_расходки[Индекс7],0)),"")</f>
        <v>Across HP</v>
      </c>
      <c r="Y82" s="196" t="str">
        <f>IFERROR(INDEX(Расходка[Наименование расходного материала],MATCH(Расходка[[#This Row],[№]],Поиск_расходки[Индекс8],0)),"")</f>
        <v>Across HP</v>
      </c>
      <c r="Z82" s="196" t="str">
        <f>IFERROR(INDEX(Расходка[Наименование расходного материала],MATCH(Расходка[[#This Row],[№]],Поиск_расходки[Индекс9],0)),"")</f>
        <v/>
      </c>
      <c r="AA82" s="196" t="str">
        <f>IFERROR(INDEX(Расходка[Наименование расходного материала],MATCH(Расходка[[#This Row],[№]],Поиск_расходки[Индекс10],0)),"")</f>
        <v>Across HP</v>
      </c>
      <c r="AB82" s="196" t="str">
        <f>IFERROR(INDEX(Расходка[Наименование расходного материала],MATCH(Расходка[[#This Row],[№]],Поиск_расходки[Индекс11],0)),"")</f>
        <v>Across HP</v>
      </c>
      <c r="AC82" s="196" t="str">
        <f>IFERROR(INDEX(Расходка[Наименование расходного материала],MATCH(Расходка[[#This Row],[№]],Поиск_расходки[Индекс12],0)),"")</f>
        <v>Across HP</v>
      </c>
      <c r="AD82" s="196" t="str">
        <f>IFERROR(INDEX(Расходка[Наименование расходного материала],MATCH(Расходка[[#This Row],[№]],Поиск_расходки[Индекс13],0)),"")</f>
        <v>Across HP</v>
      </c>
      <c r="AF82" s="4" t="s">
        <v>6</v>
      </c>
      <c r="AG82" s="4" t="s">
        <v>470</v>
      </c>
    </row>
    <row r="83" spans="1:33">
      <c r="A83">
        <f>ROW(Расходка[[#This Row],[Тип расходного материала ]])-1</f>
        <v>82</v>
      </c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учёта'!#REF!,Расходка[[#This Row],[Наименование расходного материала]])),MAX($M$1:M82)+1,0)</f>
        <v>0</v>
      </c>
      <c r="N83" s="195">
        <f>IF(ISNUMBER(SEARCH('Карта учёта'!$B$21,Расходка[[#This Row],[Наименование расходного материала]])),MAX($N$1:N82)+1,0)</f>
        <v>0</v>
      </c>
      <c r="O83" s="195">
        <f>IF(ISNUMBER(SEARCH('Карта учёта'!$B$22,Расходка[[#This Row],[Наименование расходного материала]])),MAX($O$1:O82)+1,0)</f>
        <v>0</v>
      </c>
      <c r="P83" s="195">
        <f>IF(ISNUMBER(SEARCH('Карта учёта'!$B$23,Расходка[[#This Row],[Наименование расходного материала]])),MAX($P$1:P82)+1,0)</f>
        <v>0</v>
      </c>
      <c r="Q83" s="195">
        <f>IF(ISNUMBER(SEARCH('Карта учёта'!$B$24,Расходка[[#This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/>
      </c>
      <c r="Z83" s="196" t="str">
        <f>IFERROR(INDEX(Расходка[Наименование расходного материала],MATCH(Расходка[[#This Row],[№]],Поиск_расходки[Индекс9],0)),"")</f>
        <v/>
      </c>
      <c r="AA83" s="196" t="str">
        <f>IFERROR(INDEX(Расходка[Наименование расходного материала],MATCH(Расходка[[#This Row],[№]],Поиск_расходки[Индекс10],0)),"")</f>
        <v/>
      </c>
      <c r="AB83" s="196" t="str">
        <f>IFERROR(INDEX(Расходка[Наименование расходного материала],MATCH(Расходка[[#This Row],[№]],Поиск_расходки[Индекс11],0)),"")</f>
        <v/>
      </c>
      <c r="AC83" s="196" t="str">
        <f>IFERROR(INDEX(Расходка[Наименование расходного материала],MATCH(Расходка[[#This Row],[№]],Поиск_расходки[Индекс12],0)),"")</f>
        <v/>
      </c>
      <c r="AD83" s="196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471</v>
      </c>
    </row>
    <row r="84" spans="1:33">
      <c r="A84">
        <f>ROW(Расходка[[#This Row],[Тип расходного материала ]])-1</f>
        <v>83</v>
      </c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0</v>
      </c>
      <c r="M84" s="195">
        <f>IF(ISNUMBER(SEARCH('Карта учёта'!#REF!,Расходка[[#This Row],[Наименование расходного материала]])),MAX($M$1:M83)+1,0)</f>
        <v>0</v>
      </c>
      <c r="N84" s="195">
        <f>IF(ISNUMBER(SEARCH('Карта учёта'!$B$21,Расходка[[#This Row],[Наименование расходного материала]])),MAX($N$1:N83)+1,0)</f>
        <v>0</v>
      </c>
      <c r="O84" s="195">
        <f>IF(ISNUMBER(SEARCH('Карта учёта'!$B$22,Расходка[[#This Row],[Наименование расходного материала]])),MAX($O$1:O83)+1,0)</f>
        <v>0</v>
      </c>
      <c r="P84" s="195">
        <f>IF(ISNUMBER(SEARCH('Карта учёта'!$B$23,Расходка[[#This Row],[Наименование расходного материала]])),MAX($P$1:P83)+1,0)</f>
        <v>0</v>
      </c>
      <c r="Q84" s="195">
        <f>IF(ISNUMBER(SEARCH('Карта учёта'!$B$24,Расходка[[#This Row],[Наименование расходного материала]])),MAX($Q$1:Q83)+1,0)</f>
        <v>0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/>
      </c>
      <c r="Z84" s="196" t="str">
        <f>IFERROR(INDEX(Расходка[Наименование расходного материала],MATCH(Расходка[[#This Row],[№]],Поиск_расходки[Индекс9],0)),"")</f>
        <v/>
      </c>
      <c r="AA84" s="196" t="str">
        <f>IFERROR(INDEX(Расходка[Наименование расходного материала],MATCH(Расходка[[#This Row],[№]],Поиск_расходки[Индекс10],0)),"")</f>
        <v/>
      </c>
      <c r="AB84" s="196" t="str">
        <f>IFERROR(INDEX(Расходка[Наименование расходного материала],MATCH(Расходка[[#This Row],[№]],Поиск_расходки[Индекс11],0)),"")</f>
        <v/>
      </c>
      <c r="AC84" s="196" t="str">
        <f>IFERROR(INDEX(Расходка[Наименование расходного материала],MATCH(Расходка[[#This Row],[№]],Поиск_расходки[Индекс12],0)),"")</f>
        <v/>
      </c>
      <c r="AD84" s="196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422</v>
      </c>
    </row>
    <row r="85" spans="1:33">
      <c r="A85">
        <f>ROW(Расходка[[#This Row],[Тип расходного материала ]])-1</f>
        <v>84</v>
      </c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учёта'!#REF!,Расходка[[#This Row],[Наименование расходного материала]])),MAX($M$1:M84)+1,0)</f>
        <v>0</v>
      </c>
      <c r="N85" s="195">
        <f>IF(ISNUMBER(SEARCH('Карта учёта'!$B$21,Расходка[[#This Row],[Наименование расходного материала]])),MAX($N$1:N84)+1,0)</f>
        <v>0</v>
      </c>
      <c r="O85" s="195">
        <f>IF(ISNUMBER(SEARCH('Карта учёта'!$B$22,Расходка[[#This Row],[Наименование расходного материала]])),MAX($O$1:O84)+1,0)</f>
        <v>0</v>
      </c>
      <c r="P85" s="195">
        <f>IF(ISNUMBER(SEARCH('Карта учёта'!$B$23,Расходка[[#This Row],[Наименование расходного материала]])),MAX($P$1:P84)+1,0)</f>
        <v>0</v>
      </c>
      <c r="Q85" s="195">
        <f>IF(ISNUMBER(SEARCH('Карта учёта'!$B$24,Расходка[[#This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423</v>
      </c>
    </row>
    <row r="86" spans="1:33"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0</v>
      </c>
      <c r="M86" s="195">
        <f>IF(ISNUMBER(SEARCH('Карта учёта'!#REF!,Расходка[[#This Row],[Наименование расходного материала]])),MAX($M$1:M85)+1,0)</f>
        <v>0</v>
      </c>
      <c r="N86" s="195">
        <f>IF(ISNUMBER(SEARCH('Карта учёта'!$B$21,Расходка[[#This Row],[Наименование расходного материала]])),MAX($N$1:N85)+1,0)</f>
        <v>0</v>
      </c>
      <c r="O86" s="195">
        <f>IF(ISNUMBER(SEARCH('Карта учёта'!$B$22,Расходка[[#This Row],[Наименование расходного материала]])),MAX($O$1:O85)+1,0)</f>
        <v>0</v>
      </c>
      <c r="P86" s="195">
        <f>IF(ISNUMBER(SEARCH('Карта учёта'!$B$23,Расходка[[#This Row],[Наименование расходного материала]])),MAX($P$1:P85)+1,0)</f>
        <v>0</v>
      </c>
      <c r="Q86" s="195">
        <f>IF(ISNUMBER(SEARCH('Карта учёта'!$B$24,Расходка[[#This Row],[Наименование расходного материала]])),MAX($Q$1:Q85)+1,0)</f>
        <v>0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472</v>
      </c>
    </row>
    <row r="87" spans="1:33">
      <c r="AF87" s="4" t="s">
        <v>6</v>
      </c>
      <c r="AG87" s="4" t="s">
        <v>473</v>
      </c>
    </row>
    <row r="88" spans="1:33">
      <c r="AF88" s="4" t="s">
        <v>6</v>
      </c>
      <c r="AG88" s="4" t="s">
        <v>474</v>
      </c>
    </row>
    <row r="89" spans="1:33">
      <c r="AF89" s="4" t="s">
        <v>6</v>
      </c>
      <c r="AG89" s="4" t="s">
        <v>475</v>
      </c>
    </row>
    <row r="90" spans="1:33">
      <c r="AF90" s="4" t="s">
        <v>6</v>
      </c>
      <c r="AG90" s="4" t="s">
        <v>476</v>
      </c>
    </row>
    <row r="91" spans="1:33">
      <c r="AF91" s="4" t="s">
        <v>6</v>
      </c>
      <c r="AG91" s="4" t="s">
        <v>477</v>
      </c>
    </row>
    <row r="92" spans="1:33">
      <c r="AF92" s="4" t="s">
        <v>6</v>
      </c>
      <c r="AG92" s="4" t="s">
        <v>478</v>
      </c>
    </row>
    <row r="93" spans="1:33">
      <c r="AF93" s="4" t="s">
        <v>6</v>
      </c>
      <c r="AG93" s="4" t="s">
        <v>479</v>
      </c>
    </row>
    <row r="94" spans="1:33">
      <c r="AF94" s="4" t="s">
        <v>6</v>
      </c>
      <c r="AG94" s="4" t="s">
        <v>426</v>
      </c>
    </row>
    <row r="95" spans="1:33">
      <c r="AF95" s="4" t="s">
        <v>6</v>
      </c>
      <c r="AG95" s="4" t="s">
        <v>427</v>
      </c>
    </row>
    <row r="96" spans="1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zoomScale="90" zoomScaleNormal="90" workbookViewId="0">
      <selection activeCell="D54" sqref="D54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523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530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535</v>
      </c>
    </row>
    <row r="57" spans="1:2">
      <c r="A57" t="s">
        <v>301</v>
      </c>
      <c r="B57" t="s">
        <v>536</v>
      </c>
    </row>
    <row r="58" spans="1:2">
      <c r="A58" t="s">
        <v>301</v>
      </c>
      <c r="B58" t="s">
        <v>537</v>
      </c>
    </row>
    <row r="59" spans="1:2">
      <c r="A59" t="s">
        <v>301</v>
      </c>
      <c r="B59" t="s">
        <v>362</v>
      </c>
    </row>
    <row r="60" spans="1:2">
      <c r="A60" t="s">
        <v>171</v>
      </c>
      <c r="B60" t="s">
        <v>144</v>
      </c>
    </row>
    <row r="61" spans="1:2">
      <c r="A61" t="s">
        <v>171</v>
      </c>
      <c r="B61" t="s">
        <v>147</v>
      </c>
    </row>
    <row r="62" spans="1:2">
      <c r="A62" t="s">
        <v>171</v>
      </c>
      <c r="B62" t="s">
        <v>150</v>
      </c>
    </row>
    <row r="63" spans="1:2">
      <c r="A63" t="s">
        <v>171</v>
      </c>
      <c r="B63" t="s">
        <v>153</v>
      </c>
    </row>
    <row r="64" spans="1:2">
      <c r="A64" t="s">
        <v>171</v>
      </c>
      <c r="B64" t="s">
        <v>156</v>
      </c>
    </row>
    <row r="65" spans="1:2">
      <c r="A65" t="s">
        <v>171</v>
      </c>
      <c r="B65" t="s">
        <v>159</v>
      </c>
    </row>
    <row r="66" spans="1:2">
      <c r="A66" t="s">
        <v>171</v>
      </c>
      <c r="B66" t="s">
        <v>164</v>
      </c>
    </row>
    <row r="67" spans="1:2">
      <c r="A67" t="s">
        <v>171</v>
      </c>
      <c r="B67" t="s">
        <v>274</v>
      </c>
    </row>
    <row r="68" spans="1:2">
      <c r="A68" t="s">
        <v>171</v>
      </c>
      <c r="B68" t="s">
        <v>166</v>
      </c>
    </row>
    <row r="69" spans="1:2">
      <c r="A69" t="s">
        <v>171</v>
      </c>
      <c r="B69" t="s">
        <v>167</v>
      </c>
    </row>
    <row r="70" spans="1:2">
      <c r="A70" t="s">
        <v>171</v>
      </c>
      <c r="B70" t="s">
        <v>168</v>
      </c>
    </row>
    <row r="71" spans="1:2">
      <c r="A71" t="s">
        <v>171</v>
      </c>
      <c r="B71" t="s">
        <v>169</v>
      </c>
    </row>
    <row r="72" spans="1:2">
      <c r="A72" t="s">
        <v>171</v>
      </c>
      <c r="B72" t="s">
        <v>141</v>
      </c>
    </row>
    <row r="73" spans="1:2">
      <c r="A73" t="s">
        <v>171</v>
      </c>
      <c r="B73" t="s">
        <v>185</v>
      </c>
    </row>
    <row r="74" spans="1:2">
      <c r="A74" t="s">
        <v>172</v>
      </c>
      <c r="B74" t="s">
        <v>339</v>
      </c>
    </row>
    <row r="75" spans="1:2">
      <c r="A75" t="s">
        <v>172</v>
      </c>
      <c r="B75" t="s">
        <v>143</v>
      </c>
    </row>
    <row r="76" spans="1:2">
      <c r="A76" t="s">
        <v>172</v>
      </c>
      <c r="B76" t="s">
        <v>364</v>
      </c>
    </row>
    <row r="77" spans="1:2">
      <c r="A77" t="s">
        <v>172</v>
      </c>
      <c r="B77" t="s">
        <v>146</v>
      </c>
    </row>
    <row r="78" spans="1:2">
      <c r="A78" t="s">
        <v>172</v>
      </c>
      <c r="B78" t="s">
        <v>140</v>
      </c>
    </row>
    <row r="79" spans="1:2">
      <c r="A79" t="s">
        <v>172</v>
      </c>
      <c r="B79" t="s">
        <v>149</v>
      </c>
    </row>
    <row r="80" spans="1:2">
      <c r="A80" t="s">
        <v>172</v>
      </c>
      <c r="B80" t="s">
        <v>152</v>
      </c>
    </row>
    <row r="81" spans="1:2">
      <c r="A81" t="s">
        <v>172</v>
      </c>
      <c r="B81" t="s">
        <v>155</v>
      </c>
    </row>
    <row r="82" spans="1:2">
      <c r="A82" t="s">
        <v>172</v>
      </c>
      <c r="B82" t="s">
        <v>158</v>
      </c>
    </row>
    <row r="83" spans="1:2">
      <c r="A83" t="s">
        <v>172</v>
      </c>
      <c r="B83" t="s">
        <v>161</v>
      </c>
    </row>
    <row r="84" spans="1:2">
      <c r="A84" t="s">
        <v>172</v>
      </c>
      <c r="B84" t="s">
        <v>163</v>
      </c>
    </row>
    <row r="85" spans="1:2">
      <c r="A85" t="s">
        <v>184</v>
      </c>
      <c r="B85" t="s">
        <v>142</v>
      </c>
    </row>
    <row r="86" spans="1:2">
      <c r="A86" t="s">
        <v>184</v>
      </c>
      <c r="B86" t="s">
        <v>273</v>
      </c>
    </row>
    <row r="87" spans="1:2">
      <c r="A87" t="s">
        <v>184</v>
      </c>
      <c r="B87" t="s">
        <v>145</v>
      </c>
    </row>
    <row r="88" spans="1:2">
      <c r="A88" t="s">
        <v>184</v>
      </c>
      <c r="B88" t="s">
        <v>148</v>
      </c>
    </row>
    <row r="89" spans="1:2">
      <c r="A89" t="s">
        <v>184</v>
      </c>
      <c r="B89" t="s">
        <v>151</v>
      </c>
    </row>
    <row r="90" spans="1:2">
      <c r="A90" t="s">
        <v>184</v>
      </c>
      <c r="B90" t="s">
        <v>154</v>
      </c>
    </row>
    <row r="91" spans="1:2">
      <c r="A91" t="s">
        <v>184</v>
      </c>
      <c r="B91" t="s">
        <v>160</v>
      </c>
    </row>
    <row r="92" spans="1:2">
      <c r="A92" t="s">
        <v>184</v>
      </c>
      <c r="B92" t="s">
        <v>157</v>
      </c>
    </row>
    <row r="93" spans="1:2">
      <c r="A93" t="s">
        <v>184</v>
      </c>
      <c r="B93" t="s">
        <v>162</v>
      </c>
    </row>
    <row r="94" spans="1:2">
      <c r="A94" t="s">
        <v>184</v>
      </c>
      <c r="B94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2025-04-29T12:24:33Z</cp:lastPrinted>
  <dcterms:created xsi:type="dcterms:W3CDTF">2015-06-05T18:19:34Z</dcterms:created>
  <dcterms:modified xsi:type="dcterms:W3CDTF">2025-04-29T12:30:04Z</dcterms:modified>
</cp:coreProperties>
</file>