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9" l="1"/>
  <c r="B12" i="9"/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8" i="1"/>
  <c r="G76" i="1"/>
  <c r="G77" i="1"/>
  <c r="G78" i="1"/>
  <c r="H76" i="1"/>
  <c r="H77" i="1"/>
  <c r="H78" i="1"/>
  <c r="I76" i="1"/>
  <c r="I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O52" i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S66" i="1" s="1"/>
  <c r="S45" i="1"/>
  <c r="S47" i="1"/>
  <c r="S60" i="1"/>
  <c r="H75" i="1"/>
  <c r="U77" i="1" s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64" i="1" l="1"/>
  <c r="S51" i="1"/>
  <c r="S52" i="1"/>
  <c r="S41" i="1"/>
  <c r="S61" i="1"/>
  <c r="S48" i="1"/>
  <c r="S65" i="1"/>
  <c r="S44" i="1"/>
  <c r="S72" i="1"/>
  <c r="S67" i="1"/>
  <c r="S70" i="1"/>
  <c r="S55" i="1"/>
  <c r="S71" i="1"/>
  <c r="S56" i="1"/>
  <c r="S76" i="1"/>
  <c r="S77" i="1"/>
  <c r="U65" i="1"/>
  <c r="U7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I75" i="1"/>
  <c r="V77" i="1" s="1"/>
  <c r="V62" i="1"/>
  <c r="V5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J76" i="1" l="1"/>
  <c r="V57" i="1"/>
  <c r="V71" i="1"/>
  <c r="V73" i="1"/>
  <c r="V76" i="1"/>
  <c r="V40" i="1"/>
  <c r="V58" i="1"/>
  <c r="V68" i="1"/>
  <c r="V51" i="1"/>
  <c r="V61" i="1"/>
  <c r="V55" i="1"/>
  <c r="V52" i="1"/>
  <c r="V67" i="1"/>
  <c r="V64" i="1"/>
  <c r="V74" i="1"/>
  <c r="V63" i="1"/>
  <c r="V46" i="1"/>
  <c r="V66" i="1"/>
  <c r="V47" i="1"/>
  <c r="V49" i="1"/>
  <c r="V54" i="1"/>
  <c r="V43" i="1"/>
  <c r="V70" i="1"/>
  <c r="V45" i="1"/>
  <c r="V72" i="1"/>
  <c r="V44" i="1"/>
  <c r="V65" i="1"/>
  <c r="V59" i="1"/>
  <c r="V48" i="1"/>
  <c r="V69" i="1"/>
  <c r="V42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49" i="1"/>
  <c r="W67" i="1"/>
  <c r="W63" i="1"/>
  <c r="W60" i="1"/>
  <c r="W43" i="1"/>
  <c r="W47" i="1"/>
  <c r="W46" i="1"/>
  <c r="W53" i="1"/>
  <c r="W45" i="1"/>
  <c r="W40" i="1"/>
  <c r="W58" i="1"/>
  <c r="W61" i="1"/>
  <c r="W62" i="1"/>
  <c r="W55" i="1"/>
  <c r="W65" i="1"/>
  <c r="W68" i="1"/>
  <c r="W74" i="1"/>
  <c r="W73" i="1"/>
  <c r="W51" i="1"/>
  <c r="W72" i="1"/>
  <c r="W39" i="1"/>
  <c r="W57" i="1"/>
  <c r="W64" i="1"/>
  <c r="W70" i="1"/>
  <c r="W41" i="1"/>
  <c r="W44" i="1"/>
  <c r="W56" i="1"/>
  <c r="W59" i="1"/>
  <c r="W76" i="1"/>
  <c r="W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54" i="1" l="1"/>
  <c r="W2" i="1"/>
  <c r="W52" i="1"/>
  <c r="W71" i="1"/>
  <c r="W42" i="1"/>
  <c r="W50" i="1"/>
  <c r="W48" i="1"/>
  <c r="W69" i="1"/>
  <c r="W66" i="1"/>
  <c r="W75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X32" i="1" s="1"/>
  <c r="X43" i="1"/>
  <c r="X47" i="1"/>
  <c r="X50" i="1"/>
  <c r="X34" i="1"/>
  <c r="X45" i="1"/>
  <c r="X26" i="1"/>
  <c r="X29" i="1"/>
  <c r="X4" i="1"/>
  <c r="X24" i="1"/>
  <c r="X41" i="1"/>
  <c r="X39" i="1"/>
  <c r="X73" i="1"/>
  <c r="X59" i="1"/>
  <c r="X48" i="1"/>
  <c r="X13" i="1"/>
  <c r="X65" i="1"/>
  <c r="X11" i="1"/>
  <c r="X23" i="1"/>
  <c r="X74" i="1"/>
  <c r="X44" i="1"/>
  <c r="X9" i="1"/>
  <c r="X71" i="1"/>
  <c r="X37" i="1"/>
  <c r="X53" i="1"/>
  <c r="X67" i="1"/>
  <c r="X42" i="1"/>
  <c r="X66" i="1"/>
  <c r="X16" i="1"/>
  <c r="X10" i="1"/>
  <c r="X6" i="1"/>
  <c r="X54" i="1"/>
  <c r="X72" i="1"/>
  <c r="X2" i="1"/>
  <c r="X77" i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X38" i="1" l="1"/>
  <c r="X56" i="1"/>
  <c r="X5" i="1"/>
  <c r="X30" i="1"/>
  <c r="X25" i="1"/>
  <c r="X28" i="1"/>
  <c r="X75" i="1"/>
  <c r="X62" i="1"/>
  <c r="X69" i="1"/>
  <c r="X64" i="1"/>
  <c r="X19" i="1"/>
  <c r="X63" i="1"/>
  <c r="X27" i="1"/>
  <c r="X52" i="1"/>
  <c r="X21" i="1"/>
  <c r="X76" i="1"/>
  <c r="X20" i="1"/>
  <c r="X40" i="1"/>
  <c r="X12" i="1"/>
  <c r="X8" i="1"/>
  <c r="X17" i="1"/>
  <c r="X14" i="1"/>
  <c r="X15" i="1"/>
  <c r="X68" i="1"/>
  <c r="X33" i="1"/>
  <c r="X55" i="1"/>
  <c r="X31" i="1"/>
  <c r="X18" i="1"/>
  <c r="X35" i="1"/>
  <c r="X57" i="1"/>
  <c r="X46" i="1"/>
  <c r="X51" i="1"/>
  <c r="X22" i="1"/>
  <c r="X70" i="1"/>
  <c r="X36" i="1"/>
  <c r="X49" i="1"/>
  <c r="X61" i="1"/>
  <c r="X3" i="1"/>
  <c r="X7" i="1"/>
  <c r="X58" i="1"/>
  <c r="X60" i="1"/>
  <c r="AC68" i="1"/>
  <c r="G74" i="1"/>
  <c r="G75" i="1" s="1"/>
  <c r="P74" i="1"/>
  <c r="N72" i="1"/>
  <c r="N73" i="1" s="1"/>
  <c r="L67" i="1"/>
  <c r="M61" i="1"/>
  <c r="T77" i="1" l="1"/>
  <c r="T2" i="1"/>
  <c r="T75" i="1"/>
  <c r="T76" i="1"/>
  <c r="AC51" i="1"/>
  <c r="P75" i="1"/>
  <c r="AC73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P76" i="1" l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M69" i="1"/>
  <c r="L75" i="1" l="1"/>
  <c r="L76" i="1" s="1"/>
  <c r="M70" i="1"/>
  <c r="L77" i="1" l="1"/>
  <c r="M71" i="1"/>
  <c r="Y3" i="1" l="1"/>
  <c r="Y2" i="1"/>
  <c r="Y77" i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M77" i="1" l="1"/>
  <c r="Z77" i="1" l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3" i="1"/>
  <c r="Z69" i="1"/>
  <c r="Z31" i="1"/>
  <c r="Z74" i="1"/>
  <c r="Z6" i="1"/>
  <c r="Z66" i="1"/>
  <c r="Z50" i="1"/>
  <c r="Z30" i="1"/>
  <c r="Z5" i="1"/>
  <c r="Z47" i="1"/>
  <c r="Z2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12" i="1"/>
  <c r="Z51" i="1"/>
  <c r="Z26" i="1"/>
  <c r="Z59" i="1"/>
  <c r="Z39" i="1"/>
  <c r="Z15" i="1"/>
  <c r="Z73" i="1"/>
  <c r="Z27" i="1"/>
  <c r="Z13" i="1"/>
  <c r="Z46" i="1"/>
  <c r="Z41" i="1"/>
  <c r="Z53" i="1"/>
  <c r="Z25" i="1"/>
  <c r="Z61" i="1"/>
  <c r="Z54" i="1"/>
  <c r="Z62" i="1"/>
  <c r="Z43" i="1"/>
  <c r="Z68" i="1"/>
  <c r="Z55" i="1"/>
  <c r="Z63" i="1"/>
  <c r="Z65" i="1"/>
  <c r="Z22" i="1"/>
  <c r="Z40" i="1"/>
  <c r="Z58" i="1"/>
  <c r="Z72" i="1"/>
  <c r="Z48" i="1"/>
  <c r="Z36" i="1"/>
  <c r="Z33" i="1"/>
  <c r="Z28" i="1"/>
  <c r="Z67" i="1"/>
  <c r="Z8" i="1"/>
  <c r="Z71" i="1"/>
  <c r="Z75" i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<sst xmlns="http://schemas.openxmlformats.org/spreadsheetml/2006/main" count="899" uniqueCount="543">
  <si>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</si>
  <si>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</si>
  <si>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</si>
  <si>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</si>
  <si>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</si>
  <si>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</si>
  <si>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</si>
  <si>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</si>
  <si>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</si>
  <si>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</si>
  <si>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</si>
  <si>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</si>
  <si>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</si>
  <si>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</si>
  <si>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</si>
  <si>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</si>
  <si>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</si>
  <si>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</si>
  <si>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</si>
  <si>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</si>
  <si>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</si>
  <si>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</si>
  <si>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</si>
  <si>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</si>
  <si>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</si>
  <si>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</si>
  <si>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</si>
  <si>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</si>
  <si>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</si>
  <si>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</si>
  <si>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</si>
  <si>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</si>
  <si>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</si>
  <si>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</si>
  <si>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</si>
  <si>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</si>
  <si>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</si>
  <si>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</si>
  <si>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</si>
  <si>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</si>
  <si>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</si>
  <si>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</si>
  <si>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</si>
  <si>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</si>
  <si>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</si>
  <si>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</si>
  <si>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</si>
  <si>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</si>
  <si>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</si>
  <si>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</si>
  <si>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</si>
  <si>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</si>
  <si>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</si>
  <si>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</si>
  <si>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</si>
  <si>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</si>
  <si>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</si>
  <si>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</si>
  <si>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</si>
  <si>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</si>
  <si>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</si>
  <si>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</si>
  <si>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</si>
  <si>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</si>
  <si>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</si>
  <si>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</si>
  <si>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</si>
  <si>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</si>
  <si>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</si>
  <si>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</si>
  <si>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</si>
  <si>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</si>
  <si>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</si>
  <si>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</si>
  <si>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</si>
  <si>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</si>
  <si>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</si>
  <si>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</si>
  <si>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</si>
  <si>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</si>
  <si>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</si>
  <si>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</si>
  <si>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</si>
  <si>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</si>
  <si>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</si>
  <si>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</si>
  <si>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</si>
  <si>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</si>
  <si>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</si>
  <si>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</si>
  <si>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</si>
  <si>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</si>
  <si>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</si>
  <si>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</si>
  <si>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</si>
  <si>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</si>
  <si>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</si>
  <si>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</si>
  <si>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</si>
  <si>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</si>
  <si>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</si>
  <si>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</si>
  <si>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</si>
  <si>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</si>
  <si>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</si>
  <si>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</si>
  <si>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</si>
  <si>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</si>
  <si>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</si>
  <si>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</si>
  <si>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</si>
  <si>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</si>
  <si>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</si>
  <si>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</si>
  <si>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</si>
  <si>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</si>
  <si>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</si>
  <si>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</si>
  <si>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</si>
  <si>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</si>
  <si>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</si>
  <si>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</si>
  <si>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</si>
  <si>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</si>
  <si>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</si>
  <si>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</si>
  <si>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</si>
  <si>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</si>
  <si>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</si>
  <si>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</si>
  <si>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</si>
  <si>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</si>
  <si>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</si>
  <si>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</si>
  <si>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</si>
  <si>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</si>
  <si>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</si>
  <si>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</si>
  <si>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</si>
  <si>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</si>
  <si>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</si>
  <si>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</si>
  <si>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</si>
  <si>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</si>
  <si>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</si>
  <si>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</si>
  <si>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</si>
  <si>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</si>
  <si>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</si>
  <si>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</si>
  <si>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</si>
  <si>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</si>
  <si>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</si>
  <si>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</si>
  <si>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</si>
  <si>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</si>
  <si>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</si>
  <si>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</si>
  <si>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</si>
  <si>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</si>
  <si>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</si>
  <si>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</si>
  <si>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</si>
  <si>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</si>
  <si>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</si>
  <si>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</si>
  <si>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</si>
  <si>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</si>
  <si>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</si>
  <si>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</si>
  <si>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</si>
  <si>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</si>
  <si>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</si>
  <si>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</si>
  <si>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</si>
  <si>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</si>
  <si>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</si>
  <si>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</si>
  <si>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</si>
  <si>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</si>
  <si>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</si>
  <si>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</si>
  <si>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</si>
  <si>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</si>
  <si>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</si>
  <si>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</si>
  <si>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</si>
  <si>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</si>
  <si>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</si>
  <si>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</si>
  <si>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</si>
  <si>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</si>
  <si>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</si>
  <si>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</si>
  <si>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</si>
  <si>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</si>
  <si>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</si>
  <si>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</si>
  <si>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</si>
  <si>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</si>
  <si>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</si>
  <si>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</si>
  <si>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</si>
  <si>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</si>
  <si>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</si>
  <si>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</si>
  <si>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</si>
  <si>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</si>
  <si>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</si>
  <si>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</si>
  <si>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</si>
  <si>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</si>
  <si>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</si>
  <si>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</si>
  <si>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</si>
  <si>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</si>
  <si>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</si>
  <si>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</si>
  <si>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</si>
  <si>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</si>
  <si>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</si>
  <si>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</si>
  <si>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</si>
  <si>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</si>
  <si>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</si>
  <si>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</si>
  <si>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</si>
  <si>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</si>
  <si>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</si>
  <si>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</si>
  <si>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</si>
  <si>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</si>
  <si>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</si>
  <si>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</si>
  <si>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</si>
  <si>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</si>
  <si>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</si>
  <si>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</si>
  <si>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</si>
  <si>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</si>
  <si>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</si>
  <si>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</si>
  <si>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</si>
  <si>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</si>
  <si>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</si>
  <si>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</si>
  <si>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</si>
  <si>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</si>
  <si>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</si>
  <si>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</si>
  <si>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</si>
  <si>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</si>
  <si>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</si>
  <si>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</si>
  <si>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</si>
  <si>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</si>
  <si>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</si>
  <si>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</si>
  <si>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</si>
  <si>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</si>
  <si>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</si>
  <si>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</si>
  <si>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</si>
  <si>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</si>
  <si>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</si>
  <si>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</si>
  <si>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</si>
  <si>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</si>
  <si>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</si>
  <si>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</si>
  <si>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</si>
  <si>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</si>
  <si>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</si>
  <si>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</si>
  <si>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</si>
  <si>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</si>
  <si>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</si>
  <si>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</si>
  <si>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</si>
  <si>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</si>
  <si>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</si>
  <si>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</si>
  <si>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</si>
  <si>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</si>
  <si>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</si>
  <si>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</si>
  <si>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</si>
  <si>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</si>
  <si>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</si>
  <si>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</si>
  <si>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</si>
  <si>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</si>
  <si>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</si>
  <si>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</si>
  <si>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</si>
  <si>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</si>
  <si>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</si>
  <si>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</si>
  <si>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</si>
  <si>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</si>
  <si>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</si>
  <si>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</si>
  <si>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</si>
  <si>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</si>
  <si>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</si>
  <si>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</si>
  <si>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</si>
  <si>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</si>
  <si>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</si>
  <si>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</si>
  <si>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</si>
  <si>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</si>
  <si>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</si>
  <si>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</si>
  <si>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</si>
  <si>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</si>
  <si>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</si>
  <si>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</si>
  <si>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</si>
  <si>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</si>
  <si>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</si>
  <si>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</si>
  <si>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</si>
  <si>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</si>
  <si>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</si>
  <si>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</si>
  <si>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</si>
  <si>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</si>
  <si>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</si>
  <si>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</si>
  <si>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</si>
  <si>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</si>
  <si>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</si>
  <si>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</si>
  <si>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</si>
  <si>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</si>
  <si>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</si>
  <si>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</si>
  <si>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</si>
  <si>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</si>
  <si>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</si>
  <si>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</si>
  <si>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</si>
  <si>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</si>
  <si>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</si>
  <si>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</si>
  <si>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</si>
  <si>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</si>
  <si>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</si>
  <si>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</si>
  <si>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</si>
  <si>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</si>
  <si>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</si>
  <si>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</si>
  <si>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</si>
  <si>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</si>
  <si>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</si>
  <si>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</si>
  <si>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</si>
  <si>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</si>
  <si>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</si>
  <si>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</si>
  <si>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</si>
  <si>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</si>
  <si>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</si>
  <si>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</si>
  <si>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</si>
  <si>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</si>
  <si>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</si>
  <si>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</si>
  <si>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</si>
  <si>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</si>
  <si>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</si>
  <si>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</si>
  <si>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</si>
  <si>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</si>
  <si>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</si>
  <si>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</si>
  <si>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</si>
  <si>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</si>
  <si>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</si>
  <si>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</si>
  <si>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</si>
  <si>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</si>
  <si>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</si>
  <si>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</si>
  <si>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</si>
  <si>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</si>
  <si>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</si>
  <si>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</si>
  <si>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</si>
  <si>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</si>
  <si>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</si>
  <si>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</si>
  <si>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</si>
  <si>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</si>
  <si>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</si>
  <si>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</si>
  <si>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</si>
  <si>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</si>
  <si>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</si>
  <si>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</si>
  <si>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</si>
  <si>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</si>
  <si>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</si>
  <si>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</si>
  <si>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</si>
  <si>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</si>
  <si>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</si>
  <si>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</si>
  <si>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</si>
  <si>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</si>
  <si>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</si>
  <si>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</si>
  <si>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</si>
  <si>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</si>
  <si>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</si>
  <si>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</si>
  <si>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</si>
  <si>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</si>
  <si>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</si>
  <si>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</si>
  <si>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</si>
  <si>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</si>
  <si>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</si>
  <si>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</si>
  <si>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</si>
  <si>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</si>
  <si>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</si>
  <si>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</si>
  <si>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</si>
  <si>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</si>
  <si>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</si>
  <si>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</si>
  <si>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</si>
  <si>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</si>
  <si>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</si>
  <si>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</si>
  <si>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</si>
  <si>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</si>
  <si>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</si>
  <si>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</si>
  <si>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</si>
  <si>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</si>
  <si>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</si>
  <si>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</si>
  <si>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</si>
  <si>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</si>
  <si>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</si>
  <si>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</si>
  <si>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</si>
  <si>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</si>
  <si>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</si>
  <si>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</si>
  <si>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</si>
  <si>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</si>
  <si>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</si>
  <si>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</si>
  <si>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</si>
  <si>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</si>
  <si>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</si>
  <si>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</si>
  <si>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</si>
  <si>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</si>
  <si>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</si>
  <si>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</si>
  <si>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</si>
  <si>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</si>
  <si>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</si>
  <si>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</si>
  <si>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</si>
  <si>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</si>
  <si>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</si>
  <si>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</si>
  <si>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</si>
  <si>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</si>
  <si>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</si>
  <si>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</si>
  <si>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</si>
  <si>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</si>
  <si>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</si>
  <si>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</si>
  <si>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</si>
  <si>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</si>
  <si>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</si>
  <si>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</si>
  <si>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</si>
  <si>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</si>
  <si>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</si>
  <si>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</si>
  <si>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</si>
  <si>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</si>
  <si>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</si>
  <si>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</si>
  <si>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</si>
  <si>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</si>
  <si>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</si>
  <si>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</si>
  <si>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</si>
  <si>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</si>
  <si>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</si>
  <si>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</si>
  <si>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</si>
  <si>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</si>
  <si>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</si>
  <si>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</si>
  <si>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</si>
  <si>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</si>
  <si>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</si>
  <si>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</si>
  <si>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</si>
  <si>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</si>
  <si>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</si>
  <si>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</si>
  <si>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</si>
  <si>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</si>
  <si>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</si>
  <si>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</si>
  <si>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</si>
  <si>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</si>
  <si>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</si>
  <si>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</si>
  <si>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</si>
  <si>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</si>
  <si>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Pilot 150, 190 cm</t>
  </si>
  <si>
    <t>Pilot 150, 300 cm</t>
  </si>
  <si>
    <t>Вольхин М.В.</t>
  </si>
  <si>
    <t>Правый</t>
  </si>
  <si>
    <t>50 ml</t>
  </si>
  <si>
    <t>Совместно с д/кардиологом: с учетом клинических данных, ЭКГ и КАГ целесообразно экстренное ЧКВ в бассейне ПНА.</t>
  </si>
  <si>
    <t>Artimes</t>
  </si>
  <si>
    <t>Курашкина Л.А.</t>
  </si>
  <si>
    <t>Докторова Т.С.</t>
  </si>
  <si>
    <t>DES, Resolute Integtity не установлен</t>
  </si>
  <si>
    <t>стеноз проксимального сегмента 30%; хроническая окклюзия на уровне дистального сегмента, кровоток TIMI 0. Rentrop III.</t>
  </si>
  <si>
    <t>проходим, без стенозов</t>
  </si>
  <si>
    <t>проходима, без стенозов; кровоток TIMI III.</t>
  </si>
  <si>
    <t>Коллатеральный кровоток: из СВ ПНА и ОА в дистальный сегмент ПКА.</t>
  </si>
  <si>
    <t>нестабильный субоккюзирующий стеноз устья, стеноз среднего сегмента 50%; стеноз устья ДВ1 до 50%; неполное контрастирование апикального сегмента. Бассейн ИМА: пролонгированный стеноз проксимальной и средней трети 75%; кровоток TIMI III.</t>
  </si>
  <si>
    <t>100 ml</t>
  </si>
  <si>
    <t>300 ml</t>
  </si>
  <si>
    <t>19:42</t>
  </si>
  <si>
    <t>Устье ствола ЛКА катетеризировано проводниковым катетером Launcher EBU 3.5 6Fr. Коронарный проводник Shunmei проведены в дистальный сегмент ПНА. В зону стеноза среднего, проксимального сегментов с выходом в ствол ЛКА (с покрытием устья ПНА), последовательно с оверлеппингом позиционированы и имплантированы DES Resolute Integrity 3,0-38 мм, Resolute Integrity 4,0-38 мм, давлением до 16 атм. Проводник заведен в дистальную треть ДВ1, сформирована ячейка устья БК Artimes 1,5- 20 мм, давлением до 14 атм, 60 сек. Оптимизация стентов ствола-ПНА БК Artimes 4,0-15 мм, давлением 16 атм. Второй проводник заведен в дистальный сегмент ИМА. Сфомирована ячейка устья ИМА БК  Выполнена kissing-постдилатация стентов бифуркации БК Apollo 3,0 - 15 мм (ИМА) и БК Artimes 4,0 - 15  мм (ствол-ПНА), давлением 10 и 10 атм. 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по ПНА, ДВ1, ИМА - TIMI III (усиление коллатерального кровотока в ПКА). 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</si>
</sst>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1" fillId="3" borderId="0" applyNumberFormat="0" applyBorder="0" applyAlignment="0" applyProtection="0"/>
    <xf numFmtId="164" fontId="11" fillId="3" borderId="0" applyNumberFormat="0" applyFill="0" applyAlignment="0"/>
    <xf numFmtId="0" fontId="15" fillId="0" borderId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49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10" fillId="7" borderId="5" xfId="5" applyBorder="1" applyAlignment="1">
      <alignment horizontal="centerContinuous" vertical="center"/>
    </xf>
    <xf numFmtId="0" fontId="10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Protection="1">
      <protection locked="0"/>
    </xf>
    <xf numFmtId="165" fontId="17" fillId="0" borderId="7" xfId="0" applyNumberFormat="1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29" fillId="0" borderId="0" xfId="0" applyFont="1" applyAlignment="1">
      <alignment horizontal="centerContinuous" vertical="top" wrapText="1"/>
    </xf>
    <xf numFmtId="0" fontId="17" fillId="0" borderId="0" xfId="0" applyFont="1" applyAlignment="1" applyProtection="1">
      <alignment vertical="top" wrapText="1"/>
      <protection locked="0"/>
    </xf>
    <xf numFmtId="0" fontId="17" fillId="0" borderId="0" xfId="0" applyFont="1" applyAlignment="1" applyProtection="1">
      <alignment horizontal="centerContinuous" vertical="top" wrapText="1"/>
      <protection locked="0"/>
    </xf>
    <xf numFmtId="0" fontId="34" fillId="0" borderId="0" xfId="0" applyFont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Alignment="1" applyProtection="1">
      <alignment horizontal="left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37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17" fillId="0" borderId="9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Alignment="1">
      <alignment horizontal="centerContinuous"/>
    </xf>
    <xf numFmtId="0" fontId="51" fillId="9" borderId="21" xfId="7" applyFont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18" fillId="0" borderId="0" xfId="0" applyFont="1" applyAlignment="1">
      <alignment horizontal="center"/>
    </xf>
    <xf numFmtId="0" fontId="51" fillId="9" borderId="21" xfId="7" applyFont="1" applyAlignment="1" applyProtection="1">
      <alignment horizontal="left" vertical="center"/>
    </xf>
    <xf numFmtId="0" fontId="25" fillId="0" borderId="12" xfId="0" applyFont="1" applyBorder="1" applyAlignment="1">
      <alignment horizontal="justify" vertical="center" wrapText="1"/>
    </xf>
    <xf numFmtId="0" fontId="26" fillId="0" borderId="13" xfId="0" applyFont="1" applyBorder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justify" vertical="center" wrapText="1"/>
      <protection locked="0"/>
    </xf>
    <xf numFmtId="0" fontId="26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horizontal="left" vertical="top" wrapText="1"/>
      <protection locked="0"/>
    </xf>
    <xf numFmtId="0" fontId="24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4" fillId="0" borderId="0" xfId="0" applyFont="1" applyAlignment="1">
      <alignment horizontal="left" vertical="center" wrapText="1"/>
    </xf>
    <xf numFmtId="20" fontId="18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3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40" fillId="0" borderId="0" xfId="0" applyFont="1" applyAlignment="1">
      <alignment horizontal="centerContinuous" vertical="center"/>
    </xf>
    <xf numFmtId="0" fontId="52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8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5" fillId="0" borderId="32" xfId="0" applyFont="1" applyBorder="1" applyAlignment="1">
      <alignment horizontal="justify" vertical="center" wrapText="1"/>
    </xf>
    <xf numFmtId="0" fontId="25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7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8" fillId="0" borderId="0" xfId="0" applyFont="1"/>
    <xf numFmtId="0" fontId="6" fillId="0" borderId="0" xfId="0" applyFont="1"/>
    <xf numFmtId="0" fontId="17" fillId="0" borderId="0" xfId="0" applyFont="1" applyAlignment="1" applyProtection="1">
      <alignment horizontal="justify" vertical="top"/>
      <protection locked="0"/>
    </xf>
    <xf numFmtId="0" fontId="27" fillId="7" borderId="15" xfId="5" applyFont="1" applyBorder="1" applyAlignment="1" applyProtection="1">
      <alignment horizontal="left" vertical="center"/>
    </xf>
    <xf numFmtId="0" fontId="48" fillId="0" borderId="20" xfId="0" applyFont="1" applyBorder="1" applyAlignment="1" applyProtection="1">
      <alignment horizontal="left" vertical="center" wrapText="1"/>
      <protection locked="0"/>
    </xf>
    <xf numFmtId="0" fontId="47" fillId="0" borderId="19" xfId="0" applyFont="1" applyBorder="1" applyAlignment="1">
      <alignment horizontal="left" vertical="center"/>
    </xf>
    <xf numFmtId="0" fontId="18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8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31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7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3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8" fillId="0" borderId="20" xfId="0" applyNumberFormat="1" applyFont="1" applyBorder="1" applyAlignment="1">
      <alignment horizontal="left" vertical="center" wrapText="1"/>
    </xf>
    <xf numFmtId="0" fontId="48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20" fillId="0" borderId="0" xfId="0" applyFont="1" applyAlignment="1">
      <alignment horizontal="left"/>
    </xf>
    <xf numFmtId="20" fontId="31" fillId="0" borderId="13" xfId="0" applyNumberFormat="1" applyFont="1" applyBorder="1" applyAlignment="1">
      <alignment horizontal="left" wrapText="1"/>
    </xf>
    <xf numFmtId="0" fontId="17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4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8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9" fillId="0" borderId="8" xfId="0" applyFont="1" applyBorder="1" applyAlignment="1">
      <alignment horizontal="left" vertical="center"/>
    </xf>
    <xf numFmtId="0" fontId="18" fillId="0" borderId="4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>
      <alignment horizontal="left"/>
    </xf>
    <xf numFmtId="0" fontId="5" fillId="0" borderId="8" xfId="0" applyFont="1" applyBorder="1"/>
    <xf numFmtId="0" fontId="39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9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4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2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10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3" fillId="13" borderId="0" xfId="0" applyFont="1" applyFill="1" applyAlignment="1">
      <alignment horizontal="left"/>
    </xf>
    <xf numFmtId="14" fontId="29" fillId="8" borderId="18" xfId="6" applyNumberFormat="1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Alignment="1">
      <alignment horizontal="left" vertical="center" wrapText="1"/>
    </xf>
    <xf numFmtId="0" fontId="52" fillId="0" borderId="0" xfId="0" applyFont="1" applyAlignment="1" applyProtection="1">
      <alignment horizontal="justify" vertical="top" wrapText="1"/>
      <protection locked="0"/>
    </xf>
    <xf numFmtId="0" fontId="4" fillId="0" borderId="0" xfId="0" applyFont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43" fillId="0" borderId="0" xfId="0" applyFont="1" applyAlignment="1" applyProtection="1">
      <alignment horizontal="justify" vertical="top" wrapText="1"/>
      <protection locked="0"/>
    </xf>
    <xf numFmtId="0" fontId="68" fillId="0" borderId="0" xfId="0" applyFont="1" applyAlignment="1" applyProtection="1">
      <alignment horizontal="justify" vertical="top" wrapText="1"/>
      <protection locked="0"/>
    </xf>
    <xf numFmtId="0" fontId="68" fillId="0" borderId="13" xfId="0" applyFont="1" applyBorder="1" applyAlignment="1" applyProtection="1">
      <alignment horizontal="justify" vertical="top" wrapText="1"/>
      <protection locked="0"/>
    </xf>
    <xf numFmtId="0" fontId="68" fillId="0" borderId="3" xfId="0" applyFont="1" applyBorder="1" applyAlignment="1" applyProtection="1">
      <alignment horizontal="justify" vertical="top" wrapText="1"/>
      <protection locked="0"/>
    </xf>
    <xf numFmtId="0" fontId="68" fillId="0" borderId="9" xfId="0" applyFont="1" applyBorder="1" applyAlignment="1" applyProtection="1">
      <alignment horizontal="justify" vertical="top" wrapText="1"/>
      <protection locked="0"/>
    </xf>
    <xf numFmtId="0" fontId="43" fillId="0" borderId="5" xfId="0" applyFont="1" applyBorder="1" applyAlignment="1" applyProtection="1">
      <alignment horizontal="justify" vertical="top" wrapText="1"/>
      <protection locked="0"/>
    </xf>
    <xf numFmtId="0" fontId="43" fillId="0" borderId="11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43" fillId="0" borderId="3" xfId="0" applyFont="1" applyBorder="1" applyAlignment="1" applyProtection="1">
      <alignment horizontal="justify" vertical="top" wrapText="1"/>
      <protection locked="0"/>
    </xf>
    <xf numFmtId="0" fontId="4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53" fillId="0" borderId="4" xfId="0" applyFont="1" applyBorder="1" applyAlignment="1" applyProtection="1">
      <alignment horizontal="left" vertical="center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B20" sqref="B20:H21"/>
    </sheetView>
  </sheetViews>
  <sheetFormatPr defaultColWidth="0" defaultRowHeight="15" zeroHeight="1" x14ac:dyDescent="0.25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 x14ac:dyDescent="0.25">
      <c r="A1" s="42" t="s">
        <v>135</v>
      </c>
      <c r="B1" s="43"/>
      <c r="C1" s="43"/>
      <c r="D1" s="43"/>
      <c r="E1" s="43"/>
      <c r="F1" s="43"/>
      <c r="G1" s="43"/>
      <c r="H1" s="44"/>
    </row>
    <row r="2" spans="1:8" x14ac:dyDescent="0.25">
      <c r="A2" s="45" t="s">
        <v>136</v>
      </c>
      <c r="B2" s="46"/>
      <c r="C2" s="46"/>
      <c r="D2" s="46"/>
      <c r="E2" s="46"/>
      <c r="F2" s="46"/>
      <c r="G2" s="46"/>
      <c r="H2" s="47"/>
    </row>
    <row r="3" spans="1:8" x14ac:dyDescent="0.25">
      <c r="A3" s="45" t="s">
        <v>137</v>
      </c>
      <c r="B3" s="46"/>
      <c r="C3" s="46"/>
      <c r="D3" s="46"/>
      <c r="E3" s="46"/>
      <c r="F3" s="46"/>
      <c r="G3" s="46"/>
      <c r="H3" s="47"/>
    </row>
    <row r="4" spans="1:8" x14ac:dyDescent="0.25">
      <c r="A4" s="48" t="s">
        <v>138</v>
      </c>
      <c r="B4" s="49"/>
      <c r="C4" s="49"/>
      <c r="D4" s="49"/>
      <c r="E4" s="49"/>
      <c r="F4" s="49"/>
      <c r="G4" s="49"/>
      <c r="H4" s="50"/>
    </row>
    <row r="5" spans="1:8" x14ac:dyDescent="0.25">
      <c r="A5" s="37"/>
      <c r="B5"/>
      <c r="C5"/>
      <c r="D5"/>
      <c r="E5"/>
      <c r="F5"/>
      <c r="G5"/>
      <c r="H5" s="38"/>
    </row>
    <row r="6" spans="1:8" x14ac:dyDescent="0.25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 x14ac:dyDescent="0.25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 x14ac:dyDescent="0.25">
      <c r="A8" s="13" t="s">
        <v>191</v>
      </c>
      <c r="B8" s="19">
        <v>45765</v>
      </c>
      <c r="C8" s="53"/>
      <c r="D8" s="15" t="s">
        <v>186</v>
      </c>
      <c r="E8" s="28"/>
      <c r="F8" s="28"/>
      <c r="G8" s="16"/>
      <c r="H8" s="17"/>
    </row>
    <row r="9" spans="1:8" ht="15.6" customHeight="1" x14ac:dyDescent="0.25">
      <c r="A9" s="20" t="s">
        <v>193</v>
      </c>
      <c r="B9" s="21">
        <v>0.59027777777777779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 x14ac:dyDescent="0.3">
      <c r="A10" s="82" t="s">
        <v>194</v>
      </c>
      <c r="B10" s="83">
        <v>0.59722222222222221</v>
      </c>
      <c r="C10" s="54"/>
      <c r="D10" s="94" t="s">
        <v>173</v>
      </c>
      <c r="E10" s="92"/>
      <c r="F10" s="92"/>
      <c r="G10" s="23" t="s">
        <v>153</v>
      </c>
      <c r="H10" s="25"/>
    </row>
    <row r="11" spans="1:8" ht="17.25" thickTop="1" thickBot="1" x14ac:dyDescent="0.3">
      <c r="A11" s="88" t="s">
        <v>192</v>
      </c>
      <c r="B11" s="213" t="s">
        <v>531</v>
      </c>
      <c r="C11" s="8"/>
      <c r="D11" s="94" t="s">
        <v>170</v>
      </c>
      <c r="E11" s="92"/>
      <c r="F11" s="92"/>
      <c r="G11" s="23" t="s">
        <v>249</v>
      </c>
      <c r="H11" s="25"/>
    </row>
    <row r="12" spans="1:8" ht="16.5" thickTop="1" x14ac:dyDescent="0.25">
      <c r="A12" s="80" t="s">
        <v>8</v>
      </c>
      <c r="B12" s="81">
        <v>27182</v>
      </c>
      <c r="C12" s="11"/>
      <c r="D12" s="94" t="s">
        <v>303</v>
      </c>
      <c r="E12" s="92"/>
      <c r="F12" s="92"/>
      <c r="G12" s="23" t="s">
        <v>532</v>
      </c>
      <c r="H12" s="25"/>
    </row>
    <row r="13" spans="1:8" ht="15.75" x14ac:dyDescent="0.25">
      <c r="A13" s="14" t="s">
        <v>10</v>
      </c>
      <c r="B13" s="29">
        <f>DATEDIF(B12,B8,"y")</f>
        <v>50</v>
      </c>
      <c r="C13" s="11"/>
      <c r="D13" s="94"/>
      <c r="E13" s="92"/>
      <c r="F13" s="92"/>
      <c r="G13" s="23"/>
      <c r="H13" s="25"/>
    </row>
    <row r="14" spans="1:8" ht="15.75" x14ac:dyDescent="0.25">
      <c r="A14" s="14" t="s">
        <v>12</v>
      </c>
      <c r="B14" s="18">
        <v>9820</v>
      </c>
      <c r="C14" s="11"/>
      <c r="D14" s="35"/>
      <c r="E14" s="35"/>
      <c r="F14" s="35"/>
      <c r="G14" s="36"/>
      <c r="H14" s="55"/>
    </row>
    <row r="15" spans="1:8" ht="15.75" x14ac:dyDescent="0.25">
      <c r="A15" s="14" t="s">
        <v>133</v>
      </c>
      <c r="B15" s="18">
        <v>35</v>
      </c>
      <c r="C15"/>
      <c r="D15" s="35"/>
      <c r="E15" s="35"/>
      <c r="F15" s="35"/>
      <c r="G15" s="164" t="s">
        <v>399</v>
      </c>
      <c r="H15" s="168" t="s">
        <v>541</v>
      </c>
    </row>
    <row r="16" spans="1:8" ht="15.6" customHeight="1" x14ac:dyDescent="0.25">
      <c r="A16" s="14" t="s">
        <v>106</v>
      </c>
      <c r="B16" s="18" t="s">
        <v>312</v>
      </c>
      <c r="C16"/>
      <c r="D16" s="35"/>
      <c r="E16" s="35"/>
      <c r="F16" s="35"/>
      <c r="G16" s="165" t="s">
        <v>402</v>
      </c>
      <c r="H16" s="163">
        <v>14800</v>
      </c>
    </row>
    <row r="17" spans="1:8" ht="14.45" customHeight="1" x14ac:dyDescent="0.25">
      <c r="A17" s="39"/>
      <c r="B17" s="30"/>
      <c r="C17" s="30"/>
      <c r="D17" s="87"/>
      <c r="E17" s="87"/>
      <c r="F17" s="87"/>
      <c r="G17" s="166" t="s">
        <v>388</v>
      </c>
      <c r="H17" s="167">
        <f>H16*0.0019</f>
        <v>28.12</v>
      </c>
    </row>
    <row r="18" spans="1:8" ht="14.45" customHeight="1" x14ac:dyDescent="0.25">
      <c r="A18" s="56" t="s">
        <v>188</v>
      </c>
      <c r="B18" s="86" t="s">
        <v>527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 x14ac:dyDescent="0.25">
      <c r="A19" s="39"/>
      <c r="B19" s="30"/>
      <c r="C19" s="30"/>
      <c r="D19" s="33"/>
      <c r="E19" s="33"/>
      <c r="F19" s="33"/>
      <c r="G19" s="30"/>
      <c r="H19" s="40"/>
    </row>
    <row r="20" spans="1:8" ht="14.45" customHeight="1" x14ac:dyDescent="0.25">
      <c r="A20" s="56" t="s">
        <v>212</v>
      </c>
      <c r="B20" s="224" t="s">
        <v>535</v>
      </c>
      <c r="C20" s="225"/>
      <c r="D20" s="225"/>
      <c r="E20" s="225"/>
      <c r="F20" s="225"/>
      <c r="G20" s="225"/>
      <c r="H20" s="226"/>
    </row>
    <row r="21" spans="1:8" x14ac:dyDescent="0.25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 x14ac:dyDescent="0.25">
      <c r="A22" s="58" t="s">
        <v>271</v>
      </c>
      <c r="B22" s="229" t="s">
        <v>538</v>
      </c>
      <c r="C22" s="229"/>
      <c r="D22" s="229"/>
      <c r="E22" s="229"/>
      <c r="F22" s="229"/>
      <c r="G22" s="229"/>
      <c r="H22" s="230"/>
    </row>
    <row r="23" spans="1:8" ht="14.45" customHeight="1" x14ac:dyDescent="0.25">
      <c r="A23" s="37"/>
      <c r="B23" s="224"/>
      <c r="C23" s="224"/>
      <c r="D23" s="224"/>
      <c r="E23" s="224"/>
      <c r="F23" s="224"/>
      <c r="G23" s="224"/>
      <c r="H23" s="231"/>
    </row>
    <row r="24" spans="1:8" ht="14.45" customHeight="1" x14ac:dyDescent="0.25">
      <c r="A24" s="59"/>
      <c r="B24" s="224"/>
      <c r="C24" s="224"/>
      <c r="D24" s="224"/>
      <c r="E24" s="224"/>
      <c r="F24" s="224"/>
      <c r="G24" s="224"/>
      <c r="H24" s="231"/>
    </row>
    <row r="25" spans="1:8" ht="14.45" customHeight="1" x14ac:dyDescent="0.25">
      <c r="A25" s="37"/>
      <c r="B25" s="224"/>
      <c r="C25" s="224"/>
      <c r="D25" s="224"/>
      <c r="E25" s="224"/>
      <c r="F25" s="224"/>
      <c r="G25" s="224"/>
      <c r="H25" s="231"/>
    </row>
    <row r="26" spans="1:8" ht="14.45" customHeight="1" x14ac:dyDescent="0.25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 x14ac:dyDescent="0.25">
      <c r="A27" s="58" t="s">
        <v>272</v>
      </c>
      <c r="B27" s="229" t="s">
        <v>536</v>
      </c>
      <c r="C27" s="229"/>
      <c r="D27" s="229"/>
      <c r="E27" s="229"/>
      <c r="F27" s="229"/>
      <c r="G27" s="229"/>
      <c r="H27" s="230"/>
    </row>
    <row r="28" spans="1:8" ht="15.6" customHeight="1" x14ac:dyDescent="0.25">
      <c r="A28" s="37"/>
      <c r="B28" s="224"/>
      <c r="C28" s="224"/>
      <c r="D28" s="224"/>
      <c r="E28" s="224"/>
      <c r="F28" s="224"/>
      <c r="G28" s="224"/>
      <c r="H28" s="231"/>
    </row>
    <row r="29" spans="1:8" ht="14.45" customHeight="1" x14ac:dyDescent="0.25">
      <c r="A29" s="37"/>
      <c r="B29" s="224"/>
      <c r="C29" s="224"/>
      <c r="D29" s="224"/>
      <c r="E29" s="224"/>
      <c r="F29" s="224"/>
      <c r="G29" s="224"/>
      <c r="H29" s="231"/>
    </row>
    <row r="30" spans="1:8" ht="14.45" customHeight="1" x14ac:dyDescent="0.25">
      <c r="A30" s="31"/>
      <c r="B30" s="224"/>
      <c r="C30" s="224"/>
      <c r="D30" s="224"/>
      <c r="E30" s="224"/>
      <c r="F30" s="224"/>
      <c r="G30" s="224"/>
      <c r="H30" s="231"/>
    </row>
    <row r="31" spans="1:8" ht="14.45" customHeight="1" x14ac:dyDescent="0.25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 x14ac:dyDescent="0.25">
      <c r="A32" s="58" t="s">
        <v>273</v>
      </c>
      <c r="B32" s="229" t="s">
        <v>534</v>
      </c>
      <c r="C32" s="229"/>
      <c r="D32" s="229"/>
      <c r="E32" s="229"/>
      <c r="F32" s="229"/>
      <c r="G32" s="229"/>
      <c r="H32" s="230"/>
    </row>
    <row r="33" spans="1:8" ht="14.45" customHeight="1" x14ac:dyDescent="0.25">
      <c r="A33" s="37"/>
      <c r="B33" s="224"/>
      <c r="C33" s="224"/>
      <c r="D33" s="224"/>
      <c r="E33" s="224"/>
      <c r="F33" s="224"/>
      <c r="G33" s="224"/>
      <c r="H33" s="231"/>
    </row>
    <row r="34" spans="1:8" ht="15.6" customHeight="1" x14ac:dyDescent="0.25">
      <c r="A34" s="37"/>
      <c r="B34" s="224"/>
      <c r="C34" s="224"/>
      <c r="D34" s="224"/>
      <c r="E34" s="224"/>
      <c r="F34" s="224"/>
      <c r="G34" s="224"/>
      <c r="H34" s="231"/>
    </row>
    <row r="35" spans="1:8" ht="14.45" customHeight="1" x14ac:dyDescent="0.25">
      <c r="A35" s="37"/>
      <c r="B35" s="224"/>
      <c r="C35" s="224"/>
      <c r="D35" s="224"/>
      <c r="E35" s="224"/>
      <c r="F35" s="224"/>
      <c r="G35" s="224"/>
      <c r="H35" s="231"/>
    </row>
    <row r="36" spans="1:8" ht="15.6" customHeight="1" x14ac:dyDescent="0.25">
      <c r="A36" s="37"/>
      <c r="B36" s="232"/>
      <c r="C36" s="232"/>
      <c r="D36" s="232"/>
      <c r="E36" s="232"/>
      <c r="F36" s="232"/>
      <c r="G36" s="232"/>
      <c r="H36" s="233"/>
    </row>
    <row r="37" spans="1:8" ht="14.45" customHeight="1" x14ac:dyDescent="0.25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 x14ac:dyDescent="0.25">
      <c r="A38" s="37"/>
      <c r="B38"/>
      <c r="C38" s="123"/>
      <c r="D38" s="218" t="s">
        <v>537</v>
      </c>
      <c r="E38" s="219"/>
      <c r="F38" s="219"/>
      <c r="G38" s="219"/>
      <c r="H38" s="220"/>
    </row>
    <row r="39" spans="1:8" ht="14.45" customHeight="1" x14ac:dyDescent="0.25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 x14ac:dyDescent="0.25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 x14ac:dyDescent="0.25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 x14ac:dyDescent="0.25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 x14ac:dyDescent="0.25">
      <c r="A43" s="34"/>
      <c r="B43" s="118"/>
      <c r="C43" s="125"/>
      <c r="D43" s="214" t="s">
        <v>529</v>
      </c>
      <c r="E43" s="215"/>
      <c r="F43" s="215"/>
      <c r="G43" s="215"/>
      <c r="H43" s="216"/>
    </row>
    <row r="44" spans="1:8" ht="14.45" customHeight="1" x14ac:dyDescent="0.25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 x14ac:dyDescent="0.25">
      <c r="A45" s="34"/>
      <c r="B45" s="118"/>
      <c r="C45" s="125"/>
      <c r="D45" s="215"/>
      <c r="E45" s="215"/>
      <c r="F45" s="215"/>
      <c r="G45" s="215"/>
      <c r="H45" s="216"/>
    </row>
    <row r="46" spans="1:8" x14ac:dyDescent="0.25">
      <c r="A46" s="34"/>
      <c r="B46" s="118"/>
      <c r="C46" s="125"/>
      <c r="D46" s="215"/>
      <c r="E46" s="215"/>
      <c r="F46" s="215"/>
      <c r="G46" s="215"/>
      <c r="H46" s="216"/>
    </row>
    <row r="47" spans="1:8" x14ac:dyDescent="0.25">
      <c r="A47" s="37"/>
      <c r="B47"/>
      <c r="C47" s="125"/>
      <c r="D47" s="215"/>
      <c r="E47" s="215"/>
      <c r="F47" s="215"/>
      <c r="G47" s="215"/>
      <c r="H47" s="216"/>
    </row>
    <row r="48" spans="1:8" x14ac:dyDescent="0.25">
      <c r="A48" s="37"/>
      <c r="B48"/>
      <c r="C48" s="125"/>
      <c r="D48" s="215"/>
      <c r="E48" s="215"/>
      <c r="F48" s="215"/>
      <c r="G48" s="215"/>
      <c r="H48" s="216"/>
    </row>
    <row r="49" spans="1:13" x14ac:dyDescent="0.25">
      <c r="A49" s="37"/>
      <c r="B49" s="203"/>
      <c r="C49" s="204"/>
      <c r="D49" s="215"/>
      <c r="E49" s="215"/>
      <c r="F49" s="215"/>
      <c r="G49" s="215"/>
      <c r="H49" s="216"/>
    </row>
    <row r="50" spans="1:13" x14ac:dyDescent="0.25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 x14ac:dyDescent="0.25">
      <c r="A51" s="61" t="s">
        <v>204</v>
      </c>
      <c r="B51" s="62" t="s">
        <v>539</v>
      </c>
      <c r="C51"/>
      <c r="D51"/>
      <c r="E51"/>
      <c r="F51"/>
      <c r="G51" s="73" t="str">
        <f>$G$9</f>
        <v>Щербаков А.С.</v>
      </c>
      <c r="H51" s="63"/>
    </row>
    <row r="52" spans="1:13" x14ac:dyDescent="0.25">
      <c r="A52" s="37"/>
      <c r="B52"/>
      <c r="C52"/>
      <c r="D52"/>
      <c r="E52"/>
      <c r="F52"/>
      <c r="G52"/>
      <c r="H52" s="38"/>
    </row>
    <row r="53" spans="1:13" x14ac:dyDescent="0.25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 x14ac:dyDescent="0.25">
      <c r="A54" s="39"/>
      <c r="B54" s="30"/>
      <c r="C54" s="30"/>
      <c r="D54" s="30"/>
      <c r="E54" s="30"/>
      <c r="F54" s="30"/>
      <c r="G54" s="30"/>
      <c r="H54" s="40"/>
    </row>
    <row r="55" spans="1:13" x14ac:dyDescent="0.25"/>
    <row r="56" spans="1:13" x14ac:dyDescent="0.25"/>
    <row r="57" spans="1:13" x14ac:dyDescent="0.25"/>
    <row r="58" spans="1:13" x14ac:dyDescent="0.25"/>
    <row r="59" spans="1:13" x14ac:dyDescent="0.25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zoomScaleNormal="100" zoomScaleSheetLayoutView="100" zoomScalePageLayoutView="90" workbookViewId="0">
      <selection activeCell="A25" sqref="A25:H37"/>
    </sheetView>
  </sheetViews>
  <sheetFormatPr defaultColWidth="0" defaultRowHeight="15" zeroHeight="1" x14ac:dyDescent="0.25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 x14ac:dyDescent="0.25">
      <c r="A1" s="42" t="s">
        <v>135</v>
      </c>
      <c r="B1" s="43"/>
      <c r="C1" s="43"/>
      <c r="D1" s="43"/>
      <c r="E1" s="43"/>
      <c r="F1" s="43"/>
      <c r="G1" s="43"/>
      <c r="H1" s="44"/>
    </row>
    <row r="2" spans="1:8" x14ac:dyDescent="0.25">
      <c r="A2" s="45" t="s">
        <v>136</v>
      </c>
      <c r="B2" s="46"/>
      <c r="C2" s="46"/>
      <c r="D2" s="46"/>
      <c r="E2" s="46"/>
      <c r="F2" s="46"/>
      <c r="G2" s="46"/>
      <c r="H2" s="47"/>
    </row>
    <row r="3" spans="1:8" x14ac:dyDescent="0.25">
      <c r="A3" s="45" t="s">
        <v>137</v>
      </c>
      <c r="B3" s="46"/>
      <c r="C3" s="46"/>
      <c r="D3" s="46"/>
      <c r="E3" s="46"/>
      <c r="F3" s="46"/>
      <c r="G3" s="46"/>
      <c r="H3" s="47"/>
    </row>
    <row r="4" spans="1:8" x14ac:dyDescent="0.25">
      <c r="A4" s="48" t="s">
        <v>138</v>
      </c>
      <c r="B4" s="49"/>
      <c r="C4" s="49"/>
      <c r="D4" s="49"/>
      <c r="E4" s="49"/>
      <c r="F4" s="49"/>
      <c r="G4" s="49"/>
      <c r="H4" s="50"/>
    </row>
    <row r="5" spans="1:8" x14ac:dyDescent="0.25">
      <c r="A5" s="37"/>
      <c r="B5"/>
      <c r="C5"/>
      <c r="D5"/>
      <c r="E5"/>
      <c r="F5"/>
      <c r="G5"/>
      <c r="H5" s="38"/>
    </row>
    <row r="6" spans="1:8" ht="15.6" customHeight="1" x14ac:dyDescent="0.25">
      <c r="A6" s="244" t="s">
        <v>208</v>
      </c>
      <c r="B6" s="245"/>
      <c r="C6" s="245"/>
      <c r="D6" s="245"/>
      <c r="E6" s="245"/>
      <c r="F6" s="245"/>
      <c r="G6" s="245"/>
      <c r="H6" s="246"/>
    </row>
    <row r="7" spans="1:8" ht="21.6" customHeight="1" x14ac:dyDescent="0.25">
      <c r="A7" s="244"/>
      <c r="B7" s="245"/>
      <c r="C7" s="245"/>
      <c r="D7" s="245"/>
      <c r="E7" s="245"/>
      <c r="F7" s="245"/>
      <c r="G7" s="245"/>
      <c r="H7" s="246"/>
    </row>
    <row r="8" spans="1:8" ht="17.25" thickBot="1" x14ac:dyDescent="0.35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3" t="s">
        <v>218</v>
      </c>
      <c r="D8" s="243"/>
      <c r="E8" s="243"/>
      <c r="F8" s="189">
        <v>2</v>
      </c>
      <c r="G8" s="117" t="s">
        <v>309</v>
      </c>
      <c r="H8" s="157"/>
    </row>
    <row r="9" spans="1:8" ht="15.75" thickTop="1" x14ac:dyDescent="0.25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3"/>
      <c r="D9" s="243"/>
      <c r="E9" s="243"/>
      <c r="F9" s="189"/>
      <c r="G9" s="117"/>
      <c r="H9" s="38"/>
    </row>
    <row r="10" spans="1:8" x14ac:dyDescent="0.25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8"/>
      <c r="C10" s="247"/>
      <c r="D10" s="247"/>
      <c r="E10" s="247"/>
      <c r="F10" s="192"/>
      <c r="G10" s="117"/>
      <c r="H10" s="38"/>
    </row>
    <row r="11" spans="1:8" x14ac:dyDescent="0.25">
      <c r="A11" s="191"/>
      <c r="B11" s="195"/>
      <c r="C11" s="198">
        <f>SUM(F8:F10)</f>
        <v>2</v>
      </c>
      <c r="D11"/>
      <c r="E11"/>
      <c r="F11"/>
      <c r="G11"/>
      <c r="H11" s="38"/>
    </row>
    <row r="12" spans="1:8" ht="18.75" x14ac:dyDescent="0.25">
      <c r="A12" s="74" t="s">
        <v>191</v>
      </c>
      <c r="B12" s="19">
        <f>КАГ!B8</f>
        <v>45765</v>
      </c>
      <c r="C12" s="11"/>
      <c r="D12" s="15" t="s">
        <v>186</v>
      </c>
      <c r="E12" s="28"/>
      <c r="F12" s="28"/>
      <c r="G12" s="16"/>
      <c r="H12" s="17"/>
    </row>
    <row r="13" spans="1:8" ht="15.75" x14ac:dyDescent="0.25">
      <c r="A13" s="75" t="s">
        <v>193</v>
      </c>
      <c r="B13" s="21">
        <f>КАГ!B10</f>
        <v>0.59722222222222221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 x14ac:dyDescent="0.25">
      <c r="A14" s="75" t="s">
        <v>194</v>
      </c>
      <c r="B14" s="21">
        <v>0.65625</v>
      </c>
      <c r="C14" s="11"/>
      <c r="D14" s="94" t="s">
        <v>173</v>
      </c>
      <c r="E14" s="92"/>
      <c r="F14" s="92"/>
      <c r="G14" s="79" t="str">
        <f>КАГ!G10</f>
        <v>Мелека Е.А.</v>
      </c>
      <c r="H14" s="90" t="str">
        <f>IF(ISBLANK(КАГ!H10),"",КАГ!H10)</f>
        <v/>
      </c>
    </row>
    <row r="15" spans="1:8" ht="16.5" thickBot="1" x14ac:dyDescent="0.3">
      <c r="A15" s="162" t="s">
        <v>387</v>
      </c>
      <c r="B15" s="187">
        <f>IF(B14&lt;B13,B14+1,B14)-B13</f>
        <v>5.902777777777779E-2</v>
      </c>
      <c r="C15"/>
      <c r="D15" s="94" t="s">
        <v>170</v>
      </c>
      <c r="E15" s="92"/>
      <c r="F15" s="92"/>
      <c r="G15" s="79" t="str">
        <f>КАГ!G11</f>
        <v>Равинская Я.А.</v>
      </c>
      <c r="H15" s="90" t="str">
        <f>IF(ISBLANK(КАГ!H11),"",КАГ!H11)</f>
        <v/>
      </c>
    </row>
    <row r="16" spans="1:8" ht="17.25" thickTop="1" thickBot="1" x14ac:dyDescent="0.3">
      <c r="A16" s="88" t="s">
        <v>192</v>
      </c>
      <c r="B16" s="200" t="str">
        <f>КАГ!B11</f>
        <v>Курашкина Л.А.</v>
      </c>
      <c r="C16" s="199">
        <f>LEN(КАГ!B11)</f>
        <v>14</v>
      </c>
      <c r="D16" s="94" t="s">
        <v>303</v>
      </c>
      <c r="E16" s="92"/>
      <c r="F16" s="92"/>
      <c r="G16" s="79" t="str">
        <f>КАГ!G12</f>
        <v>Докторова Т.С.</v>
      </c>
      <c r="H16" s="90" t="str">
        <f>IF(ISBLANK(КАГ!H12),"",КАГ!H12)</f>
        <v/>
      </c>
    </row>
    <row r="17" spans="1:8" ht="16.5" thickTop="1" x14ac:dyDescent="0.25">
      <c r="A17" s="14" t="s">
        <v>8</v>
      </c>
      <c r="B17" s="66">
        <f>КАГ!B12</f>
        <v>27182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 x14ac:dyDescent="0.25">
      <c r="A18" s="14" t="s">
        <v>10</v>
      </c>
      <c r="B18" s="29">
        <f>КАГ!B13</f>
        <v>50</v>
      </c>
      <c r="C18"/>
      <c r="D18"/>
      <c r="E18"/>
      <c r="F18"/>
      <c r="G18"/>
      <c r="H18" s="38"/>
    </row>
    <row r="19" spans="1:8" ht="14.45" customHeight="1" x14ac:dyDescent="0.25">
      <c r="A19" s="14" t="s">
        <v>12</v>
      </c>
      <c r="B19" s="67">
        <f>КАГ!B14</f>
        <v>9820</v>
      </c>
      <c r="C19" s="68"/>
      <c r="D19" s="68"/>
      <c r="E19" s="68"/>
      <c r="F19" s="68"/>
      <c r="G19" s="164" t="s">
        <v>399</v>
      </c>
      <c r="H19" s="179" t="str">
        <f>КАГ!H15</f>
        <v>19:42</v>
      </c>
    </row>
    <row r="20" spans="1:8" ht="14.45" customHeight="1" x14ac:dyDescent="0.25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402</v>
      </c>
      <c r="H20" s="180">
        <f>КАГ!H16</f>
        <v>14800</v>
      </c>
    </row>
    <row r="21" spans="1:8" ht="14.45" customHeight="1" x14ac:dyDescent="0.25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388</v>
      </c>
      <c r="H21" s="167">
        <f>КАГ!H17</f>
        <v>28.12</v>
      </c>
    </row>
    <row r="22" spans="1:8" ht="14.45" customHeight="1" x14ac:dyDescent="0.25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/>
    </row>
    <row r="23" spans="1:8" ht="14.45" customHeight="1" x14ac:dyDescent="0.25">
      <c r="A23" s="64" t="s">
        <v>391</v>
      </c>
      <c r="B23" s="171" t="s">
        <v>390</v>
      </c>
      <c r="C23" s="161"/>
      <c r="D23" s="161"/>
      <c r="E23" s="161"/>
      <c r="F23" s="161"/>
      <c r="G23"/>
      <c r="H23" s="38"/>
    </row>
    <row r="24" spans="1:8" ht="14.45" customHeight="1" x14ac:dyDescent="0.3">
      <c r="A24" s="182" t="s">
        <v>389</v>
      </c>
      <c r="B24" s="169"/>
      <c r="C24" s="169"/>
      <c r="D24" s="169"/>
      <c r="E24" s="169"/>
      <c r="F24" s="169"/>
      <c r="G24" s="169"/>
      <c r="H24" s="170"/>
    </row>
    <row r="25" spans="1:8" ht="14.45" customHeight="1" x14ac:dyDescent="0.25">
      <c r="A25" s="248" t="s">
        <v>542</v>
      </c>
      <c r="B25" s="249"/>
      <c r="C25" s="249"/>
      <c r="D25" s="249"/>
      <c r="E25" s="249"/>
      <c r="F25" s="249"/>
      <c r="G25" s="249"/>
      <c r="H25" s="250"/>
    </row>
    <row r="26" spans="1:8" ht="14.45" customHeight="1" x14ac:dyDescent="0.25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 x14ac:dyDescent="0.25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 x14ac:dyDescent="0.25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 x14ac:dyDescent="0.25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 x14ac:dyDescent="0.25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 x14ac:dyDescent="0.25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 x14ac:dyDescent="0.25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 x14ac:dyDescent="0.25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 x14ac:dyDescent="0.25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 x14ac:dyDescent="0.25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 x14ac:dyDescent="0.25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 x14ac:dyDescent="0.25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 x14ac:dyDescent="0.25">
      <c r="A38" s="176" t="s">
        <v>395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 x14ac:dyDescent="0.25">
      <c r="A39" s="172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 x14ac:dyDescent="0.25">
      <c r="A40" s="173" t="s">
        <v>393</v>
      </c>
      <c r="B40" s="177" t="s">
        <v>528</v>
      </c>
      <c r="C40" s="119"/>
      <c r="D40" s="218" t="s">
        <v>400</v>
      </c>
      <c r="E40" s="224"/>
      <c r="F40" s="224"/>
      <c r="G40" s="224"/>
      <c r="H40" s="231"/>
    </row>
    <row r="41" spans="1:12" ht="14.45" customHeight="1" x14ac:dyDescent="0.25">
      <c r="A41" s="31"/>
      <c r="B41" s="27"/>
      <c r="C41" s="119"/>
      <c r="D41" s="224"/>
      <c r="E41" s="224"/>
      <c r="F41" s="224"/>
      <c r="G41" s="224"/>
      <c r="H41" s="231"/>
    </row>
    <row r="42" spans="1:12" ht="14.45" customHeight="1" x14ac:dyDescent="0.25">
      <c r="A42" s="31"/>
      <c r="B42" s="27"/>
      <c r="C42" s="119"/>
      <c r="D42" s="224"/>
      <c r="E42" s="224"/>
      <c r="F42" s="224"/>
      <c r="G42" s="224"/>
      <c r="H42" s="231"/>
    </row>
    <row r="43" spans="1:12" ht="14.45" customHeight="1" x14ac:dyDescent="0.25">
      <c r="A43" s="31"/>
      <c r="B43" s="27"/>
      <c r="C43" s="119"/>
      <c r="D43" s="224"/>
      <c r="E43" s="224"/>
      <c r="F43" s="224"/>
      <c r="G43" s="224"/>
      <c r="H43" s="231"/>
    </row>
    <row r="44" spans="1:12" ht="14.45" customHeight="1" x14ac:dyDescent="0.25">
      <c r="A44" s="31"/>
      <c r="B44" s="27"/>
      <c r="C44" s="119"/>
      <c r="D44" s="224"/>
      <c r="E44" s="224"/>
      <c r="F44" s="224"/>
      <c r="G44" s="224"/>
      <c r="H44" s="231"/>
      <c r="L44" s="159"/>
    </row>
    <row r="45" spans="1:12" ht="14.45" customHeight="1" x14ac:dyDescent="0.25">
      <c r="A45" s="31"/>
      <c r="B45" s="27"/>
      <c r="C45" s="119"/>
      <c r="D45" s="224"/>
      <c r="E45" s="224"/>
      <c r="F45" s="224"/>
      <c r="G45" s="224"/>
      <c r="H45" s="231"/>
    </row>
    <row r="46" spans="1:12" ht="14.45" customHeight="1" x14ac:dyDescent="0.25">
      <c r="A46" s="31"/>
      <c r="B46" s="27"/>
      <c r="C46" s="119"/>
      <c r="D46" s="224"/>
      <c r="E46" s="224"/>
      <c r="F46" s="224"/>
      <c r="G46" s="224"/>
      <c r="H46" s="231"/>
    </row>
    <row r="47" spans="1:12" ht="14.45" customHeight="1" x14ac:dyDescent="0.25">
      <c r="A47" s="37"/>
      <c r="B47"/>
      <c r="C47" s="119"/>
      <c r="D47" s="224"/>
      <c r="E47" s="224"/>
      <c r="F47" s="224"/>
      <c r="G47" s="224"/>
      <c r="H47" s="231"/>
    </row>
    <row r="48" spans="1:12" ht="14.45" customHeight="1" x14ac:dyDescent="0.25">
      <c r="A48" s="37"/>
      <c r="B48"/>
      <c r="C48" s="119"/>
      <c r="D48" s="224"/>
      <c r="E48" s="224"/>
      <c r="F48" s="224"/>
      <c r="G48" s="224"/>
      <c r="H48" s="231"/>
    </row>
    <row r="49" spans="1:8" ht="14.45" customHeight="1" x14ac:dyDescent="0.25">
      <c r="A49" s="37"/>
      <c r="B49"/>
      <c r="C49" s="119"/>
      <c r="D49" s="224"/>
      <c r="E49" s="224"/>
      <c r="F49" s="224"/>
      <c r="G49" s="224"/>
      <c r="H49" s="231"/>
    </row>
    <row r="50" spans="1:8" x14ac:dyDescent="0.25">
      <c r="A50" s="61" t="s">
        <v>204</v>
      </c>
      <c r="B50" s="62" t="s">
        <v>540</v>
      </c>
      <c r="C50"/>
      <c r="D50"/>
      <c r="E50"/>
      <c r="F50"/>
      <c r="G50"/>
      <c r="H50" s="38"/>
    </row>
    <row r="51" spans="1:8" x14ac:dyDescent="0.25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 x14ac:dyDescent="0.25">
      <c r="A52" s="234" t="s">
        <v>371</v>
      </c>
      <c r="B52" s="235"/>
      <c r="C52" s="235"/>
      <c r="D52" s="235"/>
      <c r="E52" s="235"/>
      <c r="F52" s="236"/>
      <c r="G52"/>
      <c r="H52" s="38"/>
    </row>
    <row r="53" spans="1:8" ht="15" customHeight="1" x14ac:dyDescent="0.25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 x14ac:dyDescent="0.25">
      <c r="A54" s="240"/>
      <c r="B54" s="241"/>
      <c r="C54" s="241"/>
      <c r="D54" s="241"/>
      <c r="E54" s="241"/>
      <c r="F54" s="242"/>
      <c r="G54" s="30"/>
      <c r="H54" s="40"/>
    </row>
    <row r="55" spans="1:8" x14ac:dyDescent="0.25">
      <c r="A55"/>
      <c r="B55"/>
      <c r="C55"/>
      <c r="D55"/>
      <c r="E55"/>
      <c r="F55"/>
      <c r="G55"/>
      <c r="H55"/>
    </row>
    <row r="56" spans="1:8" x14ac:dyDescent="0.25"/>
    <row r="57" spans="1:8" x14ac:dyDescent="0.25"/>
    <row r="58" spans="1:8" x14ac:dyDescent="0.25"/>
    <row r="59" spans="1:8" x14ac:dyDescent="0.25"/>
    <row r="60" spans="1:8" ht="18" hidden="1" customHeight="1" x14ac:dyDescent="0.25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6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 x14ac:dyDescent="0.25"/>
  <cols>
    <col min="1" max="1" width="68.85546875" customWidth="1"/>
    <col min="2" max="5" width="9.140625" style="207" customWidth="1"/>
    <col min="6" max="16384" width="9.140625" hidden="1"/>
  </cols>
  <sheetData>
    <row r="1" spans="1:1" x14ac:dyDescent="0.25">
      <c r="A1" s="3" t="str">
        <f>КАГ!A6</f>
        <v>КОРОНАРОГРАФИЯ</v>
      </c>
    </row>
    <row r="2" spans="1:1" x14ac:dyDescent="0.25"/>
    <row r="3" spans="1:1" ht="354" customHeight="1" x14ac:dyDescent="0.25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без стенозов
Бассейн ПНА:   нестабильный субоккюзирующий стеноз устья, стеноз среднего сегмента 50%; стеноз устья ДВ1 до 50%; неполное контрастирование апикального сегмента. Бассейн ИМА: пролонгированный стеноз проксимальной и средней трети 75%; кровоток TIMI III.
Бассейн  ОА:   проходима, без стенозов; кровоток TIMI III.
Бассейн ПКА:   стеноз проксимального сегмента 30%; хроническая окклюзия на уровне дистального сегмента, кровоток TIMI 0. Rentrop III.</v>
      </c>
    </row>
    <row r="4" spans="1:1" x14ac:dyDescent="0.25">
      <c r="A4" s="207"/>
    </row>
    <row r="5" spans="1:1" x14ac:dyDescent="0.25">
      <c r="A5" s="207"/>
    </row>
    <row r="6" spans="1:1" x14ac:dyDescent="0.25">
      <c r="A6" s="207"/>
    </row>
    <row r="7" spans="1:1" x14ac:dyDescent="0.25">
      <c r="A7" s="207"/>
    </row>
    <row r="8" spans="1:1" x14ac:dyDescent="0.25">
      <c r="A8" s="207"/>
    </row>
    <row r="9" spans="1:1" x14ac:dyDescent="0.25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18" sqref="B18"/>
    </sheetView>
  </sheetViews>
  <sheetFormatPr defaultColWidth="0" defaultRowHeight="15" zeroHeight="1" x14ac:dyDescent="0.25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 x14ac:dyDescent="0.25">
      <c r="A1" s="26"/>
      <c r="B1" s="111"/>
      <c r="C1" s="111"/>
      <c r="D1" s="112"/>
    </row>
    <row r="2" spans="1:4" ht="19.899999999999999" customHeight="1" x14ac:dyDescent="0.3">
      <c r="A2" s="95" t="s">
        <v>98</v>
      </c>
      <c r="B2" s="96">
        <f>$D$10</f>
        <v>45765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 x14ac:dyDescent="0.25">
      <c r="A3" s="98" t="s">
        <v>97</v>
      </c>
      <c r="B3" s="99"/>
      <c r="C3"/>
      <c r="D3" s="38"/>
    </row>
    <row r="4" spans="1:4" ht="16.5" thickBot="1" x14ac:dyDescent="0.3">
      <c r="A4" s="146" t="s">
        <v>195</v>
      </c>
      <c r="B4" s="147" t="s">
        <v>105</v>
      </c>
      <c r="C4" s="148" t="s">
        <v>15</v>
      </c>
      <c r="D4" s="202" t="str">
        <f>КАГ!$B$11</f>
        <v>Курашкина Л.А.</v>
      </c>
    </row>
    <row r="5" spans="1:4" ht="15.75" thickTop="1" x14ac:dyDescent="0.25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27182</v>
      </c>
    </row>
    <row r="6" spans="1:4" ht="30" x14ac:dyDescent="0.25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50</v>
      </c>
    </row>
    <row r="7" spans="1:4" x14ac:dyDescent="0.25">
      <c r="A7" s="37"/>
      <c r="B7"/>
      <c r="C7" s="100" t="s">
        <v>12</v>
      </c>
      <c r="D7" s="102">
        <f>КАГ!$B$14</f>
        <v>9820</v>
      </c>
    </row>
    <row r="8" spans="1:4" x14ac:dyDescent="0.25">
      <c r="A8" s="193" t="str">
        <f>ЧКВ!$A$9</f>
        <v>Код модели: 21167</v>
      </c>
      <c r="B8" s="103"/>
      <c r="C8" s="100" t="s">
        <v>133</v>
      </c>
      <c r="D8" s="102">
        <f>КАГ!$B$15</f>
        <v>35</v>
      </c>
    </row>
    <row r="9" spans="1:4" x14ac:dyDescent="0.25">
      <c r="A9" s="193" t="str">
        <f>ЧКВ!$A$10</f>
        <v>Код метода: 46</v>
      </c>
      <c r="B9"/>
      <c r="C9" s="104" t="s">
        <v>106</v>
      </c>
      <c r="D9" s="102" t="str">
        <f>КАГ!$B$16</f>
        <v>ОКС БПST</v>
      </c>
    </row>
    <row r="10" spans="1:4" x14ac:dyDescent="0.25">
      <c r="A10" s="194"/>
      <c r="B10" s="30"/>
      <c r="C10" s="149" t="s">
        <v>13</v>
      </c>
      <c r="D10" s="150">
        <f>КАГ!$B$8</f>
        <v>45765</v>
      </c>
    </row>
    <row r="11" spans="1:4" x14ac:dyDescent="0.25">
      <c r="A11" s="26"/>
      <c r="B11" s="111"/>
      <c r="C11" s="111"/>
      <c r="D11" s="112"/>
    </row>
    <row r="12" spans="1:4" ht="18.75" customHeight="1" x14ac:dyDescent="0.25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 x14ac:dyDescent="0.25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6"/>
      <c r="D13" s="139">
        <v>1</v>
      </c>
    </row>
    <row r="14" spans="1:4" ht="27.75" customHeight="1" x14ac:dyDescent="0.25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326</v>
      </c>
      <c r="C14" s="134"/>
      <c r="D14" s="139">
        <v>1</v>
      </c>
    </row>
    <row r="15" spans="1:4" ht="27.75" customHeight="1" x14ac:dyDescent="0.25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521</v>
      </c>
      <c r="C15" s="134">
        <v>0.7</v>
      </c>
      <c r="D15" s="139">
        <v>2</v>
      </c>
    </row>
    <row r="16" spans="1:4" ht="27.75" customHeight="1" x14ac:dyDescent="0.25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324</v>
      </c>
      <c r="C16" s="134" t="s">
        <v>463</v>
      </c>
      <c r="D16" s="139">
        <v>1</v>
      </c>
    </row>
    <row r="17" spans="1:4" ht="27.75" customHeight="1" x14ac:dyDescent="0.25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3" t="s">
        <v>324</v>
      </c>
      <c r="C17" s="134" t="s">
        <v>482</v>
      </c>
      <c r="D17" s="139">
        <v>1</v>
      </c>
    </row>
    <row r="18" spans="1:4" ht="27.75" customHeight="1" x14ac:dyDescent="0.25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 t="s">
        <v>533</v>
      </c>
      <c r="C18" s="134" t="s">
        <v>466</v>
      </c>
      <c r="D18" s="139">
        <v>1</v>
      </c>
    </row>
    <row r="19" spans="1:4" ht="27.75" customHeight="1" x14ac:dyDescent="0.25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 t="s">
        <v>530</v>
      </c>
      <c r="C19" s="181" t="s">
        <v>405</v>
      </c>
      <c r="D19" s="139">
        <v>1</v>
      </c>
    </row>
    <row r="20" spans="1:4" ht="27.75" customHeight="1" x14ac:dyDescent="0.25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 t="s">
        <v>530</v>
      </c>
      <c r="C20" s="134" t="s">
        <v>416</v>
      </c>
      <c r="D20" s="139">
        <v>1</v>
      </c>
    </row>
    <row r="21" spans="1:4" ht="27.75" customHeight="1" x14ac:dyDescent="0.25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 t="s">
        <v>530</v>
      </c>
      <c r="C21" s="134" t="s">
        <v>427</v>
      </c>
      <c r="D21" s="139">
        <v>1</v>
      </c>
    </row>
    <row r="22" spans="1:4" ht="27.75" customHeight="1" x14ac:dyDescent="0.25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 x14ac:dyDescent="0.25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 x14ac:dyDescent="0.25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 x14ac:dyDescent="0.25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 x14ac:dyDescent="0.25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 x14ac:dyDescent="0.25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 x14ac:dyDescent="0.25">
      <c r="A28" s="37" t="s">
        <v>11</v>
      </c>
      <c r="B28" t="s">
        <v>11</v>
      </c>
      <c r="C28"/>
      <c r="D28" s="38"/>
    </row>
    <row r="29" spans="1:4" ht="14.45" customHeight="1" x14ac:dyDescent="0.25">
      <c r="A29" s="37" t="s">
        <v>11</v>
      </c>
      <c r="B29" t="s">
        <v>11</v>
      </c>
      <c r="C29"/>
      <c r="D29" s="38"/>
    </row>
    <row r="30" spans="1:4" ht="14.45" customHeight="1" x14ac:dyDescent="0.25">
      <c r="A30" s="37" t="s">
        <v>11</v>
      </c>
      <c r="B30" t="s">
        <v>11</v>
      </c>
      <c r="C30"/>
      <c r="D30" s="38"/>
    </row>
    <row r="31" spans="1:4" ht="14.45" customHeight="1" x14ac:dyDescent="0.25">
      <c r="A31" s="37" t="s">
        <v>11</v>
      </c>
      <c r="B31" t="s">
        <v>11</v>
      </c>
      <c r="C31"/>
      <c r="D31" s="38"/>
    </row>
    <row r="32" spans="1:4" ht="14.45" customHeight="1" x14ac:dyDescent="0.25">
      <c r="A32" s="37" t="s">
        <v>11</v>
      </c>
      <c r="B32"/>
      <c r="C32"/>
      <c r="D32" s="38"/>
    </row>
    <row r="33" spans="1:4" ht="14.45" customHeight="1" x14ac:dyDescent="0.25">
      <c r="A33" s="37"/>
      <c r="B33"/>
      <c r="C33"/>
      <c r="D33" s="38"/>
    </row>
    <row r="34" spans="1:4" ht="14.45" customHeight="1" x14ac:dyDescent="0.25">
      <c r="A34" s="37"/>
      <c r="B34"/>
      <c r="C34"/>
      <c r="D34" s="38"/>
    </row>
    <row r="35" spans="1:4" ht="19.899999999999999" customHeight="1" x14ac:dyDescent="0.25">
      <c r="A35" s="37"/>
      <c r="B35" s="109" t="s">
        <v>377</v>
      </c>
      <c r="C35" s="12"/>
      <c r="D35" s="38"/>
    </row>
    <row r="36" spans="1:4" ht="19.899999999999999" customHeight="1" x14ac:dyDescent="0.25">
      <c r="A36" s="37"/>
      <c r="B36"/>
      <c r="C36"/>
      <c r="D36" s="38"/>
    </row>
    <row r="37" spans="1:4" ht="19.899999999999999" customHeight="1" x14ac:dyDescent="0.25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 x14ac:dyDescent="0.25">
      <c r="A38" s="37"/>
      <c r="B38"/>
      <c r="C38"/>
      <c r="D38" s="38"/>
    </row>
    <row r="39" spans="1:4" ht="19.899999999999999" customHeight="1" x14ac:dyDescent="0.25">
      <c r="A39" s="37"/>
      <c r="B39" s="110" t="s">
        <v>518</v>
      </c>
      <c r="C39" s="113"/>
      <c r="D39" s="38"/>
    </row>
    <row r="40" spans="1:4" ht="19.899999999999999" customHeight="1" x14ac:dyDescent="0.25">
      <c r="A40" s="39"/>
      <c r="B40" s="30"/>
      <c r="C40" s="30"/>
      <c r="D40" s="40"/>
    </row>
    <row r="41" spans="1:4" ht="14.45" customHeight="1" x14ac:dyDescent="0.25">
      <c r="C41" s="212"/>
    </row>
    <row r="42" spans="1:4" x14ac:dyDescent="0.25"/>
    <row r="43" spans="1:4" x14ac:dyDescent="0.25"/>
    <row r="44" spans="1:4" x14ac:dyDescent="0.25"/>
    <row r="45" spans="1:4" x14ac:dyDescent="0.25"/>
    <row r="46" spans="1:4" x14ac:dyDescent="0.25"/>
  </sheetData>
  <sheetProtection formatCells="0" formatColumns="0" formatRows="0" sort="0" autoFilter="0"/>
  <phoneticPr fontId="16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:B16 B18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L53" sqref="AL53"/>
    </sheetView>
  </sheetViews>
  <sheetFormatPr defaultRowHeight="15" outlineLevelCol="2" x14ac:dyDescent="0.25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8"/>
    </row>
    <row r="2" spans="1:42" x14ac:dyDescent="0.25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0</v>
      </c>
      <c r="M2" s="115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4" t="str">
        <f>IFERROR(INDEX(Расходка[Наименование расходного материала],MATCH(Расходка[[#This Row],[№]],Поиск_расходки[Индекс6],0)),"")</f>
        <v/>
      </c>
      <c r="X2" s="114" t="str">
        <f>IFERROR(INDEX(Расходка[Наименование расходного материала],MATCH(Расходка[[#This Row],[№]],Поиск_расходки[Индекс7],0)),"")</f>
        <v/>
      </c>
      <c r="Y2" s="114" t="str">
        <f>IFERROR(INDEX(Расходка[Наименование расходного материала],MATCH(Расходка[[#This Row],[№]],Поиск_расходки[Индекс8],0)),"")</f>
        <v/>
      </c>
      <c r="Z2" s="114" t="str">
        <f>IFERROR(INDEX(Расходка[Наименование расходного материала],MATCH(Расходка[[#This Row],[№]],Поиск_расходки[Индекс9],0)),"")</f>
        <v/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497</v>
      </c>
      <c r="AP2" s="127"/>
    </row>
    <row r="3" spans="1:42" x14ac:dyDescent="0.25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0</v>
      </c>
      <c r="M3" s="115">
        <f>IF(ISNUMBER(SEARCH('Карта учёта'!$B$21,Расходка[[#This Row],[Наименование расходного материала]])),MAX($M$1:M2)+1,0)</f>
        <v>0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/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490</v>
      </c>
      <c r="AO3" t="s">
        <v>498</v>
      </c>
      <c r="AP3" s="128"/>
    </row>
    <row r="4" spans="1:42" x14ac:dyDescent="0.25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0</v>
      </c>
      <c r="M4" s="115">
        <f>IF(ISNUMBER(SEARCH('Карта учёта'!$B$21,Расходка[[#This Row],[Наименование расходного материала]])),MAX($M$1:M3)+1,0)</f>
        <v>0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/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503</v>
      </c>
      <c r="AO4" t="s">
        <v>500</v>
      </c>
      <c r="AP4" s="128"/>
    </row>
    <row r="5" spans="1:42" x14ac:dyDescent="0.25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0</v>
      </c>
      <c r="M5" s="115">
        <f>IF(ISNUMBER(SEARCH('Карта учёта'!$B$21,Расходка[[#This Row],[Наименование расходного материала]])),MAX($M$1:M4)+1,0)</f>
        <v>0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/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499</v>
      </c>
    </row>
    <row r="6" spans="1:42" x14ac:dyDescent="0.25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0</v>
      </c>
      <c r="M6" s="115">
        <f>IF(ISNUMBER(SEARCH('Карта учёта'!$B$21,Расходка[[#This Row],[Наименование расходного материала]])),MAX($M$1:M5)+1,0)</f>
        <v>0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/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502</v>
      </c>
    </row>
    <row r="7" spans="1:42" x14ac:dyDescent="0.25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0</v>
      </c>
      <c r="M7" s="115">
        <f>IF(ISNUMBER(SEARCH('Карта учёта'!$B$21,Расходка[[#This Row],[Наименование расходного материала]])),MAX($M$1:M6)+1,0)</f>
        <v>0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/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496</v>
      </c>
    </row>
    <row r="8" spans="1:42" x14ac:dyDescent="0.25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0</v>
      </c>
      <c r="M8" s="115">
        <f>IF(ISNUMBER(SEARCH('Карта учёта'!$B$21,Расходка[[#This Row],[Наименование расходного материала]])),MAX($M$1:M7)+1,0)</f>
        <v>0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/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 x14ac:dyDescent="0.25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0</v>
      </c>
      <c r="M9" s="115">
        <f>IF(ISNUMBER(SEARCH('Карта учёта'!$B$21,Расходка[[#This Row],[Наименование расходного материала]])),MAX($M$1:M8)+1,0)</f>
        <v>0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/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8">
        <v>218160</v>
      </c>
      <c r="AN9" s="2"/>
      <c r="AO9" t="s">
        <v>90</v>
      </c>
    </row>
    <row r="10" spans="1:42" x14ac:dyDescent="0.25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0</v>
      </c>
      <c r="M10" s="115">
        <f>IF(ISNUMBER(SEARCH('Карта учёта'!$B$21,Расходка[[#This Row],[Наименование расходного материала]])),MAX($M$1:M9)+1,0)</f>
        <v>0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/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8">
        <v>194510</v>
      </c>
      <c r="AN10" s="2"/>
      <c r="AO10" t="s">
        <v>91</v>
      </c>
    </row>
    <row r="11" spans="1:42" x14ac:dyDescent="0.25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0</v>
      </c>
      <c r="M11" s="115">
        <f>IF(ISNUMBER(SEARCH('Карта учёта'!$B$21,Расходка[[#This Row],[Наименование расходного материала]])),MAX($M$1:M10)+1,0)</f>
        <v>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/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8">
        <v>323500</v>
      </c>
      <c r="AN11" s="2"/>
      <c r="AO11" t="s">
        <v>92</v>
      </c>
    </row>
    <row r="12" spans="1:42" x14ac:dyDescent="0.25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0</v>
      </c>
      <c r="M12" s="115">
        <f>IF(ISNUMBER(SEARCH('Карта учёта'!$B$21,Расходка[[#This Row],[Наименование расходного материала]])),MAX($M$1:M11)+1,0)</f>
        <v>0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/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8">
        <v>323510</v>
      </c>
      <c r="AN12" s="2"/>
      <c r="AO12" t="s">
        <v>93</v>
      </c>
    </row>
    <row r="13" spans="1:42" x14ac:dyDescent="0.25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0</v>
      </c>
      <c r="M13" s="115">
        <f>IF(ISNUMBER(SEARCH('Карта учёта'!$B$21,Расходка[[#This Row],[Наименование расходного материала]])),MAX($M$1:M12)+1,0)</f>
        <v>0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/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 x14ac:dyDescent="0.25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0</v>
      </c>
      <c r="M14" s="115">
        <f>IF(ISNUMBER(SEARCH('Карта учёта'!$B$21,Расходка[[#This Row],[Наименование расходного материала]])),MAX($M$1:M13)+1,0)</f>
        <v>0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/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8"/>
      <c r="AN14" s="2"/>
    </row>
    <row r="15" spans="1:42" x14ac:dyDescent="0.25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0</v>
      </c>
      <c r="M15" s="115">
        <f>IF(ISNUMBER(SEARCH('Карта учёта'!$B$21,Расходка[[#This Row],[Наименование расходного материала]])),MAX($M$1:M14)+1,0)</f>
        <v>0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/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 x14ac:dyDescent="0.25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0</v>
      </c>
      <c r="M16" s="115">
        <f>IF(ISNUMBER(SEARCH('Карта учёта'!$B$21,Расходка[[#This Row],[Наименование расходного материала]])),MAX($M$1:M15)+1,0)</f>
        <v>0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/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 x14ac:dyDescent="0.2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0</v>
      </c>
      <c r="M17" s="115">
        <f>IF(ISNUMBER(SEARCH('Карта учёта'!$B$21,Расходка[[#This Row],[Наименование расходного материала]])),MAX($M$1:M16)+1,0)</f>
        <v>0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/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 x14ac:dyDescent="0.2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0</v>
      </c>
      <c r="M18" s="115">
        <f>IF(ISNUMBER(SEARCH('Карта учёта'!$B$21,Расходка[[#This Row],[Наименование расходного материала]])),MAX($M$1:M17)+1,0)</f>
        <v>0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/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 x14ac:dyDescent="0.2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0</v>
      </c>
      <c r="M19" s="115">
        <f>IF(ISNUMBER(SEARCH('Карта учёта'!$B$21,Расходка[[#This Row],[Наименование расходного материала]])),MAX($M$1:M18)+1,0)</f>
        <v>0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/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 x14ac:dyDescent="0.2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0</v>
      </c>
      <c r="M20" s="115">
        <f>IF(ISNUMBER(SEARCH('Карта учёта'!$B$21,Расходка[[#This Row],[Наименование расходного материала]])),MAX($M$1:M19)+1,0)</f>
        <v>0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/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 x14ac:dyDescent="0.2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0</v>
      </c>
      <c r="M21" s="115">
        <f>IF(ISNUMBER(SEARCH('Карта учёта'!$B$21,Расходка[[#This Row],[Наименование расходного материала]])),MAX($M$1:M20)+1,0)</f>
        <v>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/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 x14ac:dyDescent="0.2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0</v>
      </c>
      <c r="M22" s="115">
        <f>IF(ISNUMBER(SEARCH('Карта учёта'!$B$21,Расходка[[#This Row],[Наименование расходного материала]])),MAX($M$1:M21)+1,0)</f>
        <v>0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/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 x14ac:dyDescent="0.2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0</v>
      </c>
      <c r="M23" s="115">
        <f>IF(ISNUMBER(SEARCH('Карта учёта'!$B$21,Расходка[[#This Row],[Наименование расходного материала]])),MAX($M$1:M22)+1,0)</f>
        <v>0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/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 x14ac:dyDescent="0.2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0</v>
      </c>
      <c r="M24" s="115">
        <f>IF(ISNUMBER(SEARCH('Карта учёта'!$B$21,Расходка[[#This Row],[Наименование расходного материала]])),MAX($M$1:M23)+1,0)</f>
        <v>0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/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 x14ac:dyDescent="0.2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0</v>
      </c>
      <c r="M25" s="115">
        <f>IF(ISNUMBER(SEARCH('Карта учёта'!$B$21,Расходка[[#This Row],[Наименование расходного материала]])),MAX($M$1:M24)+1,0)</f>
        <v>0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/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 x14ac:dyDescent="0.2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0</v>
      </c>
      <c r="M26" s="115">
        <f>IF(ISNUMBER(SEARCH('Карта учёта'!$B$21,Расходка[[#This Row],[Наименование расходного материала]])),MAX($M$1:M25)+1,0)</f>
        <v>0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/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 x14ac:dyDescent="0.2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0</v>
      </c>
      <c r="M27" s="115">
        <f>IF(ISNUMBER(SEARCH('Карта учёта'!$B$21,Расходка[[#This Row],[Наименование расходного материала]])),MAX($M$1:M26)+1,0)</f>
        <v>0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/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 x14ac:dyDescent="0.2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0</v>
      </c>
      <c r="M28" s="115">
        <f>IF(ISNUMBER(SEARCH('Карта учёта'!$B$21,Расходка[[#This Row],[Наименование расходного материала]])),MAX($M$1:M27)+1,0)</f>
        <v>0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/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 x14ac:dyDescent="0.2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0</v>
      </c>
      <c r="M29" s="115">
        <f>IF(ISNUMBER(SEARCH('Карта учёта'!$B$21,Расходка[[#This Row],[Наименование расходного материала]])),MAX($M$1:M28)+1,0)</f>
        <v>0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/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 x14ac:dyDescent="0.2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0</v>
      </c>
      <c r="M30" s="115">
        <f>IF(ISNUMBER(SEARCH('Карта учёта'!$B$21,Расходка[[#This Row],[Наименование расходного материала]])),MAX($M$1:M29)+1,0)</f>
        <v>0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/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 x14ac:dyDescent="0.2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0</v>
      </c>
      <c r="M31" s="115">
        <f>IF(ISNUMBER(SEARCH('Карта учёта'!$B$21,Расходка[[#This Row],[Наименование расходного материала]])),MAX($M$1:M30)+1,0)</f>
        <v>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/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 x14ac:dyDescent="0.2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0</v>
      </c>
      <c r="M32" s="115">
        <f>IF(ISNUMBER(SEARCH('Карта учёта'!$B$21,Расходка[[#This Row],[Наименование расходного материала]])),MAX($M$1:M31)+1,0)</f>
        <v>0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/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 x14ac:dyDescent="0.25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0</v>
      </c>
      <c r="M33" s="115">
        <f>IF(ISNUMBER(SEARCH('Карта учёта'!$B$21,Расходка[[#This Row],[Наименование расходного материала]])),MAX($M$1:M32)+1,0)</f>
        <v>0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/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 x14ac:dyDescent="0.25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0</v>
      </c>
      <c r="M34" s="115">
        <f>IF(ISNUMBER(SEARCH('Карта учёта'!$B$21,Расходка[[#This Row],[Наименование расходного материала]])),MAX($M$1:M33)+1,0)</f>
        <v>0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/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 x14ac:dyDescent="0.25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0</v>
      </c>
      <c r="M35" s="115">
        <f>IF(ISNUMBER(SEARCH('Карта учёта'!$B$21,Расходка[[#This Row],[Наименование расходного материала]])),MAX($M$1:M34)+1,0)</f>
        <v>0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/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 x14ac:dyDescent="0.25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0</v>
      </c>
      <c r="M36" s="115">
        <f>IF(ISNUMBER(SEARCH('Карта учёта'!$B$21,Расходка[[#This Row],[Наименование расходного материала]])),MAX($M$1:M35)+1,0)</f>
        <v>0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/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 x14ac:dyDescent="0.25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0</v>
      </c>
      <c r="M37" s="115">
        <f>IF(ISNUMBER(SEARCH('Карта учёта'!$B$21,Расходка[[#This Row],[Наименование расходного материала]])),MAX($M$1:M36)+1,0)</f>
        <v>0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/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 x14ac:dyDescent="0.25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0</v>
      </c>
      <c r="M38" s="115">
        <f>IF(ISNUMBER(SEARCH('Карта учёта'!$B$21,Расходка[[#This Row],[Наименование расходного материала]])),MAX($M$1:M37)+1,0)</f>
        <v>0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/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 x14ac:dyDescent="0.25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0</v>
      </c>
      <c r="M39" s="115">
        <f>IF(ISNUMBER(SEARCH('Карта учёта'!$B$21,Расходка[[#This Row],[Наименование расходного материала]])),MAX($M$1:M38)+1,0)</f>
        <v>0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/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 x14ac:dyDescent="0.25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0</v>
      </c>
      <c r="M40" s="115">
        <f>IF(ISNUMBER(SEARCH('Карта учёта'!$B$21,Расходка[[#This Row],[Наименование расходного материала]])),MAX($M$1:M39)+1,0)</f>
        <v>0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/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 x14ac:dyDescent="0.25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0</v>
      </c>
      <c r="M41" s="115">
        <f>IF(ISNUMBER(SEARCH('Карта учёта'!$B$21,Расходка[[#This Row],[Наименование расходного материала]])),MAX($M$1:M40)+1,0)</f>
        <v>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/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 x14ac:dyDescent="0.25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0</v>
      </c>
      <c r="M42" s="115">
        <f>IF(ISNUMBER(SEARCH('Карта учёта'!$B$21,Расходка[[#This Row],[Наименование расходного материала]])),MAX($M$1:M41)+1,0)</f>
        <v>0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/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 x14ac:dyDescent="0.25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0</v>
      </c>
      <c r="M43" s="115">
        <f>IF(ISNUMBER(SEARCH('Карта учёта'!$B$21,Расходка[[#This Row],[Наименование расходного материала]])),MAX($M$1:M42)+1,0)</f>
        <v>0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/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 x14ac:dyDescent="0.25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0</v>
      </c>
      <c r="M44" s="115">
        <f>IF(ISNUMBER(SEARCH('Карта учёта'!$B$21,Расходка[[#This Row],[Наименование расходного материала]])),MAX($M$1:M43)+1,0)</f>
        <v>0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/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 x14ac:dyDescent="0.25">
      <c r="A45">
        <f>ROW(Расходка[[#This Row],[Тип расходного материала ]])-1</f>
        <v>44</v>
      </c>
      <c r="B45" t="s">
        <v>3</v>
      </c>
      <c r="C45" t="s">
        <v>522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0</v>
      </c>
      <c r="M45" s="115">
        <f>IF(ISNUMBER(SEARCH('Карта учёта'!$B$21,Расходка[[#This Row],[Наименование расходного материала]])),MAX($M$1:M44)+1,0)</f>
        <v>0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/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 x14ac:dyDescent="0.25">
      <c r="A46">
        <f>ROW(Расходка[[#This Row],[Тип расходного материала ]])-1</f>
        <v>45</v>
      </c>
      <c r="B46" t="s">
        <v>3</v>
      </c>
      <c r="C46" t="s">
        <v>523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0</v>
      </c>
      <c r="M46" s="115">
        <f>IF(ISNUMBER(SEARCH('Карта учёта'!$B$21,Расходка[[#This Row],[Наименование расходного материала]])),MAX($M$1:M45)+1,0)</f>
        <v>0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/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 x14ac:dyDescent="0.25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0</v>
      </c>
      <c r="M47" s="115">
        <f>IF(ISNUMBER(SEARCH('Карта учёта'!$B$21,Расходка[[#This Row],[Наименование расходного материала]])),MAX($M$1:M46)+1,0)</f>
        <v>0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/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 x14ac:dyDescent="0.25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0</v>
      </c>
      <c r="M48" s="115">
        <f>IF(ISNUMBER(SEARCH('Карта учёта'!$B$21,Расходка[[#This Row],[Наименование расходного материала]])),MAX($M$1:M47)+1,0)</f>
        <v>0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/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 x14ac:dyDescent="0.25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0</v>
      </c>
      <c r="M49" s="115">
        <f>IF(ISNUMBER(SEARCH('Карта учёта'!$B$21,Расходка[[#This Row],[Наименование расходного материала]])),MAX($M$1:M48)+1,0)</f>
        <v>0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/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 x14ac:dyDescent="0.25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0</v>
      </c>
      <c r="M50" s="115">
        <f>IF(ISNUMBER(SEARCH('Карта учёта'!$B$21,Расходка[[#This Row],[Наименование расходного материала]])),MAX($M$1:M49)+1,0)</f>
        <v>0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/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 x14ac:dyDescent="0.25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0</v>
      </c>
      <c r="M51" s="115">
        <f>IF(ISNUMBER(SEARCH('Карта учёта'!$B$21,Расходка[[#This Row],[Наименование расходного материала]])),MAX($M$1:M50)+1,0)</f>
        <v>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/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 x14ac:dyDescent="0.25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1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0</v>
      </c>
      <c r="M52" s="115">
        <f>IF(ISNUMBER(SEARCH('Карта учёта'!$B$21,Расходка[[#This Row],[Наименование расходного материала]])),MAX($M$1:M51)+1,0)</f>
        <v>0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/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 x14ac:dyDescent="0.25">
      <c r="A53">
        <f>ROW(Расходка[[#This Row],[Тип расходного материала ]])-1</f>
        <v>52</v>
      </c>
      <c r="B53" t="s">
        <v>3</v>
      </c>
      <c r="C53" t="s">
        <v>524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0</v>
      </c>
      <c r="M53" s="115">
        <f>IF(ISNUMBER(SEARCH('Карта учёта'!$B$21,Расходка[[#This Row],[Наименование расходного материала]])),MAX($M$1:M52)+1,0)</f>
        <v>0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/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 x14ac:dyDescent="0.25">
      <c r="A54">
        <f>ROW(Расходка[[#This Row],[Тип расходного материала ]])-1</f>
        <v>53</v>
      </c>
      <c r="B54" t="s">
        <v>3</v>
      </c>
      <c r="C54" t="s">
        <v>525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0</v>
      </c>
      <c r="M54" s="115">
        <f>IF(ISNUMBER(SEARCH('Карта учёта'!$B$21,Расходка[[#This Row],[Наименование расходного материала]])),MAX($M$1:M53)+1,0)</f>
        <v>0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/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 x14ac:dyDescent="0.25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0</v>
      </c>
      <c r="M55" s="115">
        <f>IF(ISNUMBER(SEARCH('Карта учёта'!$B$21,Расходка[[#This Row],[Наименование расходного материала]])),MAX($M$1:M54)+1,0)</f>
        <v>0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/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 x14ac:dyDescent="0.25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0</v>
      </c>
      <c r="M56" s="115">
        <f>IF(ISNUMBER(SEARCH('Карта учёта'!$B$21,Расходка[[#This Row],[Наименование расходного материала]])),MAX($M$1:M55)+1,0)</f>
        <v>0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/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 x14ac:dyDescent="0.25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0</v>
      </c>
      <c r="M57" s="115">
        <f>IF(ISNUMBER(SEARCH('Карта учёта'!$B$21,Расходка[[#This Row],[Наименование расходного материала]])),MAX($M$1:M56)+1,0)</f>
        <v>0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/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 x14ac:dyDescent="0.25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1</v>
      </c>
      <c r="I58" s="115">
        <f>IF(ISNUMBER(SEARCH('Карта учёта'!$B$17,Расходка[[#This Row],[Наименование расходного материала]])),MAX($I$1:I57)+1,0)</f>
        <v>1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0</v>
      </c>
      <c r="M58" s="115">
        <f>IF(ISNUMBER(SEARCH('Карта учёта'!$B$21,Расходка[[#This Row],[Наименование расходного материала]])),MAX($M$1:M57)+1,0)</f>
        <v>0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/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453</v>
      </c>
    </row>
    <row r="59" spans="1:33" x14ac:dyDescent="0.25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0</v>
      </c>
      <c r="M59" s="115">
        <f>IF(ISNUMBER(SEARCH('Карта учёта'!$B$21,Расходка[[#This Row],[Наименование расходного материала]])),MAX($M$1:M58)+1,0)</f>
        <v>0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/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 x14ac:dyDescent="0.25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0</v>
      </c>
      <c r="M60" s="115">
        <f>IF(ISNUMBER(SEARCH('Карта учёта'!$B$21,Расходка[[#This Row],[Наименование расходного материала]])),MAX($M$1:M59)+1,0)</f>
        <v>0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/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 x14ac:dyDescent="0.25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0</v>
      </c>
      <c r="M61" s="115">
        <f>IF(ISNUMBER(SEARCH('Карта учёта'!$B$21,Расходка[[#This Row],[Наименование расходного материала]])),MAX($M$1:M60)+1,0)</f>
        <v>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/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 x14ac:dyDescent="0.25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0</v>
      </c>
      <c r="M62" s="115">
        <f>IF(ISNUMBER(SEARCH('Карта учёта'!$B$21,Расходка[[#This Row],[Наименование расходного материала]])),MAX($M$1:M61)+1,0)</f>
        <v>0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/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 x14ac:dyDescent="0.25">
      <c r="A63">
        <f>ROW(Расходка[[#This Row],[Тип расходного материала ]])-1</f>
        <v>62</v>
      </c>
      <c r="B63" t="s">
        <v>6</v>
      </c>
      <c r="C63" t="s">
        <v>520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0</v>
      </c>
      <c r="M63" s="115">
        <f>IF(ISNUMBER(SEARCH('Карта учёта'!$B$21,Расходка[[#This Row],[Наименование расходного материала]])),MAX($M$1:M62)+1,0)</f>
        <v>0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/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457</v>
      </c>
    </row>
    <row r="64" spans="1:33" x14ac:dyDescent="0.25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0</v>
      </c>
      <c r="M64" s="115">
        <f>IF(ISNUMBER(SEARCH('Карта учёта'!$B$21,Расходка[[#This Row],[Наименование расходного материала]])),MAX($M$1:M63)+1,0)</f>
        <v>0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/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458</v>
      </c>
    </row>
    <row r="65" spans="1:33" x14ac:dyDescent="0.25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0</v>
      </c>
      <c r="M65" s="115">
        <f>IF(ISNUMBER(SEARCH('Карта учёта'!$B$21,Расходка[[#This Row],[Наименование расходного материала]])),MAX($M$1:M64)+1,0)</f>
        <v>0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/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459</v>
      </c>
    </row>
    <row r="66" spans="1:33" x14ac:dyDescent="0.25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0</v>
      </c>
      <c r="M66" s="115">
        <f>IF(ISNUMBER(SEARCH('Карта учёта'!$B$21,Расходка[[#This Row],[Наименование расходного материала]])),MAX($M$1:M65)+1,0)</f>
        <v>0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/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460</v>
      </c>
    </row>
    <row r="67" spans="1:33" x14ac:dyDescent="0.25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0</v>
      </c>
      <c r="M67" s="196">
        <f>IF(ISNUMBER(SEARCH('Карта учёта'!$B$21,Расходка[[#This Row],[Наименование расходного материала]])),MAX($M$1:M66)+1,0)</f>
        <v>0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/>
      </c>
      <c r="Z67" s="197" t="str">
        <f>IFERROR(INDEX(Расходка[Наименование расходного материала],MATCH(Расходка[[#This Row],[№]],Поиск_расходки[Индекс9],0)),"")</f>
        <v/>
      </c>
      <c r="AA67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461</v>
      </c>
    </row>
    <row r="68" spans="1:33" x14ac:dyDescent="0.25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1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0</v>
      </c>
      <c r="M68" s="196">
        <f>IF(ISNUMBER(SEARCH('Карта учёта'!$B$21,Расходка[[#This Row],[Наименование расходного материала]])),MAX($M$1:M67)+1,0)</f>
        <v>0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/>
      </c>
      <c r="Z68" s="197" t="str">
        <f>IFERROR(INDEX(Расходка[Наименование расходного материала],MATCH(Расходка[[#This Row],[№]],Поиск_расходки[Индекс9],0)),"")</f>
        <v/>
      </c>
      <c r="AA68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462</v>
      </c>
    </row>
    <row r="69" spans="1:33" x14ac:dyDescent="0.25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0</v>
      </c>
      <c r="M69" s="196">
        <f>IF(ISNUMBER(SEARCH('Карта учёта'!$B$21,Расходка[[#This Row],[Наименование расходного материала]])),MAX($M$1:M68)+1,0)</f>
        <v>0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/>
      </c>
      <c r="Z69" s="197" t="str">
        <f>IFERROR(INDEX(Расходка[Наименование расходного материала],MATCH(Расходка[[#This Row],[№]],Поиск_расходки[Индекс9],0)),"")</f>
        <v/>
      </c>
      <c r="AA69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463</v>
      </c>
    </row>
    <row r="70" spans="1:33" x14ac:dyDescent="0.25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0</v>
      </c>
      <c r="M70" s="196">
        <f>IF(ISNUMBER(SEARCH('Карта учёта'!$B$21,Расходка[[#This Row],[Наименование расходного материала]])),MAX($M$1:M69)+1,0)</f>
        <v>0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/>
      </c>
      <c r="Z70" s="197" t="str">
        <f>IFERROR(INDEX(Расходка[Наименование расходного материала],MATCH(Расходка[[#This Row],[№]],Поиск_расходки[Индекс9],0)),"")</f>
        <v/>
      </c>
      <c r="AA70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464</v>
      </c>
    </row>
    <row r="71" spans="1:33" x14ac:dyDescent="0.25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0</v>
      </c>
      <c r="M71" s="196">
        <f>IF(ISNUMBER(SEARCH('Карта учёта'!$B$21,Расходка[[#This Row],[Наименование расходного материала]])),MAX($M$1:M70)+1,0)</f>
        <v>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/>
      </c>
      <c r="Z71" s="197" t="str">
        <f>IFERROR(INDEX(Расходка[Наименование расходного материала],MATCH(Расходка[[#This Row],[№]],Поиск_расходки[Индекс9],0)),"")</f>
        <v/>
      </c>
      <c r="AA71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419</v>
      </c>
    </row>
    <row r="72" spans="1:33" x14ac:dyDescent="0.25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0</v>
      </c>
      <c r="M72" s="196">
        <f>IF(ISNUMBER(SEARCH('Карта учёта'!$B$21,Расходка[[#This Row],[Наименование расходного материала]])),MAX($M$1:M71)+1,0)</f>
        <v>0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/>
      </c>
      <c r="Z72" s="197" t="str">
        <f>IFERROR(INDEX(Расходка[Наименование расходного материала],MATCH(Расходка[[#This Row],[№]],Поиск_расходки[Индекс9],0)),"")</f>
        <v/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465</v>
      </c>
    </row>
    <row r="73" spans="1:33" x14ac:dyDescent="0.25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0</v>
      </c>
      <c r="M73" s="196">
        <f>IF(ISNUMBER(SEARCH('Карта учёта'!$B$21,Расходка[[#This Row],[Наименование расходного материала]])),MAX($M$1:M72)+1,0)</f>
        <v>0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/>
      </c>
      <c r="Z73" s="197" t="str">
        <f>IFERROR(INDEX(Расходка[Наименование расходного материала],MATCH(Расходка[[#This Row],[№]],Поиск_расходки[Индекс9],0)),"")</f>
        <v/>
      </c>
      <c r="AA73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420</v>
      </c>
    </row>
    <row r="74" spans="1:33" x14ac:dyDescent="0.25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0</v>
      </c>
      <c r="M74" s="196">
        <f>IF(ISNUMBER(SEARCH('Карта учёта'!$B$21,Расходка[[#This Row],[Наименование расходного материала]])),MAX($M$1:M73)+1,0)</f>
        <v>0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/>
      </c>
      <c r="Z74" s="197" t="str">
        <f>IFERROR(INDEX(Расходка[Наименование расходного материала],MATCH(Расходка[[#This Row],[№]],Поиск_расходки[Индекс9],0)),"")</f>
        <v/>
      </c>
      <c r="AA74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466</v>
      </c>
    </row>
    <row r="75" spans="1:33" x14ac:dyDescent="0.25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0</v>
      </c>
      <c r="M75" s="196">
        <f>IF(ISNUMBER(SEARCH('Карта учёта'!$B$21,Расходка[[#This Row],[Наименование расходного материала]])),MAX($M$1:M74)+1,0)</f>
        <v>0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/>
      </c>
      <c r="Z75" s="197" t="str">
        <f>IFERROR(INDEX(Расходка[Наименование расходного материала],MATCH(Расходка[[#This Row],[№]],Поиск_расходки[Индекс9],0)),"")</f>
        <v/>
      </c>
      <c r="AA75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467</v>
      </c>
    </row>
    <row r="76" spans="1:33" x14ac:dyDescent="0.25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0</v>
      </c>
      <c r="M76" s="196">
        <f>IF(ISNUMBER(SEARCH('Карта учёта'!$B$21,Расходка[[#This Row],[Наименование расходного материала]])),MAX($M$1:M75)+1,0)</f>
        <v>0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/>
      </c>
      <c r="Z76" s="197" t="str">
        <f>IFERROR(INDEX(Расходка[Наименование расходного материала],MATCH(Расходка[[#This Row],[№]],Поиск_расходки[Индекс9],0)),"")</f>
        <v/>
      </c>
      <c r="AA76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468</v>
      </c>
    </row>
    <row r="77" spans="1:33" x14ac:dyDescent="0.25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0</v>
      </c>
      <c r="M77" s="196">
        <f>IF(ISNUMBER(SEARCH('Карта учёта'!$B$21,Расходка[[#This Row],[Наименование расходного материала]])),MAX($M$1:M76)+1,0)</f>
        <v>0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/>
      </c>
      <c r="Z77" s="197" t="str">
        <f>IFERROR(INDEX(Расходка[Наименование расходного материала],MATCH(Расходка[[#This Row],[№]],Поиск_расходки[Индекс9],0)),"")</f>
        <v/>
      </c>
      <c r="AA77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469</v>
      </c>
    </row>
    <row r="78" spans="1:33" x14ac:dyDescent="0.25"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0</v>
      </c>
      <c r="O78" s="196">
        <f>IF(ISNUMBER(SEARCH('Карта учёта'!$B$23,Расходка[[#This Row],[Наименование расходного материала]])),MAX($O$1:O77)+1,0)</f>
        <v>0</v>
      </c>
      <c r="P78" s="196">
        <f>IF(ISNUMBER(SEARCH('Карта учёта'!$B$24,Расходка[[#This Row],[Наименование расходного материала]])),MAX($P$1:P77)+1,0)</f>
        <v>0</v>
      </c>
      <c r="Q78" s="196">
        <f>IF(ISNUMBER(SEARCH('Карта учёта'!$B$25,Расходка[[#This Row],[Наименование расходного материала]])),MAX($Q$1:Q77)+1,0)</f>
        <v>0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/>
      </c>
      <c r="AB78" s="197" t="str">
        <f>IFERROR(INDEX(Расходка[Наименование расходного материала],MATCH(Расходка[[#This Row],[№]],Поиск_расходки[Индекс11],0)),"")</f>
        <v/>
      </c>
      <c r="AC78" s="197" t="str">
        <f>IFERROR(INDEX(Расходка[Наименование расходного материала],MATCH(Расходка[[#This Row],[№]],Поиск_расходки[Индекс12],0)),"")</f>
        <v/>
      </c>
      <c r="AD78" s="197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 x14ac:dyDescent="0.25">
      <c r="AF79" s="4" t="s">
        <v>6</v>
      </c>
      <c r="AG79" s="4" t="s">
        <v>471</v>
      </c>
    </row>
    <row r="80" spans="1:33" x14ac:dyDescent="0.25">
      <c r="AF80" s="4" t="s">
        <v>6</v>
      </c>
      <c r="AG80" s="4" t="s">
        <v>472</v>
      </c>
    </row>
    <row r="81" spans="32:33" x14ac:dyDescent="0.25">
      <c r="AF81" s="4" t="s">
        <v>6</v>
      </c>
      <c r="AG81" s="4" t="s">
        <v>473</v>
      </c>
    </row>
    <row r="82" spans="32:33" x14ac:dyDescent="0.25">
      <c r="AF82" s="4" t="s">
        <v>6</v>
      </c>
      <c r="AG82" s="4" t="s">
        <v>474</v>
      </c>
    </row>
    <row r="83" spans="32:33" x14ac:dyDescent="0.25">
      <c r="AF83" s="4" t="s">
        <v>6</v>
      </c>
      <c r="AG83" s="4" t="s">
        <v>475</v>
      </c>
    </row>
    <row r="84" spans="32:33" x14ac:dyDescent="0.25">
      <c r="AF84" s="4" t="s">
        <v>6</v>
      </c>
      <c r="AG84" s="4" t="s">
        <v>426</v>
      </c>
    </row>
    <row r="85" spans="32:33" x14ac:dyDescent="0.25">
      <c r="AF85" s="4" t="s">
        <v>6</v>
      </c>
      <c r="AG85" s="4" t="s">
        <v>427</v>
      </c>
    </row>
    <row r="86" spans="32:33" x14ac:dyDescent="0.25">
      <c r="AF86" s="4" t="s">
        <v>6</v>
      </c>
      <c r="AG86" s="4" t="s">
        <v>476</v>
      </c>
    </row>
    <row r="87" spans="32:33" x14ac:dyDescent="0.25">
      <c r="AF87" s="4" t="s">
        <v>6</v>
      </c>
      <c r="AG87" s="4" t="s">
        <v>477</v>
      </c>
    </row>
    <row r="88" spans="32:33" x14ac:dyDescent="0.25">
      <c r="AF88" s="4" t="s">
        <v>6</v>
      </c>
      <c r="AG88" s="4" t="s">
        <v>478</v>
      </c>
    </row>
    <row r="89" spans="32:33" x14ac:dyDescent="0.25">
      <c r="AF89" s="4" t="s">
        <v>6</v>
      </c>
      <c r="AG89" s="4" t="s">
        <v>479</v>
      </c>
    </row>
    <row r="90" spans="32:33" x14ac:dyDescent="0.25">
      <c r="AF90" s="4" t="s">
        <v>6</v>
      </c>
      <c r="AG90" s="4" t="s">
        <v>480</v>
      </c>
    </row>
    <row r="91" spans="32:33" x14ac:dyDescent="0.25">
      <c r="AF91" s="4" t="s">
        <v>6</v>
      </c>
      <c r="AG91" s="4" t="s">
        <v>481</v>
      </c>
    </row>
    <row r="92" spans="32:33" x14ac:dyDescent="0.25">
      <c r="AF92" s="4" t="s">
        <v>6</v>
      </c>
      <c r="AG92" s="4" t="s">
        <v>482</v>
      </c>
    </row>
    <row r="93" spans="32:33" x14ac:dyDescent="0.25">
      <c r="AF93" s="4" t="s">
        <v>6</v>
      </c>
      <c r="AG93" s="4" t="s">
        <v>483</v>
      </c>
    </row>
    <row r="94" spans="32:33" x14ac:dyDescent="0.25">
      <c r="AF94" s="4" t="s">
        <v>6</v>
      </c>
      <c r="AG94" s="4" t="s">
        <v>430</v>
      </c>
    </row>
    <row r="95" spans="32:33" x14ac:dyDescent="0.25">
      <c r="AF95" s="4" t="s">
        <v>6</v>
      </c>
      <c r="AG95" s="4" t="s">
        <v>431</v>
      </c>
    </row>
    <row r="96" spans="32:33" x14ac:dyDescent="0.25">
      <c r="AF96" s="4" t="s">
        <v>6</v>
      </c>
      <c r="AG96" s="4" t="s">
        <v>484</v>
      </c>
    </row>
    <row r="97" spans="32:33" x14ac:dyDescent="0.25">
      <c r="AF97" s="4" t="s">
        <v>6</v>
      </c>
      <c r="AG97" s="4" t="s">
        <v>485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31" zoomScale="90" zoomScaleNormal="90" workbookViewId="0">
      <selection activeCell="B49" sqref="B49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517</v>
      </c>
      <c r="C15" s="201" t="str">
        <f>CONCATENATE(A15,B15)</f>
        <v>Старшая мед.сетра: Н.Б. Шишкина</v>
      </c>
    </row>
    <row r="16" spans="1:5" x14ac:dyDescent="0.2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 x14ac:dyDescent="0.25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 x14ac:dyDescent="0.25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 x14ac:dyDescent="0.25">
      <c r="C19" s="201"/>
    </row>
    <row r="20" spans="1:3" x14ac:dyDescent="0.25">
      <c r="C20" s="201"/>
    </row>
    <row r="21" spans="1:3" x14ac:dyDescent="0.25">
      <c r="A21" t="s">
        <v>175</v>
      </c>
      <c r="B21" t="s">
        <v>174</v>
      </c>
    </row>
    <row r="22" spans="1:3" x14ac:dyDescent="0.25">
      <c r="A22" t="s">
        <v>170</v>
      </c>
      <c r="B22" t="s">
        <v>267</v>
      </c>
    </row>
    <row r="23" spans="1:3" x14ac:dyDescent="0.25">
      <c r="A23" t="s">
        <v>170</v>
      </c>
      <c r="B23" t="s">
        <v>176</v>
      </c>
    </row>
    <row r="24" spans="1:3" x14ac:dyDescent="0.25">
      <c r="A24" t="s">
        <v>170</v>
      </c>
      <c r="B24" t="s">
        <v>304</v>
      </c>
    </row>
    <row r="25" spans="1:3" x14ac:dyDescent="0.25">
      <c r="A25" t="s">
        <v>170</v>
      </c>
      <c r="B25" t="s">
        <v>250</v>
      </c>
    </row>
    <row r="26" spans="1:3" x14ac:dyDescent="0.25">
      <c r="A26" t="s">
        <v>170</v>
      </c>
      <c r="B26" t="s">
        <v>264</v>
      </c>
    </row>
    <row r="27" spans="1:3" x14ac:dyDescent="0.25">
      <c r="A27" t="s">
        <v>170</v>
      </c>
      <c r="B27" t="s">
        <v>268</v>
      </c>
    </row>
    <row r="28" spans="1:3" x14ac:dyDescent="0.25">
      <c r="A28" t="s">
        <v>170</v>
      </c>
      <c r="B28" t="s">
        <v>256</v>
      </c>
    </row>
    <row r="29" spans="1:3" x14ac:dyDescent="0.25">
      <c r="A29" t="s">
        <v>170</v>
      </c>
      <c r="B29" t="s">
        <v>255</v>
      </c>
    </row>
    <row r="30" spans="1:3" x14ac:dyDescent="0.25">
      <c r="A30" t="s">
        <v>170</v>
      </c>
      <c r="B30" t="s">
        <v>302</v>
      </c>
    </row>
    <row r="31" spans="1:3" x14ac:dyDescent="0.25">
      <c r="A31" t="s">
        <v>170</v>
      </c>
      <c r="B31" t="s">
        <v>254</v>
      </c>
    </row>
    <row r="32" spans="1:3" x14ac:dyDescent="0.25">
      <c r="A32" t="s">
        <v>170</v>
      </c>
      <c r="B32" t="s">
        <v>270</v>
      </c>
    </row>
    <row r="33" spans="1:2" x14ac:dyDescent="0.25">
      <c r="A33" t="s">
        <v>170</v>
      </c>
      <c r="B33" t="s">
        <v>353</v>
      </c>
    </row>
    <row r="34" spans="1:2" x14ac:dyDescent="0.25">
      <c r="A34" t="s">
        <v>170</v>
      </c>
      <c r="B34" t="s">
        <v>263</v>
      </c>
    </row>
    <row r="35" spans="1:2" x14ac:dyDescent="0.25">
      <c r="A35" t="s">
        <v>170</v>
      </c>
      <c r="B35" t="s">
        <v>249</v>
      </c>
    </row>
    <row r="36" spans="1:2" x14ac:dyDescent="0.25">
      <c r="A36" t="s">
        <v>170</v>
      </c>
      <c r="B36" t="s">
        <v>253</v>
      </c>
    </row>
    <row r="37" spans="1:2" x14ac:dyDescent="0.25">
      <c r="A37" t="s">
        <v>170</v>
      </c>
      <c r="B37" t="s">
        <v>248</v>
      </c>
    </row>
    <row r="38" spans="1:2" x14ac:dyDescent="0.25">
      <c r="A38" t="s">
        <v>170</v>
      </c>
      <c r="B38" t="s">
        <v>364</v>
      </c>
    </row>
    <row r="39" spans="1:2" x14ac:dyDescent="0.25">
      <c r="A39" t="s">
        <v>170</v>
      </c>
      <c r="B39" t="s">
        <v>508</v>
      </c>
    </row>
    <row r="40" spans="1:2" x14ac:dyDescent="0.25">
      <c r="A40" t="s">
        <v>170</v>
      </c>
      <c r="B40" t="s">
        <v>266</v>
      </c>
    </row>
    <row r="41" spans="1:2" x14ac:dyDescent="0.25">
      <c r="A41" t="s">
        <v>170</v>
      </c>
      <c r="B41" t="s">
        <v>265</v>
      </c>
    </row>
    <row r="42" spans="1:2" x14ac:dyDescent="0.25">
      <c r="A42" t="s">
        <v>170</v>
      </c>
      <c r="B42" t="s">
        <v>257</v>
      </c>
    </row>
    <row r="43" spans="1:2" x14ac:dyDescent="0.25">
      <c r="A43" t="s">
        <v>170</v>
      </c>
      <c r="B43" t="s">
        <v>251</v>
      </c>
    </row>
    <row r="44" spans="1:2" x14ac:dyDescent="0.25">
      <c r="A44" t="s">
        <v>170</v>
      </c>
      <c r="B44" t="s">
        <v>252</v>
      </c>
    </row>
    <row r="45" spans="1:2" x14ac:dyDescent="0.25">
      <c r="A45" t="s">
        <v>303</v>
      </c>
      <c r="B45" t="s">
        <v>260</v>
      </c>
    </row>
    <row r="46" spans="1:2" x14ac:dyDescent="0.25">
      <c r="A46" t="s">
        <v>303</v>
      </c>
      <c r="B46" t="s">
        <v>261</v>
      </c>
    </row>
    <row r="47" spans="1:2" x14ac:dyDescent="0.25">
      <c r="A47" t="s">
        <v>303</v>
      </c>
      <c r="B47" t="s">
        <v>262</v>
      </c>
    </row>
    <row r="48" spans="1:2" x14ac:dyDescent="0.25">
      <c r="A48" t="s">
        <v>303</v>
      </c>
      <c r="B48" t="s">
        <v>526</v>
      </c>
    </row>
    <row r="49" spans="1:2" x14ac:dyDescent="0.25">
      <c r="A49" t="s">
        <v>303</v>
      </c>
      <c r="B49" t="s">
        <v>178</v>
      </c>
    </row>
    <row r="50" spans="1:2" x14ac:dyDescent="0.25">
      <c r="A50" t="s">
        <v>303</v>
      </c>
      <c r="B50" t="s">
        <v>258</v>
      </c>
    </row>
    <row r="51" spans="1:2" x14ac:dyDescent="0.25">
      <c r="A51" t="s">
        <v>303</v>
      </c>
      <c r="B51" t="s">
        <v>269</v>
      </c>
    </row>
    <row r="52" spans="1:2" x14ac:dyDescent="0.25">
      <c r="A52" t="s">
        <v>303</v>
      </c>
      <c r="B52" t="s">
        <v>177</v>
      </c>
    </row>
    <row r="53" spans="1:2" x14ac:dyDescent="0.25">
      <c r="A53" t="s">
        <v>303</v>
      </c>
      <c r="B53" t="s">
        <v>505</v>
      </c>
    </row>
    <row r="54" spans="1:2" x14ac:dyDescent="0.25">
      <c r="A54" t="s">
        <v>303</v>
      </c>
      <c r="B54" t="s">
        <v>259</v>
      </c>
    </row>
    <row r="55" spans="1:2" x14ac:dyDescent="0.25">
      <c r="A55" t="s">
        <v>303</v>
      </c>
      <c r="B55" t="s">
        <v>369</v>
      </c>
    </row>
    <row r="56" spans="1:2" x14ac:dyDescent="0.25">
      <c r="A56" t="s">
        <v>303</v>
      </c>
      <c r="B56" t="s">
        <v>365</v>
      </c>
    </row>
    <row r="57" spans="1:2" x14ac:dyDescent="0.25">
      <c r="A57" t="s">
        <v>171</v>
      </c>
      <c r="B57" t="s">
        <v>144</v>
      </c>
    </row>
    <row r="58" spans="1:2" x14ac:dyDescent="0.25">
      <c r="A58" t="s">
        <v>171</v>
      </c>
      <c r="B58" t="s">
        <v>147</v>
      </c>
    </row>
    <row r="59" spans="1:2" x14ac:dyDescent="0.25">
      <c r="A59" t="s">
        <v>171</v>
      </c>
      <c r="B59" t="s">
        <v>150</v>
      </c>
    </row>
    <row r="60" spans="1:2" x14ac:dyDescent="0.25">
      <c r="A60" t="s">
        <v>171</v>
      </c>
      <c r="B60" t="s">
        <v>153</v>
      </c>
    </row>
    <row r="61" spans="1:2" x14ac:dyDescent="0.25">
      <c r="A61" t="s">
        <v>171</v>
      </c>
      <c r="B61" t="s">
        <v>156</v>
      </c>
    </row>
    <row r="62" spans="1:2" x14ac:dyDescent="0.25">
      <c r="A62" t="s">
        <v>171</v>
      </c>
      <c r="B62" t="s">
        <v>159</v>
      </c>
    </row>
    <row r="63" spans="1:2" x14ac:dyDescent="0.25">
      <c r="A63" t="s">
        <v>171</v>
      </c>
      <c r="B63" t="s">
        <v>164</v>
      </c>
    </row>
    <row r="64" spans="1:2" x14ac:dyDescent="0.25">
      <c r="A64" t="s">
        <v>171</v>
      </c>
      <c r="B64" t="s">
        <v>275</v>
      </c>
    </row>
    <row r="65" spans="1:2" x14ac:dyDescent="0.25">
      <c r="A65" t="s">
        <v>171</v>
      </c>
      <c r="B65" t="s">
        <v>166</v>
      </c>
    </row>
    <row r="66" spans="1:2" x14ac:dyDescent="0.25">
      <c r="A66" t="s">
        <v>171</v>
      </c>
      <c r="B66" t="s">
        <v>167</v>
      </c>
    </row>
    <row r="67" spans="1:2" x14ac:dyDescent="0.25">
      <c r="A67" t="s">
        <v>171</v>
      </c>
      <c r="B67" t="s">
        <v>168</v>
      </c>
    </row>
    <row r="68" spans="1:2" x14ac:dyDescent="0.25">
      <c r="A68" t="s">
        <v>171</v>
      </c>
      <c r="B68" t="s">
        <v>169</v>
      </c>
    </row>
    <row r="69" spans="1:2" x14ac:dyDescent="0.25">
      <c r="A69" t="s">
        <v>171</v>
      </c>
      <c r="B69" t="s">
        <v>141</v>
      </c>
    </row>
    <row r="70" spans="1:2" x14ac:dyDescent="0.25">
      <c r="A70" t="s">
        <v>171</v>
      </c>
      <c r="B70" t="s">
        <v>185</v>
      </c>
    </row>
    <row r="71" spans="1:2" x14ac:dyDescent="0.25">
      <c r="A71" t="s">
        <v>172</v>
      </c>
      <c r="B71" t="s">
        <v>342</v>
      </c>
    </row>
    <row r="72" spans="1:2" x14ac:dyDescent="0.25">
      <c r="A72" t="s">
        <v>172</v>
      </c>
      <c r="B72" t="s">
        <v>143</v>
      </c>
    </row>
    <row r="73" spans="1:2" x14ac:dyDescent="0.25">
      <c r="A73" t="s">
        <v>172</v>
      </c>
      <c r="B73" t="s">
        <v>367</v>
      </c>
    </row>
    <row r="74" spans="1:2" x14ac:dyDescent="0.25">
      <c r="A74" t="s">
        <v>172</v>
      </c>
      <c r="B74" t="s">
        <v>146</v>
      </c>
    </row>
    <row r="75" spans="1:2" x14ac:dyDescent="0.25">
      <c r="A75" t="s">
        <v>172</v>
      </c>
      <c r="B75" t="s">
        <v>140</v>
      </c>
    </row>
    <row r="76" spans="1:2" x14ac:dyDescent="0.25">
      <c r="A76" t="s">
        <v>172</v>
      </c>
      <c r="B76" t="s">
        <v>149</v>
      </c>
    </row>
    <row r="77" spans="1:2" x14ac:dyDescent="0.25">
      <c r="A77" t="s">
        <v>172</v>
      </c>
      <c r="B77" t="s">
        <v>152</v>
      </c>
    </row>
    <row r="78" spans="1:2" x14ac:dyDescent="0.25">
      <c r="A78" t="s">
        <v>172</v>
      </c>
      <c r="B78" t="s">
        <v>155</v>
      </c>
    </row>
    <row r="79" spans="1:2" x14ac:dyDescent="0.25">
      <c r="A79" t="s">
        <v>172</v>
      </c>
      <c r="B79" t="s">
        <v>158</v>
      </c>
    </row>
    <row r="80" spans="1:2" x14ac:dyDescent="0.25">
      <c r="A80" t="s">
        <v>172</v>
      </c>
      <c r="B80" t="s">
        <v>161</v>
      </c>
    </row>
    <row r="81" spans="1:2" x14ac:dyDescent="0.25">
      <c r="A81" t="s">
        <v>172</v>
      </c>
      <c r="B81" t="s">
        <v>163</v>
      </c>
    </row>
    <row r="82" spans="1:2" x14ac:dyDescent="0.25">
      <c r="A82" t="s">
        <v>184</v>
      </c>
      <c r="B82" t="s">
        <v>142</v>
      </c>
    </row>
    <row r="83" spans="1:2" x14ac:dyDescent="0.25">
      <c r="A83" t="s">
        <v>184</v>
      </c>
      <c r="B83" t="s">
        <v>274</v>
      </c>
    </row>
    <row r="84" spans="1:2" x14ac:dyDescent="0.25">
      <c r="A84" t="s">
        <v>184</v>
      </c>
      <c r="B84" t="s">
        <v>145</v>
      </c>
    </row>
    <row r="85" spans="1:2" x14ac:dyDescent="0.25">
      <c r="A85" t="s">
        <v>184</v>
      </c>
      <c r="B85" t="s">
        <v>148</v>
      </c>
    </row>
    <row r="86" spans="1:2" x14ac:dyDescent="0.25">
      <c r="A86" t="s">
        <v>184</v>
      </c>
      <c r="B86" t="s">
        <v>151</v>
      </c>
    </row>
    <row r="87" spans="1:2" x14ac:dyDescent="0.25">
      <c r="A87" t="s">
        <v>184</v>
      </c>
      <c r="B87" t="s">
        <v>154</v>
      </c>
    </row>
    <row r="88" spans="1:2" x14ac:dyDescent="0.25">
      <c r="A88" t="s">
        <v>184</v>
      </c>
      <c r="B88" t="s">
        <v>160</v>
      </c>
    </row>
    <row r="89" spans="1:2" x14ac:dyDescent="0.25">
      <c r="A89" t="s">
        <v>184</v>
      </c>
      <c r="B89" t="s">
        <v>157</v>
      </c>
    </row>
    <row r="90" spans="1:2" x14ac:dyDescent="0.25">
      <c r="A90" t="s">
        <v>184</v>
      </c>
      <c r="B90" t="s">
        <v>162</v>
      </c>
    </row>
    <row r="91" spans="1:2" x14ac:dyDescent="0.25">
      <c r="A91" t="s">
        <v>184</v>
      </c>
      <c r="B91" t="s">
        <v>165</v>
      </c>
    </row>
  </sheetData>
  <sheetProtection sheet="1" objects="1" scenarios="1"/>
  <phoneticPr fontId="16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0" t="s">
        <v>382</v>
      </c>
    </row>
    <row r="2" spans="1:1" x14ac:dyDescent="0.25">
      <c r="A2" t="s">
        <v>379</v>
      </c>
    </row>
    <row r="3" spans="1:1" x14ac:dyDescent="0.25">
      <c r="A3" t="s">
        <v>383</v>
      </c>
    </row>
    <row r="4" spans="1:1" x14ac:dyDescent="0.25">
      <c r="A4" t="s">
        <v>384</v>
      </c>
    </row>
    <row r="5" spans="1:1" x14ac:dyDescent="0.25">
      <c r="A5" t="s">
        <v>380</v>
      </c>
    </row>
    <row r="6" spans="1:1" x14ac:dyDescent="0.25">
      <c r="A6" t="s">
        <v>381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2025-04-18T13:22:05Z</cp:lastPrinted>
  <dcterms:created xsi:type="dcterms:W3CDTF">2015-06-05T18:19:34Z</dcterms:created>
  <dcterms:modified xsi:type="dcterms:W3CDTF">2025-04-18T13:28:10Z</dcterms:modified>
</cp:coreProperties>
</file>