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F75" i="1"/>
  <c r="F76" i="1"/>
  <c r="F77" i="1"/>
  <c r="F78" i="1"/>
  <c r="F79" i="1"/>
  <c r="F80" i="1"/>
  <c r="F81" i="1"/>
  <c r="F82" i="1"/>
  <c r="F83" i="1"/>
  <c r="F84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J67" i="1"/>
  <c r="J69" i="1" s="1"/>
  <c r="J68" i="1"/>
  <c r="J75" i="1"/>
  <c r="J76" i="1"/>
  <c r="J77" i="1"/>
  <c r="J78" i="1"/>
  <c r="J79" i="1"/>
  <c r="J80" i="1"/>
  <c r="J81" i="1"/>
  <c r="J82" i="1"/>
  <c r="J83" i="1"/>
  <c r="J84" i="1"/>
  <c r="K67" i="1"/>
  <c r="K69" i="1" s="1"/>
  <c r="K68" i="1"/>
  <c r="K75" i="1"/>
  <c r="K76" i="1"/>
  <c r="K77" i="1"/>
  <c r="K78" i="1"/>
  <c r="K79" i="1"/>
  <c r="K80" i="1"/>
  <c r="K81" i="1"/>
  <c r="K82" i="1"/>
  <c r="K83" i="1"/>
  <c r="K84" i="1"/>
  <c r="L68" i="1"/>
  <c r="L69" i="1" s="1"/>
  <c r="L75" i="1"/>
  <c r="L76" i="1"/>
  <c r="L77" i="1"/>
  <c r="L78" i="1"/>
  <c r="L79" i="1"/>
  <c r="L80" i="1"/>
  <c r="L81" i="1"/>
  <c r="L82" i="1"/>
  <c r="L83" i="1"/>
  <c r="L84" i="1"/>
  <c r="M67" i="1"/>
  <c r="M69" i="1" s="1"/>
  <c r="M68" i="1"/>
  <c r="M75" i="1"/>
  <c r="M76" i="1"/>
  <c r="M77" i="1"/>
  <c r="M78" i="1"/>
  <c r="M79" i="1"/>
  <c r="M80" i="1"/>
  <c r="M81" i="1"/>
  <c r="M82" i="1"/>
  <c r="M83" i="1"/>
  <c r="M84" i="1"/>
  <c r="N67" i="1"/>
  <c r="N68" i="1"/>
  <c r="N69" i="1" s="1"/>
  <c r="N75" i="1"/>
  <c r="N76" i="1"/>
  <c r="N77" i="1"/>
  <c r="N78" i="1"/>
  <c r="N79" i="1"/>
  <c r="N80" i="1"/>
  <c r="N81" i="1"/>
  <c r="N82" i="1"/>
  <c r="N83" i="1"/>
  <c r="N84" i="1"/>
  <c r="O67" i="1"/>
  <c r="O69" i="1" s="1"/>
  <c r="O68" i="1"/>
  <c r="O75" i="1"/>
  <c r="O76" i="1"/>
  <c r="O77" i="1"/>
  <c r="O78" i="1"/>
  <c r="O79" i="1"/>
  <c r="O80" i="1"/>
  <c r="O81" i="1"/>
  <c r="O82" i="1"/>
  <c r="O83" i="1"/>
  <c r="O84" i="1"/>
  <c r="P67" i="1"/>
  <c r="P68" i="1"/>
  <c r="P69" i="1" s="1"/>
  <c r="P75" i="1"/>
  <c r="P76" i="1"/>
  <c r="P77" i="1"/>
  <c r="P78" i="1"/>
  <c r="P79" i="1"/>
  <c r="P80" i="1"/>
  <c r="P81" i="1"/>
  <c r="P82" i="1"/>
  <c r="P83" i="1"/>
  <c r="P84" i="1"/>
  <c r="Q67" i="1"/>
  <c r="Q69" i="1" s="1"/>
  <c r="Q68" i="1"/>
  <c r="Q75" i="1"/>
  <c r="Q76" i="1"/>
  <c r="Q77" i="1"/>
  <c r="Q78" i="1"/>
  <c r="Q79" i="1"/>
  <c r="Q80" i="1"/>
  <c r="Q81" i="1"/>
  <c r="Q82" i="1"/>
  <c r="Q83" i="1"/>
  <c r="Q84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S76" i="1"/>
  <c r="S77" i="1"/>
  <c r="S78" i="1"/>
  <c r="S79" i="1"/>
  <c r="S80" i="1"/>
  <c r="S81" i="1"/>
  <c r="S82" i="1"/>
  <c r="S83" i="1"/>
  <c r="S8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V76" i="1"/>
  <c r="V77" i="1"/>
  <c r="V78" i="1"/>
  <c r="V79" i="1"/>
  <c r="V80" i="1"/>
  <c r="V81" i="1"/>
  <c r="V82" i="1"/>
  <c r="V83" i="1"/>
  <c r="V84" i="1"/>
  <c r="W76" i="1"/>
  <c r="W77" i="1"/>
  <c r="W78" i="1"/>
  <c r="W79" i="1"/>
  <c r="W80" i="1"/>
  <c r="W81" i="1"/>
  <c r="W82" i="1"/>
  <c r="W83" i="1"/>
  <c r="W84" i="1"/>
  <c r="X76" i="1"/>
  <c r="X77" i="1"/>
  <c r="X78" i="1"/>
  <c r="X79" i="1"/>
  <c r="X80" i="1"/>
  <c r="X81" i="1"/>
  <c r="X82" i="1"/>
  <c r="X83" i="1"/>
  <c r="X84" i="1"/>
  <c r="Y76" i="1"/>
  <c r="Y77" i="1"/>
  <c r="Y78" i="1"/>
  <c r="Y79" i="1"/>
  <c r="Y80" i="1"/>
  <c r="Y81" i="1"/>
  <c r="Y82" i="1"/>
  <c r="Y83" i="1"/>
  <c r="Y84" i="1"/>
  <c r="Z67" i="1"/>
  <c r="Z68" i="1"/>
  <c r="Z76" i="1"/>
  <c r="Z77" i="1"/>
  <c r="Z78" i="1"/>
  <c r="Z79" i="1"/>
  <c r="Z80" i="1"/>
  <c r="Z81" i="1"/>
  <c r="Z82" i="1"/>
  <c r="Z83" i="1"/>
  <c r="Z84" i="1"/>
  <c r="AA67" i="1"/>
  <c r="AA68" i="1"/>
  <c r="AA76" i="1"/>
  <c r="AA77" i="1"/>
  <c r="AA78" i="1"/>
  <c r="AA79" i="1"/>
  <c r="AA80" i="1"/>
  <c r="AA81" i="1"/>
  <c r="AA82" i="1"/>
  <c r="AA83" i="1"/>
  <c r="AA84" i="1"/>
  <c r="AB67" i="1"/>
  <c r="AB68" i="1"/>
  <c r="AB76" i="1"/>
  <c r="AB77" i="1"/>
  <c r="AB78" i="1"/>
  <c r="AB79" i="1"/>
  <c r="AB80" i="1"/>
  <c r="AB81" i="1"/>
  <c r="AB82" i="1"/>
  <c r="AB83" i="1"/>
  <c r="AB84" i="1"/>
  <c r="AC67" i="1"/>
  <c r="AC68" i="1"/>
  <c r="AC76" i="1"/>
  <c r="AC77" i="1"/>
  <c r="AC78" i="1"/>
  <c r="AC79" i="1"/>
  <c r="AC80" i="1"/>
  <c r="AC81" i="1"/>
  <c r="AC82" i="1"/>
  <c r="AC83" i="1"/>
  <c r="AC84" i="1"/>
  <c r="AD67" i="1"/>
  <c r="AD68" i="1"/>
  <c r="AD76" i="1"/>
  <c r="AD77" i="1"/>
  <c r="AD78" i="1"/>
  <c r="AD79" i="1"/>
  <c r="AD80" i="1"/>
  <c r="AD81" i="1"/>
  <c r="AD82" i="1"/>
  <c r="AD83" i="1"/>
  <c r="AD84" i="1"/>
  <c r="AC69" i="1" l="1"/>
  <c r="AA69" i="1"/>
  <c r="K71" i="1"/>
  <c r="Q71" i="1"/>
  <c r="Q73" i="1" s="1"/>
  <c r="AD69" i="1"/>
  <c r="Q72" i="1"/>
  <c r="AD72" i="1"/>
  <c r="Q70" i="1"/>
  <c r="AD70" i="1" s="1"/>
  <c r="AB69" i="1"/>
  <c r="O70" i="1"/>
  <c r="O71" i="1" s="1"/>
  <c r="Z69" i="1"/>
  <c r="M70" i="1"/>
  <c r="M71" i="1" s="1"/>
  <c r="K70" i="1"/>
  <c r="K72" i="1" s="1"/>
  <c r="P70" i="1"/>
  <c r="N70" i="1"/>
  <c r="L70" i="1"/>
  <c r="J70" i="1"/>
  <c r="C14" i="5"/>
  <c r="M72" i="1" l="1"/>
  <c r="M73" i="1" s="1"/>
  <c r="AD73" i="1"/>
  <c r="Q74" i="1"/>
  <c r="AD75" i="1" s="1"/>
  <c r="N71" i="1"/>
  <c r="AA72" i="1" s="1"/>
  <c r="K73" i="1"/>
  <c r="K74" i="1" s="1"/>
  <c r="Z71" i="1"/>
  <c r="Z72" i="1"/>
  <c r="AD71" i="1"/>
  <c r="AD74" i="1"/>
  <c r="N72" i="1"/>
  <c r="P71" i="1"/>
  <c r="AC70" i="1"/>
  <c r="L71" i="1"/>
  <c r="AB70" i="1"/>
  <c r="Z70" i="1"/>
  <c r="O72" i="1"/>
  <c r="O73" i="1" s="1"/>
  <c r="AA71" i="1"/>
  <c r="J71" i="1"/>
  <c r="AB71" i="1"/>
  <c r="AA70" i="1"/>
  <c r="B13" i="9"/>
  <c r="B12" i="9"/>
  <c r="P72" i="1" l="1"/>
  <c r="AC72" i="1" s="1"/>
  <c r="AB73" i="1"/>
  <c r="M74" i="1"/>
  <c r="Z74" i="1" s="1"/>
  <c r="J72" i="1"/>
  <c r="J73" i="1"/>
  <c r="O74" i="1"/>
  <c r="AB75" i="1" s="1"/>
  <c r="AB72" i="1"/>
  <c r="Z73" i="1"/>
  <c r="J74" i="1"/>
  <c r="N73" i="1"/>
  <c r="N74" i="1" s="1"/>
  <c r="AC71" i="1"/>
  <c r="Z75" i="1"/>
  <c r="L73" i="1"/>
  <c r="L74" i="1" s="1"/>
  <c r="C15" i="5"/>
  <c r="AB74" i="1" l="1"/>
  <c r="P73" i="1"/>
  <c r="P74" i="1" s="1"/>
  <c r="AA73" i="1"/>
  <c r="AA74" i="1"/>
  <c r="AA75" i="1"/>
  <c r="C20" i="5"/>
  <c r="C21" i="5"/>
  <c r="C22" i="5"/>
  <c r="C19" i="5"/>
  <c r="AC73" i="1" l="1"/>
  <c r="AC74" i="1"/>
  <c r="AC75" i="1"/>
  <c r="D42" i="6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H65" i="1"/>
  <c r="H66" i="1"/>
  <c r="E64" i="1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48" i="1" l="1"/>
  <c r="P49" i="1" s="1"/>
  <c r="P50" i="1" s="1"/>
  <c r="P51" i="1" s="1"/>
  <c r="P52" i="1" s="1"/>
  <c r="P53" i="1" s="1"/>
  <c r="P54" i="1" s="1"/>
  <c r="P55" i="1" s="1"/>
  <c r="O16" i="1"/>
  <c r="O17" i="1" s="1"/>
  <c r="O18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AC57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48" i="1" l="1"/>
  <c r="O49" i="1" s="1"/>
  <c r="O50" i="1" s="1"/>
  <c r="O51" i="1" s="1"/>
  <c r="O52" i="1" s="1"/>
  <c r="O53" i="1" s="1"/>
  <c r="O54" i="1" s="1"/>
  <c r="O55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48" i="1"/>
  <c r="Q49" i="1" s="1"/>
  <c r="Q50" i="1" s="1"/>
  <c r="Q51" i="1" s="1"/>
  <c r="Q52" i="1" s="1"/>
  <c r="Q53" i="1" s="1"/>
  <c r="Q54" i="1" s="1"/>
  <c r="Q55" i="1" s="1"/>
  <c r="Q56" i="1" s="1"/>
  <c r="Q57" i="1" s="1"/>
  <c r="F13" i="1"/>
  <c r="F14" i="1" s="1"/>
  <c r="F15" i="1" s="1"/>
  <c r="O56" i="1"/>
  <c r="E63" i="1"/>
  <c r="M15" i="1"/>
  <c r="M16" i="1" s="1"/>
  <c r="M17" i="1" s="1"/>
  <c r="P59" i="1"/>
  <c r="J12" i="1"/>
  <c r="J13" i="1" s="1"/>
  <c r="J14" i="1" s="1"/>
  <c r="J15" i="1" s="1"/>
  <c r="J16" i="1" s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6" i="1"/>
  <c r="P60" i="1"/>
  <c r="P61" i="1" s="1"/>
  <c r="P62" i="1" s="1"/>
  <c r="P63" i="1" s="1"/>
  <c r="P64" i="1" s="1"/>
  <c r="Q58" i="1"/>
  <c r="R64" i="1"/>
  <c r="R65" i="1"/>
  <c r="R63" i="1"/>
  <c r="F16" i="1"/>
  <c r="F17" i="1" s="1"/>
  <c r="F18" i="1" s="1"/>
  <c r="F19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65" i="1" l="1"/>
  <c r="P66" i="1" s="1"/>
  <c r="AC66" i="1" s="1"/>
  <c r="AC65" i="1"/>
  <c r="AC64" i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Q64" i="1" l="1"/>
  <c r="AD19" i="1" s="1"/>
  <c r="AD64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O65" i="1"/>
  <c r="AB64" i="1"/>
  <c r="AB65" i="1"/>
  <c r="AB63" i="1"/>
  <c r="AB62" i="1"/>
  <c r="L25" i="1"/>
  <c r="L26" i="1" s="1"/>
  <c r="J47" i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6" i="1" s="1"/>
  <c r="Q66" i="1"/>
  <c r="AD66" i="1" s="1"/>
  <c r="AD65" i="1"/>
  <c r="J48" i="1"/>
  <c r="J49" i="1" s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I47" i="1"/>
  <c r="K43" i="1"/>
  <c r="N27" i="1"/>
  <c r="M28" i="1"/>
  <c r="M29" i="1" s="1"/>
  <c r="L30" i="1"/>
  <c r="G29" i="1"/>
  <c r="F28" i="1"/>
  <c r="I48" i="1" l="1"/>
  <c r="I49" i="1" s="1"/>
  <c r="I50" i="1" s="1"/>
  <c r="H48" i="1"/>
  <c r="J52" i="1"/>
  <c r="J53" i="1" s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I51" i="1" l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G46" i="1"/>
  <c r="K46" i="1"/>
  <c r="AD33" i="1"/>
  <c r="AD32" i="1"/>
  <c r="M32" i="1"/>
  <c r="M33" i="1" s="1"/>
  <c r="L34" i="1"/>
  <c r="AC30" i="1"/>
  <c r="AB30" i="1"/>
  <c r="N31" i="1"/>
  <c r="J65" i="1" l="1"/>
  <c r="J66" i="1" s="1"/>
  <c r="W47" i="1" s="1"/>
  <c r="F48" i="1"/>
  <c r="F49" i="1" s="1"/>
  <c r="F50" i="1" s="1"/>
  <c r="W64" i="1"/>
  <c r="U64" i="1"/>
  <c r="U65" i="1"/>
  <c r="U2" i="1"/>
  <c r="W46" i="1"/>
  <c r="W56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G47" i="1"/>
  <c r="K47" i="1"/>
  <c r="L35" i="1"/>
  <c r="M34" i="1"/>
  <c r="AB31" i="1"/>
  <c r="N32" i="1"/>
  <c r="N33" i="1" s="1"/>
  <c r="AC31" i="1"/>
  <c r="AB29" i="1"/>
  <c r="AC29" i="1"/>
  <c r="W65" i="1" l="1"/>
  <c r="W67" i="1"/>
  <c r="W74" i="1"/>
  <c r="W70" i="1"/>
  <c r="W71" i="1"/>
  <c r="W72" i="1"/>
  <c r="W73" i="1"/>
  <c r="W75" i="1"/>
  <c r="W68" i="1"/>
  <c r="W69" i="1"/>
  <c r="F51" i="1"/>
  <c r="W66" i="1"/>
  <c r="I63" i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5" i="1" l="1"/>
  <c r="I66" i="1" s="1"/>
  <c r="AD37" i="1"/>
  <c r="F53" i="1"/>
  <c r="K49" i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I68" i="1" l="1"/>
  <c r="F54" i="1"/>
  <c r="F55" i="1" s="1"/>
  <c r="F56" i="1" s="1"/>
  <c r="F57" i="1" s="1"/>
  <c r="F58" i="1" s="1"/>
  <c r="F59" i="1" s="1"/>
  <c r="F60" i="1" s="1"/>
  <c r="F61" i="1" s="1"/>
  <c r="F62" i="1" s="1"/>
  <c r="K50" i="1"/>
  <c r="K51" i="1" s="1"/>
  <c r="AB38" i="1"/>
  <c r="AB41" i="1"/>
  <c r="AB39" i="1"/>
  <c r="AB42" i="1"/>
  <c r="G50" i="1"/>
  <c r="AD38" i="1"/>
  <c r="AC43" i="1"/>
  <c r="N44" i="1"/>
  <c r="AB43" i="1"/>
  <c r="L38" i="1"/>
  <c r="L39" i="1" s="1"/>
  <c r="AC33" i="1"/>
  <c r="AB33" i="1"/>
  <c r="M37" i="1"/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V69" i="1"/>
  <c r="V72" i="1"/>
  <c r="V68" i="1"/>
  <c r="V70" i="1"/>
  <c r="V73" i="1"/>
  <c r="V71" i="1"/>
  <c r="V74" i="1"/>
  <c r="V67" i="1"/>
  <c r="V75" i="1"/>
  <c r="V2" i="1"/>
  <c r="V60" i="1"/>
  <c r="V47" i="1"/>
  <c r="V54" i="1"/>
  <c r="V49" i="1"/>
  <c r="V46" i="1"/>
  <c r="V57" i="1"/>
  <c r="V51" i="1"/>
  <c r="V44" i="1"/>
  <c r="V41" i="1"/>
  <c r="V59" i="1"/>
  <c r="V39" i="1"/>
  <c r="V53" i="1"/>
  <c r="V56" i="1"/>
  <c r="V65" i="1"/>
  <c r="V43" i="1"/>
  <c r="V48" i="1"/>
  <c r="V62" i="1"/>
  <c r="V42" i="1"/>
  <c r="V45" i="1"/>
  <c r="V58" i="1"/>
  <c r="V64" i="1"/>
  <c r="V50" i="1"/>
  <c r="V55" i="1"/>
  <c r="V63" i="1"/>
  <c r="V52" i="1"/>
  <c r="V40" i="1"/>
  <c r="V61" i="1"/>
  <c r="V66" i="1"/>
  <c r="S2" i="1"/>
  <c r="S53" i="1"/>
  <c r="S49" i="1"/>
  <c r="S63" i="1"/>
  <c r="S46" i="1"/>
  <c r="S40" i="1"/>
  <c r="S62" i="1"/>
  <c r="K52" i="1"/>
  <c r="G51" i="1"/>
  <c r="AD39" i="1"/>
  <c r="AC35" i="1"/>
  <c r="AC23" i="1"/>
  <c r="AB46" i="1"/>
  <c r="N45" i="1"/>
  <c r="AC44" i="1"/>
  <c r="L40" i="1"/>
  <c r="M38" i="1"/>
  <c r="M39" i="1" s="1"/>
  <c r="M40" i="1" s="1"/>
  <c r="S57" i="1" l="1"/>
  <c r="S47" i="1"/>
  <c r="S42" i="1"/>
  <c r="S56" i="1"/>
  <c r="S50" i="1"/>
  <c r="S51" i="1"/>
  <c r="S54" i="1"/>
  <c r="S61" i="1"/>
  <c r="S41" i="1"/>
  <c r="S55" i="1"/>
  <c r="S45" i="1"/>
  <c r="S48" i="1"/>
  <c r="S65" i="1"/>
  <c r="S58" i="1"/>
  <c r="S59" i="1"/>
  <c r="S43" i="1"/>
  <c r="S44" i="1"/>
  <c r="S60" i="1"/>
  <c r="S39" i="1"/>
  <c r="S64" i="1"/>
  <c r="S52" i="1"/>
  <c r="S66" i="1"/>
  <c r="S74" i="1"/>
  <c r="S70" i="1"/>
  <c r="S73" i="1"/>
  <c r="S72" i="1"/>
  <c r="S69" i="1"/>
  <c r="S68" i="1"/>
  <c r="S75" i="1"/>
  <c r="S71" i="1"/>
  <c r="S67" i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N46" i="1"/>
  <c r="N47" i="1" s="1"/>
  <c r="G52" i="1"/>
  <c r="AC47" i="1"/>
  <c r="AB23" i="1"/>
  <c r="AC46" i="1"/>
  <c r="AB47" i="1"/>
  <c r="M41" i="1"/>
  <c r="L41" i="1"/>
  <c r="K65" i="1" l="1"/>
  <c r="K66" i="1" s="1"/>
  <c r="X54" i="1" s="1"/>
  <c r="N48" i="1"/>
  <c r="X64" i="1"/>
  <c r="X2" i="1"/>
  <c r="X62" i="1"/>
  <c r="X59" i="1"/>
  <c r="X63" i="1"/>
  <c r="X57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58" i="1" l="1"/>
  <c r="X60" i="1"/>
  <c r="X65" i="1"/>
  <c r="X61" i="1"/>
  <c r="X56" i="1"/>
  <c r="X74" i="1"/>
  <c r="X67" i="1"/>
  <c r="X73" i="1"/>
  <c r="X69" i="1"/>
  <c r="X72" i="1"/>
  <c r="X70" i="1"/>
  <c r="X68" i="1"/>
  <c r="X75" i="1"/>
  <c r="X71" i="1"/>
  <c r="X66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G61" i="1"/>
  <c r="AA3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39" i="1" l="1"/>
  <c r="AA19" i="1"/>
  <c r="AA23" i="1"/>
  <c r="AA37" i="1"/>
  <c r="AA58" i="1"/>
  <c r="AA9" i="1"/>
  <c r="AA44" i="1"/>
  <c r="AA36" i="1"/>
  <c r="AA30" i="1"/>
  <c r="AA54" i="1"/>
  <c r="AA11" i="1"/>
  <c r="AA56" i="1"/>
  <c r="AA51" i="1"/>
  <c r="AA20" i="1"/>
  <c r="AA55" i="1"/>
  <c r="AA18" i="1"/>
  <c r="AA32" i="1"/>
  <c r="AA25" i="1"/>
  <c r="AA29" i="1"/>
  <c r="AA62" i="1"/>
  <c r="AA7" i="1"/>
  <c r="AA45" i="1"/>
  <c r="AA15" i="1"/>
  <c r="AA24" i="1"/>
  <c r="AA12" i="1"/>
  <c r="AA31" i="1"/>
  <c r="AA57" i="1"/>
  <c r="AA60" i="1"/>
  <c r="N65" i="1"/>
  <c r="N66" i="1" s="1"/>
  <c r="AA40" i="1" s="1"/>
  <c r="G62" i="1"/>
  <c r="M51" i="1"/>
  <c r="M52" i="1" s="1"/>
  <c r="M53" i="1" s="1"/>
  <c r="L50" i="1"/>
  <c r="G63" i="1" l="1"/>
  <c r="AA61" i="1"/>
  <c r="AA64" i="1"/>
  <c r="AA47" i="1"/>
  <c r="AA42" i="1"/>
  <c r="AA50" i="1"/>
  <c r="AA38" i="1"/>
  <c r="AA5" i="1"/>
  <c r="AA10" i="1"/>
  <c r="AA4" i="1"/>
  <c r="AA33" i="1"/>
  <c r="AA14" i="1"/>
  <c r="AA46" i="1"/>
  <c r="AA28" i="1"/>
  <c r="AA22" i="1"/>
  <c r="AA52" i="1"/>
  <c r="AA53" i="1"/>
  <c r="AA13" i="1"/>
  <c r="AA27" i="1"/>
  <c r="AA49" i="1"/>
  <c r="AA35" i="1"/>
  <c r="AA6" i="1"/>
  <c r="AA21" i="1"/>
  <c r="AA63" i="1"/>
  <c r="AA8" i="1"/>
  <c r="AA59" i="1"/>
  <c r="AA26" i="1"/>
  <c r="AA43" i="1"/>
  <c r="AA48" i="1"/>
  <c r="AA16" i="1"/>
  <c r="AA41" i="1"/>
  <c r="AA34" i="1"/>
  <c r="AA17" i="1"/>
  <c r="AA66" i="1"/>
  <c r="AA65" i="1"/>
  <c r="G64" i="1"/>
  <c r="M54" i="1"/>
  <c r="M55" i="1" s="1"/>
  <c r="L51" i="1"/>
  <c r="L52" i="1" s="1"/>
  <c r="L53" i="1" s="1"/>
  <c r="G65" i="1" l="1"/>
  <c r="M56" i="1"/>
  <c r="M57" i="1" s="1"/>
  <c r="L54" i="1"/>
  <c r="G66" i="1" l="1"/>
  <c r="T55" i="1" s="1"/>
  <c r="T5" i="1"/>
  <c r="T36" i="1"/>
  <c r="T39" i="1"/>
  <c r="T54" i="1"/>
  <c r="T60" i="1"/>
  <c r="T18" i="1"/>
  <c r="T27" i="1"/>
  <c r="T4" i="1"/>
  <c r="T21" i="1"/>
  <c r="T46" i="1"/>
  <c r="T42" i="1"/>
  <c r="T47" i="1"/>
  <c r="T48" i="1"/>
  <c r="T59" i="1"/>
  <c r="T52" i="1"/>
  <c r="T7" i="1"/>
  <c r="T49" i="1"/>
  <c r="T11" i="1"/>
  <c r="T23" i="1"/>
  <c r="T34" i="1"/>
  <c r="T50" i="1"/>
  <c r="T3" i="1"/>
  <c r="T28" i="1"/>
  <c r="T58" i="1"/>
  <c r="T17" i="1"/>
  <c r="T31" i="1"/>
  <c r="T15" i="1"/>
  <c r="T40" i="1"/>
  <c r="T8" i="1"/>
  <c r="T38" i="1"/>
  <c r="T30" i="1"/>
  <c r="T53" i="1"/>
  <c r="T51" i="1"/>
  <c r="T13" i="1"/>
  <c r="T25" i="1"/>
  <c r="T33" i="1"/>
  <c r="T19" i="1"/>
  <c r="T26" i="1"/>
  <c r="T20" i="1"/>
  <c r="T32" i="1"/>
  <c r="T62" i="1"/>
  <c r="T63" i="1"/>
  <c r="T14" i="1"/>
  <c r="T43" i="1"/>
  <c r="T6" i="1"/>
  <c r="T10" i="1"/>
  <c r="T35" i="1"/>
  <c r="T2" i="1"/>
  <c r="T9" i="1"/>
  <c r="T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T44" i="1" l="1"/>
  <c r="T37" i="1"/>
  <c r="T57" i="1"/>
  <c r="T41" i="1"/>
  <c r="T16" i="1"/>
  <c r="T24" i="1"/>
  <c r="T12" i="1"/>
  <c r="T56" i="1"/>
  <c r="T61" i="1"/>
  <c r="T45" i="1"/>
  <c r="T22" i="1"/>
  <c r="T29" i="1"/>
  <c r="T64" i="1"/>
  <c r="T65" i="1"/>
  <c r="L65" i="1"/>
  <c r="M61" i="1"/>
  <c r="L66" i="1" l="1"/>
  <c r="M62" i="1"/>
  <c r="L67" i="1" l="1"/>
  <c r="M63" i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Y2" i="1" l="1"/>
  <c r="L72" i="1"/>
  <c r="Y5" i="1" s="1"/>
  <c r="M65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17" i="1" l="1"/>
  <c r="Y4" i="1"/>
  <c r="Y16" i="1"/>
  <c r="Y20" i="1"/>
  <c r="Y46" i="1"/>
  <c r="Y12" i="1"/>
  <c r="Y3" i="1"/>
  <c r="Y7" i="1"/>
  <c r="Y9" i="1"/>
  <c r="Y49" i="1"/>
  <c r="Y8" i="1"/>
  <c r="Y14" i="1"/>
  <c r="Y6" i="1"/>
  <c r="Y15" i="1"/>
  <c r="Y10" i="1"/>
  <c r="Y11" i="1"/>
  <c r="Y13" i="1"/>
  <c r="Y74" i="1"/>
  <c r="Y72" i="1"/>
  <c r="Y75" i="1"/>
  <c r="Y67" i="1"/>
  <c r="Y71" i="1"/>
  <c r="Y73" i="1"/>
  <c r="Y68" i="1"/>
  <c r="Y70" i="1"/>
  <c r="Y69" i="1"/>
  <c r="Y26" i="1"/>
  <c r="Y56" i="1"/>
  <c r="Y27" i="1"/>
  <c r="Y55" i="1"/>
  <c r="Y47" i="1"/>
  <c r="Y18" i="1"/>
  <c r="Y65" i="1"/>
  <c r="Y25" i="1"/>
  <c r="Y64" i="1"/>
  <c r="Y59" i="1"/>
  <c r="Y40" i="1"/>
  <c r="Y21" i="1"/>
  <c r="Y33" i="1"/>
  <c r="Y19" i="1"/>
  <c r="Y45" i="1"/>
  <c r="Y38" i="1"/>
  <c r="Y42" i="1"/>
  <c r="Y34" i="1"/>
  <c r="Y22" i="1"/>
  <c r="Y48" i="1"/>
  <c r="Y43" i="1"/>
  <c r="Y61" i="1"/>
  <c r="Y60" i="1"/>
  <c r="Y44" i="1"/>
  <c r="Y52" i="1"/>
  <c r="Y51" i="1"/>
  <c r="Y63" i="1"/>
  <c r="Y37" i="1"/>
  <c r="Y31" i="1"/>
  <c r="Y36" i="1"/>
  <c r="Y54" i="1"/>
  <c r="Y58" i="1"/>
  <c r="Y29" i="1"/>
  <c r="Y23" i="1"/>
  <c r="Y28" i="1"/>
  <c r="Y53" i="1"/>
  <c r="Y50" i="1"/>
  <c r="Y41" i="1"/>
  <c r="Y24" i="1"/>
  <c r="Y66" i="1"/>
  <c r="Y39" i="1"/>
  <c r="Y30" i="1"/>
  <c r="Y62" i="1"/>
  <c r="Y35" i="1"/>
  <c r="Y32" i="1"/>
  <c r="Y57" i="1"/>
  <c r="M66" i="1"/>
  <c r="Z66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<sst xmlns="http://schemas.openxmlformats.org/spreadsheetml/2006/main" count="903" uniqueCount="540">
  <si>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</si>
  <si>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</si>
  <si>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</si>
  <si>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</si>
  <si>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</si>
  <si>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</si>
  <si>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</si>
  <si>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</si>
  <si>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</si>
  <si>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</si>
  <si>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</si>
  <si>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</si>
  <si>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</si>
  <si>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</si>
  <si>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</si>
  <si>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</si>
  <si>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</si>
  <si>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</si>
  <si>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</si>
  <si>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</si>
  <si>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</si>
  <si>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</si>
  <si>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</si>
  <si>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</si>
  <si>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</si>
  <si>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</si>
  <si>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</si>
  <si>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</si>
  <si>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</si>
  <si>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</si>
  <si>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</si>
  <si>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</si>
  <si>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</si>
  <si>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</si>
  <si>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</si>
  <si>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</si>
  <si>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</si>
  <si>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</si>
  <si>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</si>
  <si>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</si>
  <si>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</si>
  <si>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</si>
  <si>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</si>
  <si>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</si>
  <si>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</si>
  <si>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</si>
  <si>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</si>
  <si>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</si>
  <si>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</si>
  <si>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</si>
  <si>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</si>
  <si>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</si>
  <si>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</si>
  <si>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</si>
  <si>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</si>
  <si>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</si>
  <si>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</si>
  <si>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</si>
  <si>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</si>
  <si>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</si>
  <si>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</si>
  <si>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</si>
  <si>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</si>
  <si>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</si>
  <si>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</si>
  <si>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</si>
  <si>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</si>
  <si>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</si>
  <si>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</si>
  <si>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</si>
  <si>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</si>
  <si>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</si>
  <si>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</si>
  <si>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</si>
  <si>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</si>
  <si>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</si>
  <si>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</si>
  <si>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</si>
  <si>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</si>
  <si>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</si>
  <si>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</si>
  <si>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</si>
  <si>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</si>
  <si>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</si>
  <si>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</si>
  <si>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</si>
  <si>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</si>
  <si>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</si>
  <si>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</si>
  <si>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</si>
  <si>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</si>
  <si>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</si>
  <si>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</si>
  <si>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</si>
  <si>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</si>
  <si>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</si>
  <si>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</si>
  <si>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</si>
  <si>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</si>
  <si>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</si>
  <si>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</si>
  <si>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</si>
  <si>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</si>
  <si>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</si>
  <si>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</si>
  <si>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</si>
  <si>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</si>
  <si>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</si>
  <si>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</si>
  <si>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</si>
  <si>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</si>
  <si>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</si>
  <si>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</si>
  <si>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</si>
  <si>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</si>
  <si>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</si>
  <si>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</si>
  <si>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</si>
  <si>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</si>
  <si>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</si>
  <si>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</si>
  <si>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</si>
  <si>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</si>
  <si>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</si>
  <si>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</si>
  <si>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</si>
  <si>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</si>
  <si>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</si>
  <si>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</si>
  <si>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</si>
  <si>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</si>
  <si>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</si>
  <si>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</si>
  <si>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</si>
  <si>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</si>
  <si>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</si>
  <si>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</si>
  <si>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</si>
  <si>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</si>
  <si>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</si>
  <si>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</si>
  <si>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</si>
  <si>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</si>
  <si>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</si>
  <si>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</si>
  <si>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</si>
  <si>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</si>
  <si>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</si>
  <si>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</si>
  <si>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</si>
  <si>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</si>
  <si>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</si>
  <si>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</si>
  <si>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</si>
  <si>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</si>
  <si>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</si>
  <si>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</si>
  <si>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</si>
  <si>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</si>
  <si>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</si>
  <si>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</si>
  <si>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</si>
  <si>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</si>
  <si>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</si>
  <si>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</si>
  <si>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</si>
  <si>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</si>
  <si>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</si>
  <si>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</si>
  <si>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</si>
  <si>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</si>
  <si>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</si>
  <si>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</si>
  <si>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</si>
  <si>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</si>
  <si>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</si>
  <si>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</si>
  <si>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</si>
  <si>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</si>
  <si>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</si>
  <si>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</si>
  <si>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</si>
  <si>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</si>
  <si>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</si>
  <si>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</si>
  <si>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</si>
  <si>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</si>
  <si>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</si>
  <si>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</si>
  <si>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</si>
  <si>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</si>
  <si>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</si>
  <si>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</si>
  <si>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</si>
  <si>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</si>
  <si>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</si>
  <si>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</si>
  <si>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</si>
  <si>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</si>
  <si>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</si>
  <si>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</si>
  <si>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</si>
  <si>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</si>
  <si>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</si>
  <si>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</si>
  <si>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</si>
  <si>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</si>
  <si>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</si>
  <si>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</si>
  <si>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</si>
  <si>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</si>
  <si>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</si>
  <si>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</si>
  <si>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</si>
  <si>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</si>
  <si>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</si>
  <si>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</si>
  <si>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</si>
  <si>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</si>
  <si>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</si>
  <si>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</si>
  <si>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</si>
  <si>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</si>
  <si>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</si>
  <si>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</si>
  <si>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</si>
  <si>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</si>
  <si>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</si>
  <si>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</si>
  <si>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</si>
  <si>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</si>
  <si>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</si>
  <si>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</si>
  <si>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</si>
  <si>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</si>
  <si>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</si>
  <si>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</si>
  <si>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</si>
  <si>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</si>
  <si>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</si>
  <si>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</si>
  <si>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</si>
  <si>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</si>
  <si>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</si>
  <si>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</si>
  <si>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</si>
  <si>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</si>
  <si>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</si>
  <si>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</si>
  <si>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</si>
  <si>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</si>
  <si>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</si>
  <si>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</si>
  <si>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</si>
  <si>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</si>
  <si>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</si>
  <si>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</si>
  <si>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</si>
  <si>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</si>
  <si>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</si>
  <si>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</si>
  <si>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</si>
  <si>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</si>
  <si>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</si>
  <si>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</si>
  <si>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</si>
  <si>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</si>
  <si>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</si>
  <si>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</si>
  <si>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</si>
  <si>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</si>
  <si>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</si>
  <si>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</si>
  <si>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</si>
  <si>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</si>
  <si>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</si>
  <si>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</si>
  <si>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</si>
  <si>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</si>
  <si>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</si>
  <si>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</si>
  <si>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</si>
  <si>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</si>
  <si>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</si>
  <si>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</si>
  <si>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</si>
  <si>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</si>
  <si>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</si>
  <si>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</si>
  <si>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</si>
  <si>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</si>
  <si>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</si>
  <si>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</si>
  <si>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</si>
  <si>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</si>
  <si>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</si>
  <si>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</si>
  <si>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</si>
  <si>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</si>
  <si>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</si>
  <si>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</si>
  <si>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</si>
  <si>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</si>
  <si>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</si>
  <si>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</si>
  <si>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</si>
  <si>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</si>
  <si>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</si>
  <si>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</si>
  <si>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</si>
  <si>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</si>
  <si>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</si>
  <si>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</si>
  <si>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</si>
  <si>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</si>
  <si>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</si>
  <si>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</si>
  <si>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</si>
  <si>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</si>
  <si>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</si>
  <si>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</si>
  <si>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</si>
  <si>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</si>
  <si>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</si>
  <si>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</si>
  <si>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</si>
  <si>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</si>
  <si>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</si>
  <si>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</si>
  <si>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</si>
  <si>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</si>
  <si>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</si>
  <si>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</si>
  <si>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</si>
  <si>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</si>
  <si>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</si>
  <si>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</si>
  <si>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</si>
  <si>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</si>
  <si>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</si>
  <si>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</si>
  <si>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</si>
  <si>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</si>
  <si>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</si>
  <si>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</si>
  <si>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</si>
  <si>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</si>
  <si>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</si>
  <si>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</si>
  <si>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</si>
  <si>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</si>
  <si>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</si>
  <si>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</si>
  <si>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</si>
  <si>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</si>
  <si>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</si>
  <si>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</si>
  <si>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</si>
  <si>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</si>
  <si>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</si>
  <si>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</si>
  <si>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</si>
  <si>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</si>
  <si>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</si>
  <si>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</si>
  <si>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</si>
  <si>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</si>
  <si>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</si>
  <si>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</si>
  <si>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</si>
  <si>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</si>
  <si>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</si>
  <si>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</si>
  <si>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</si>
  <si>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</si>
  <si>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</si>
  <si>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</si>
  <si>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</si>
  <si>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</si>
  <si>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</si>
  <si>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</si>
  <si>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</si>
  <si>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</si>
  <si>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</si>
  <si>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</si>
  <si>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</si>
  <si>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</si>
  <si>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</si>
  <si>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</si>
  <si>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</si>
  <si>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</si>
  <si>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</si>
  <si>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</si>
  <si>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</si>
  <si>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</si>
  <si>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</si>
  <si>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</si>
  <si>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</si>
  <si>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</si>
  <si>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</si>
  <si>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</si>
  <si>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</si>
  <si>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</si>
  <si>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</si>
  <si>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</si>
  <si>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</si>
  <si>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</si>
  <si>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</si>
  <si>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</si>
  <si>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</si>
  <si>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</si>
  <si>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</si>
  <si>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</si>
  <si>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</si>
  <si>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</si>
  <si>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</si>
  <si>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</si>
  <si>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</si>
  <si>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</si>
  <si>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</si>
  <si>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</si>
  <si>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</si>
  <si>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</si>
  <si>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</si>
  <si>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</si>
  <si>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</si>
  <si>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</si>
  <si>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</si>
  <si>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</si>
  <si>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</si>
  <si>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</si>
  <si>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</si>
  <si>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</si>
  <si>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</si>
  <si>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</si>
  <si>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</si>
  <si>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</si>
  <si>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</si>
  <si>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</si>
  <si>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</si>
  <si>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</si>
  <si>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</si>
  <si>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</si>
  <si>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</si>
  <si>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</si>
  <si>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</si>
  <si>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</si>
  <si>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</si>
  <si>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</si>
  <si>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</si>
  <si>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</si>
  <si>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</si>
  <si>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</si>
  <si>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</si>
  <si>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</si>
  <si>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</si>
  <si>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</si>
  <si>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</si>
  <si>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</si>
  <si>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</si>
  <si>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</si>
  <si>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</si>
  <si>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</si>
  <si>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</si>
  <si>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</si>
  <si>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</si>
  <si>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</si>
  <si>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</si>
  <si>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</si>
  <si>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</si>
  <si>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</si>
  <si>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</si>
  <si>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</si>
  <si>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</si>
  <si>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</si>
  <si>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</si>
  <si>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</si>
  <si>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</si>
  <si>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</si>
  <si>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</si>
  <si>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</si>
  <si>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</si>
  <si>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</si>
  <si>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</si>
  <si>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</si>
  <si>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</si>
  <si>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</si>
  <si>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</si>
  <si>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</si>
  <si>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</si>
  <si>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</si>
  <si>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</si>
  <si>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</si>
  <si>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</si>
  <si>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</si>
  <si>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</si>
  <si>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</si>
  <si>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</si>
  <si>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</si>
  <si>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</si>
  <si>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</si>
  <si>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</si>
  <si>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</si>
  <si>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</si>
  <si>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</si>
  <si>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</si>
  <si>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</si>
  <si>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</si>
  <si>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</si>
  <si>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</si>
  <si>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</si>
  <si>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Волженцева Ю.В.</t>
  </si>
  <si>
    <t>Крыласова Д.А.</t>
  </si>
  <si>
    <t>Н.Б. Шишкина</t>
  </si>
  <si>
    <t>М.А. Дибиров</t>
  </si>
  <si>
    <t>Shunmei</t>
  </si>
  <si>
    <t>DES, Resolute Integrity</t>
  </si>
  <si>
    <t>Gaia First</t>
  </si>
  <si>
    <t>NC Apollo</t>
  </si>
  <si>
    <t>Artimes</t>
  </si>
  <si>
    <t>DES, Metafor</t>
  </si>
  <si>
    <t>DES, Evermine50</t>
  </si>
  <si>
    <t>BMW</t>
  </si>
  <si>
    <t>NC Аксиома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</si>
  <si>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 в течение суток. Снять повязку через 6 ч. </t>
  </si>
  <si>
    <t>Калашникова А.Д.</t>
  </si>
  <si>
    <t>Across CTO</t>
  </si>
  <si>
    <t>Asahi Corsair</t>
  </si>
  <si>
    <t>Микрокатетер</t>
  </si>
  <si>
    <t xml:space="preserve">4. Консервативная терапия.  </t>
  </si>
  <si>
    <t>Старшая мед.сетра: Н.Б. Шишкина</t>
  </si>
  <si>
    <t>Вольхин М.В.</t>
  </si>
  <si>
    <t>А.Г. Рыбаков</t>
  </si>
  <si>
    <t>Рыбаков А.Г.</t>
  </si>
  <si>
    <t>Докторова Т.С.</t>
  </si>
  <si>
    <t>Давыдов В.В.</t>
  </si>
  <si>
    <t>Устье ПКА катетеризировано проводниковым катетером Launcher JR 3,5 6Fr. Коронарный проводник Shunmei заведен в дистальный сегмент ПКА за зону стеноза. Ангиопластика в зоне ранее имплантированных стентов БК Artimes 3,0-15 мм давленим 16 атм. В зону остаточного стеноза из дистального сегмента до устья последовательно с оверлеппингом позиционированы и имплантированы DES Resolute Integrity 3,5-38 мм, Resolute Integrity 4,0-38 мм, Resolute Integrity 4,0-34 мм давлением 12 атм. Оптимизация стентов NC Apollo 3,5-15 мм давлением до 18 атм. На контрольной съемке ангиографический результат удовлетворительный. На контрольных съемках стенты раскрыты удовлетворительно, признаков диссекций, тромбоза, экстравазации контрастного вещества нет. Антеградный кровоток в ПКА - TIMI III. Пациент в стабильном состоянии переводится в 33 отд. для дальнейшего наблюдения и лечения.</t>
  </si>
  <si>
    <t>21:18</t>
  </si>
  <si>
    <t xml:space="preserve">           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</si>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</sst>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1" totalsRowShown="0">
  <autoFilter ref="AI10:AI2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22" totalsRowShown="0">
  <autoFilter ref="A1:C22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4:B98" totalsRowShown="0">
  <autoFilter ref="A24:B9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H17" sqref="H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/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C7" s="53"/>
      <c r="D7" s="53"/>
      <c r="E7" s="53"/>
      <c r="F7" s="53"/>
      <c r="H7" s="39"/>
    </row>
    <row r="8" spans="1:8" ht="18.75">
      <c r="A8" s="14" t="s">
        <v>190</v>
      </c>
      <c r="B8" s="20">
        <v>45771</v>
      </c>
      <c r="C8" s="54"/>
      <c r="D8" s="16" t="s">
        <v>185</v>
      </c>
      <c r="E8" s="29"/>
      <c r="F8" s="29"/>
      <c r="G8" s="17"/>
      <c r="H8" s="18"/>
    </row>
    <row r="9" spans="1:8" ht="15.6" customHeight="1">
      <c r="A9" s="21" t="s">
        <v>192</v>
      </c>
      <c r="B9" s="22"/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193</v>
      </c>
      <c r="B10" s="84">
        <v>0.4375</v>
      </c>
      <c r="C10" s="55"/>
      <c r="D10" s="96" t="s">
        <v>173</v>
      </c>
      <c r="E10" s="94"/>
      <c r="F10" s="94"/>
      <c r="G10" s="24" t="s">
        <v>150</v>
      </c>
      <c r="H10" s="26"/>
    </row>
    <row r="11" spans="1:8" ht="18" thickTop="1" thickBot="1">
      <c r="A11" s="89" t="s">
        <v>191</v>
      </c>
      <c r="B11" s="90" t="s">
        <v>535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22717</v>
      </c>
      <c r="C12" s="12"/>
      <c r="D12" s="96" t="s">
        <v>302</v>
      </c>
      <c r="E12" s="94"/>
      <c r="F12" s="94"/>
      <c r="G12" s="24" t="s">
        <v>534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11396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8" t="s">
        <v>400</v>
      </c>
      <c r="H15" s="172" t="s">
        <v>537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9" t="s">
        <v>404</v>
      </c>
      <c r="H16" s="167">
        <v>10900</v>
      </c>
    </row>
    <row r="17" spans="1:8" ht="14.45" customHeight="1">
      <c r="A17" s="40"/>
      <c r="B17" s="31"/>
      <c r="C17" s="31"/>
      <c r="D17" s="88"/>
      <c r="E17" s="88"/>
      <c r="F17" s="88"/>
      <c r="G17" s="170" t="s">
        <v>389</v>
      </c>
      <c r="H17" s="171">
        <f>H16*0.0019</f>
        <v>20.71</v>
      </c>
    </row>
    <row r="18" spans="1:8" ht="14.45" customHeight="1">
      <c r="A18" s="57" t="s">
        <v>187</v>
      </c>
      <c r="B18" s="87" t="s">
        <v>402</v>
      </c>
      <c r="D18" s="28" t="s">
        <v>209</v>
      </c>
      <c r="E18" s="28"/>
      <c r="F18" s="28"/>
      <c r="G18" s="85" t="s">
        <v>188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211</v>
      </c>
      <c r="B20" s="214"/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270</v>
      </c>
      <c r="B22" s="219"/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271</v>
      </c>
      <c r="B27" s="219"/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272</v>
      </c>
      <c r="B32" s="219"/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524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210</v>
      </c>
    </row>
    <row r="51" spans="1:13">
      <c r="A51" s="62" t="s">
        <v>203</v>
      </c>
      <c r="B51" s="63" t="s">
        <v>387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205</v>
      </c>
      <c r="B53" s="66" t="s">
        <v>310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6" zoomScaleNormal="100" zoomScaleSheetLayoutView="100" zoomScalePageLayoutView="90" workbookViewId="0">
      <selection activeCell="B57" sqref="B5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207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215</v>
      </c>
      <c r="D8" s="234"/>
      <c r="E8" s="234"/>
      <c r="F8" s="193">
        <v>3</v>
      </c>
      <c r="G8" s="119" t="s">
        <v>308</v>
      </c>
      <c r="H8" s="161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22229</v>
      </c>
      <c r="C9" s="234"/>
      <c r="D9" s="234"/>
      <c r="E9" s="234"/>
      <c r="F9" s="193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2"/>
      <c r="C10" s="238"/>
      <c r="D10" s="238"/>
      <c r="E10" s="238"/>
      <c r="F10" s="197"/>
      <c r="G10" s="119"/>
      <c r="H10" s="39"/>
    </row>
    <row r="11" spans="1:8">
      <c r="A11" s="195"/>
      <c r="B11" s="200"/>
      <c r="C11" s="196">
        <f>SUM(F8:F10)</f>
        <v>3</v>
      </c>
      <c r="H11" s="39"/>
    </row>
    <row r="12" spans="1:8" ht="18.75">
      <c r="A12" s="75" t="s">
        <v>190</v>
      </c>
      <c r="B12" s="20">
        <f>КАГ!B8</f>
        <v>45771</v>
      </c>
      <c r="C12" s="12"/>
      <c r="D12" s="16" t="s">
        <v>185</v>
      </c>
      <c r="E12" s="29"/>
      <c r="F12" s="29"/>
      <c r="G12" s="17"/>
      <c r="H12" s="18"/>
    </row>
    <row r="13" spans="1:8" ht="15.75">
      <c r="A13" s="76" t="s">
        <v>192</v>
      </c>
      <c r="B13" s="22">
        <f>КАГ!B10</f>
        <v>0.4375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193</v>
      </c>
      <c r="B14" s="22">
        <v>0.52083333333333337</v>
      </c>
      <c r="C14" s="12"/>
      <c r="D14" s="96" t="s">
        <v>173</v>
      </c>
      <c r="E14" s="94"/>
      <c r="F14" s="94"/>
      <c r="G14" s="80" t="str">
        <f>КАГ!G10</f>
        <v>Казанцева А.М.</v>
      </c>
      <c r="H14" s="92" t="str">
        <f>IF(ISBLANK(КАГ!H10),"",КАГ!H10)</f>
        <v/>
      </c>
    </row>
    <row r="15" spans="1:8" ht="16.5" thickBot="1">
      <c r="A15" s="166" t="s">
        <v>388</v>
      </c>
      <c r="B15" s="191">
        <f>IF(B14&lt;B13,B14+1,B14)-B13</f>
        <v>8.333333333333337E-2</v>
      </c>
      <c r="D15" s="96" t="s">
        <v>170</v>
      </c>
      <c r="E15" s="94"/>
      <c r="F15" s="94"/>
      <c r="G15" s="80" t="str">
        <f>КАГ!G11</f>
        <v>Герасимов М.М.</v>
      </c>
      <c r="H15" s="92" t="str">
        <f>IF(ISBLANK(КАГ!H11),"",КАГ!H11)</f>
        <v/>
      </c>
    </row>
    <row r="16" spans="1:8" ht="18" thickTop="1" thickBot="1">
      <c r="A16" s="89" t="s">
        <v>191</v>
      </c>
      <c r="B16" s="155" t="str">
        <f>КАГ!B11</f>
        <v>Давыдов В.В.</v>
      </c>
      <c r="D16" s="96" t="s">
        <v>302</v>
      </c>
      <c r="E16" s="94"/>
      <c r="F16" s="94"/>
      <c r="G16" s="80" t="str">
        <f>КАГ!G12</f>
        <v>Докторова Т.С.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22717</v>
      </c>
      <c r="D17" s="96" t="s">
        <v>183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11396</v>
      </c>
      <c r="C19" s="69"/>
      <c r="D19" s="69"/>
      <c r="E19" s="69"/>
      <c r="F19" s="69"/>
      <c r="G19" s="168" t="s">
        <v>400</v>
      </c>
      <c r="H19" s="183" t="str">
        <f>КАГ!H15</f>
        <v>21:18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69" t="s">
        <v>404</v>
      </c>
      <c r="H20" s="184">
        <f>КАГ!H16</f>
        <v>10900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0" t="s">
        <v>389</v>
      </c>
      <c r="H21" s="171">
        <f>КАГ!H17</f>
        <v>20.71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7" t="str">
        <f>IF(B21=Вмешательства!F3,Вмешательства!F19,"")</f>
        <v/>
      </c>
      <c r="H22" s="188" t="str">
        <f>IFERROR(SUM(IF($B$21=Вмешательства!F3,SUM(КАГ!$B$9+0.01),"")),"")</f>
        <v/>
      </c>
    </row>
    <row r="23" spans="1:8" ht="14.45" customHeight="1">
      <c r="A23" s="65" t="s">
        <v>392</v>
      </c>
      <c r="B23" s="175" t="s">
        <v>391</v>
      </c>
      <c r="C23" s="165"/>
      <c r="D23" s="165"/>
      <c r="E23" s="165"/>
      <c r="F23" s="165"/>
      <c r="H23" s="39"/>
    </row>
    <row r="24" spans="1:8" ht="14.45" customHeight="1">
      <c r="A24" s="186" t="s">
        <v>390</v>
      </c>
      <c r="B24" s="173"/>
      <c r="C24" s="173"/>
      <c r="D24" s="173"/>
      <c r="E24" s="173"/>
      <c r="F24" s="173"/>
      <c r="G24" s="173"/>
      <c r="H24" s="174"/>
    </row>
    <row r="25" spans="1:8" ht="14.45" customHeight="1">
      <c r="A25" s="242" t="s">
        <v>536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0" t="s">
        <v>396</v>
      </c>
      <c r="B38" s="178"/>
      <c r="C38" s="179"/>
      <c r="D38" s="179"/>
      <c r="E38" s="189" t="str">
        <f>IF(A6=Вмешательства!D4,Вмешательства!V16,IF(ЧКВ!A6=Вмешательства!D36,Вмешательства!V16,"-----"))</f>
        <v>СТЕНТ/Ы</v>
      </c>
      <c r="F38" s="179"/>
      <c r="G38" s="182"/>
    </row>
    <row r="39" spans="1:12" ht="15.75">
      <c r="A39" s="176" t="s">
        <v>393</v>
      </c>
      <c r="B39" s="70" t="s">
        <v>395</v>
      </c>
      <c r="C39" s="122"/>
      <c r="D39" s="123" t="s">
        <v>186</v>
      </c>
      <c r="E39" s="72"/>
      <c r="F39" s="72"/>
      <c r="G39" s="72"/>
      <c r="H39" s="73"/>
    </row>
    <row r="40" spans="1:12" ht="14.45" customHeight="1">
      <c r="A40" s="177" t="s">
        <v>394</v>
      </c>
      <c r="B40" s="181" t="s">
        <v>387</v>
      </c>
      <c r="C40" s="121"/>
      <c r="D40" s="239" t="s">
        <v>401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3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203</v>
      </c>
      <c r="B50" s="63" t="s">
        <v>539</v>
      </c>
      <c r="H50" s="39"/>
    </row>
    <row r="51" spans="1:8">
      <c r="A51" s="65" t="s">
        <v>205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372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1" sqref="C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45771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8" t="s">
        <v>194</v>
      </c>
      <c r="B4" s="149" t="s">
        <v>105</v>
      </c>
      <c r="C4" s="150" t="s">
        <v>15</v>
      </c>
      <c r="D4" s="151" t="str">
        <f>КАГ!$B$11</f>
        <v>Давыдов В.В.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34" t="str">
        <f>IF(ISBLANK(КАГ!A6),"",КАГ!A6)</f>
        <v/>
      </c>
      <c r="C5" s="132" t="s">
        <v>8</v>
      </c>
      <c r="D5" s="103">
        <f>КАГ!$B$12</f>
        <v>22717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4">
        <f>DATEDIF(D5,D10,"y")</f>
        <v>63</v>
      </c>
    </row>
    <row r="7" spans="1:4">
      <c r="A7" s="38"/>
      <c r="C7" s="102" t="s">
        <v>12</v>
      </c>
      <c r="D7" s="104">
        <f>КАГ!$B$14</f>
        <v>11396</v>
      </c>
    </row>
    <row r="8" spans="1:4">
      <c r="A8" s="198" t="str">
        <f>ЧКВ!$A$9</f>
        <v>Код модели: 22229</v>
      </c>
      <c r="B8" s="105"/>
      <c r="C8" s="102" t="s">
        <v>133</v>
      </c>
      <c r="D8" s="104">
        <f>КАГ!$B$15</f>
        <v>24</v>
      </c>
    </row>
    <row r="9" spans="1:4">
      <c r="A9" s="198" t="str">
        <f>ЧКВ!$A$10</f>
        <v>Код метода: 45</v>
      </c>
      <c r="C9" s="106" t="s">
        <v>106</v>
      </c>
      <c r="D9" s="104" t="str">
        <f>КАГ!$B$16</f>
        <v>ИБС</v>
      </c>
    </row>
    <row r="10" spans="1:4">
      <c r="A10" s="199"/>
      <c r="B10" s="31"/>
      <c r="C10" s="152" t="s">
        <v>13</v>
      </c>
      <c r="D10" s="153">
        <f>КАГ!$B$8</f>
        <v>45771</v>
      </c>
    </row>
    <row r="11" spans="1:4">
      <c r="A11" s="27"/>
      <c r="B11" s="113"/>
      <c r="C11" s="113"/>
      <c r="D11" s="114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6" t="s">
        <v>377</v>
      </c>
      <c r="C13" s="190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7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7" t="s">
        <v>515</v>
      </c>
      <c r="C15" s="136">
        <v>0.7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7" t="s">
        <v>516</v>
      </c>
      <c r="C16" s="136" t="s">
        <v>476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519</v>
      </c>
      <c r="C17" s="136" t="s">
        <v>418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7" t="s">
        <v>516</v>
      </c>
      <c r="C18" s="136" t="s">
        <v>484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7" t="s">
        <v>516</v>
      </c>
      <c r="C19" s="185" t="s">
        <v>483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8" t="s">
        <v>518</v>
      </c>
      <c r="C20" s="136" t="s">
        <v>422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6" t="s">
        <v>538</v>
      </c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9"/>
      <c r="C25" s="146"/>
      <c r="D25" s="147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530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objects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491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8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61" zoomScaleNormal="100" workbookViewId="0">
      <selection activeCell="C75" sqref="C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customWidth="1" outlineLevel="1"/>
    <col min="11" max="17" width="4.42578125" style="117" customWidth="1" outlineLevel="1"/>
    <col min="18" max="30" width="4.42578125" style="116" customWidth="1" outlineLevel="1"/>
    <col min="31" max="31" width="8.85546875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503</v>
      </c>
      <c r="AN1" s="2" t="s">
        <v>497</v>
      </c>
      <c r="AO1" t="s">
        <v>355</v>
      </c>
      <c r="AP1" s="162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0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Shunmei</v>
      </c>
      <c r="U2" s="116" t="str">
        <f>IFERROR(INDEX(Расходка[Наименование расходного материала],MATCH(Расходка[№],Поиск_расходки[Индекс4],0)),"")</f>
        <v>DES, Resolute Integrity</v>
      </c>
      <c r="V2" s="116" t="str">
        <f>IFERROR(INDEX(Расходка[Наименование расходного материала],MATCH(Расходка[№],Поиск_расходки[Индекс5],0)),"")</f>
        <v>Artimes</v>
      </c>
      <c r="W2" s="116" t="str">
        <f>IFERROR(INDEX(Расходка[Наименование расходного материала],MATCH(Расходка[№],Поиск_расходки[Индекс6],0)),"")</f>
        <v>DES, Resolute Integrity</v>
      </c>
      <c r="X2" s="116" t="str">
        <f>IFERROR(INDEX(Расходка[Наименование расходного материала],MATCH(Расходка[№],Поиск_расходки[Индекс7],0)),"")</f>
        <v>DES, Resolute Integrity</v>
      </c>
      <c r="Y2" s="116" t="str">
        <f>IFERROR(INDEX(Расходка[Наименование расходного материала],MATCH(Расходка[№],Поиск_расходки[Индекс8],0)),"")</f>
        <v>NC Apollo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405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92">
        <v>155800</v>
      </c>
      <c r="AN2" s="2" t="s">
        <v>308</v>
      </c>
      <c r="AO2" t="s">
        <v>499</v>
      </c>
      <c r="AP2" s="130"/>
    </row>
    <row r="3" spans="1:42">
      <c r="A3">
        <v>2</v>
      </c>
      <c r="B3" t="s">
        <v>94</v>
      </c>
      <c r="C3" t="s">
        <v>371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/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92">
        <v>218190</v>
      </c>
      <c r="AN3" s="2" t="s">
        <v>492</v>
      </c>
      <c r="AO3" t="s">
        <v>500</v>
      </c>
      <c r="AP3" s="131"/>
    </row>
    <row r="4" spans="1:42">
      <c r="A4">
        <v>3</v>
      </c>
      <c r="B4" t="s">
        <v>5</v>
      </c>
      <c r="C4" s="1" t="s">
        <v>276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/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407</v>
      </c>
      <c r="AI4" t="s">
        <v>189</v>
      </c>
      <c r="AJ4" t="s">
        <v>200</v>
      </c>
      <c r="AK4" t="str">
        <f t="shared" si="0"/>
        <v>Контраст: Оптирей 350</v>
      </c>
      <c r="AM4" s="192">
        <v>337440</v>
      </c>
      <c r="AN4" s="2" t="s">
        <v>505</v>
      </c>
      <c r="AO4" t="s">
        <v>502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408</v>
      </c>
      <c r="AI5" t="s">
        <v>189</v>
      </c>
      <c r="AJ5" t="s">
        <v>201</v>
      </c>
      <c r="AK5" t="str">
        <f t="shared" si="0"/>
        <v>Контраст: Юнигексол 350</v>
      </c>
      <c r="AM5" s="192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409</v>
      </c>
      <c r="AI6" t="s">
        <v>189</v>
      </c>
      <c r="AJ6" t="s">
        <v>202</v>
      </c>
      <c r="AK6" t="str">
        <f t="shared" si="0"/>
        <v>Контраст: Сканлюкс 370</v>
      </c>
      <c r="AM6" s="192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275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410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92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411</v>
      </c>
      <c r="AI8" t="s">
        <v>189</v>
      </c>
      <c r="AJ8" t="s">
        <v>204</v>
      </c>
      <c r="AK8" t="str">
        <f t="shared" si="1"/>
        <v>Контраст: Визипак 320</v>
      </c>
      <c r="AM8" s="192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412</v>
      </c>
      <c r="AM9" s="192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413</v>
      </c>
      <c r="AI10" t="s">
        <v>354</v>
      </c>
      <c r="AM10" s="192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2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2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2"/>
      <c r="AN14" s="2"/>
    </row>
    <row r="15" spans="1:42">
      <c r="A15">
        <v>14</v>
      </c>
      <c r="B15" t="s">
        <v>305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418</v>
      </c>
      <c r="AI16" t="s">
        <v>305</v>
      </c>
    </row>
    <row r="17" spans="1:35">
      <c r="A17">
        <v>16</v>
      </c>
      <c r="B17" t="s">
        <v>305</v>
      </c>
      <c r="C17" t="s">
        <v>377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419</v>
      </c>
      <c r="AI17" t="s">
        <v>205</v>
      </c>
    </row>
    <row r="18" spans="1:35">
      <c r="A18">
        <v>17</v>
      </c>
      <c r="B18" t="s">
        <v>305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305</v>
      </c>
      <c r="C19" t="s">
        <v>508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421</v>
      </c>
      <c r="AI19" t="s">
        <v>300</v>
      </c>
    </row>
    <row r="20" spans="1:35">
      <c r="A20">
        <v>19</v>
      </c>
      <c r="B20" t="s">
        <v>205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422</v>
      </c>
      <c r="AI20" t="s">
        <v>307</v>
      </c>
    </row>
    <row r="21" spans="1:35">
      <c r="A21">
        <v>20</v>
      </c>
      <c r="B21" t="s">
        <v>3</v>
      </c>
      <c r="C21" t="s">
        <v>321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423</v>
      </c>
      <c r="AI21" t="s">
        <v>528</v>
      </c>
    </row>
    <row r="22" spans="1:35">
      <c r="A22">
        <v>21</v>
      </c>
      <c r="B22" t="s">
        <v>3</v>
      </c>
      <c r="C22" t="s">
        <v>341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0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314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0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0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375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s="1" t="s">
        <v>358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s="1" t="s">
        <v>370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322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316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352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s="1" t="s">
        <v>360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359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315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379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373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317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t="s">
        <v>361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362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345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413</v>
      </c>
    </row>
    <row r="44" spans="1:33">
      <c r="A44">
        <v>43</v>
      </c>
      <c r="B44" t="s">
        <v>6</v>
      </c>
      <c r="C44" s="1" t="s">
        <v>277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441</v>
      </c>
    </row>
    <row r="45" spans="1:33">
      <c r="A45">
        <v>44</v>
      </c>
      <c r="B45" t="s">
        <v>6</v>
      </c>
      <c r="C45" s="160" t="s">
        <v>344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442</v>
      </c>
    </row>
    <row r="46" spans="1:33">
      <c r="A46">
        <v>45</v>
      </c>
      <c r="B46" t="s">
        <v>6</v>
      </c>
      <c r="C46" s="160" t="s">
        <v>343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0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443</v>
      </c>
    </row>
    <row r="47" spans="1:33">
      <c r="A47">
        <v>46</v>
      </c>
      <c r="B47" t="s">
        <v>6</v>
      </c>
      <c r="C47" s="202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1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0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>DES, Resolute Integrity</v>
      </c>
      <c r="AA47" s="116" t="str">
        <f>IFERROR(INDEX(Расходка[Наименование расходного материала],MATCH(Расходка[№],Поиск_расходки[Индекс10],0)),"")</f>
        <v>DES, Resolute Integrity</v>
      </c>
      <c r="AB47" s="116" t="str">
        <f>IFERROR(INDEX(Расходка[Наименование расходного материала],MATCH(Расходка[№],Поиск_расходки[Индекс11],0)),"")</f>
        <v>DES, Resolute Integrity</v>
      </c>
      <c r="AC47" s="116" t="str">
        <f>IFERROR(INDEX(Расходка[Наименование расходного материала],MATCH(Расходка[№],Поиск_расходки[Индекс12],0)),"")</f>
        <v>DES, Resolute Integrity</v>
      </c>
      <c r="AD47" s="116" t="str">
        <f>IFERROR(INDEX(Расходка[Наименование расходного материала],MATCH(Расходка[№],Поиск_расходки[Индекс13],0)),"")</f>
        <v>DES, Resolute Integrity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t="s">
        <v>356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64" t="s">
        <v>386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t="s">
        <v>385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447</v>
      </c>
    </row>
    <row r="51" spans="1:33">
      <c r="A51">
        <v>50</v>
      </c>
      <c r="B51" t="s">
        <v>95</v>
      </c>
      <c r="C51" s="1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448</v>
      </c>
    </row>
    <row r="52" spans="1:33">
      <c r="A52">
        <v>51</v>
      </c>
      <c r="B52" t="s">
        <v>95</v>
      </c>
      <c r="C52" s="1" t="s">
        <v>342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449</v>
      </c>
    </row>
    <row r="53" spans="1:33">
      <c r="A53">
        <v>52</v>
      </c>
      <c r="B53" t="s">
        <v>4</v>
      </c>
      <c r="C53" t="s">
        <v>349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450</v>
      </c>
    </row>
    <row r="54" spans="1:33">
      <c r="A54">
        <v>53</v>
      </c>
      <c r="B54" t="s">
        <v>4</v>
      </c>
      <c r="C54" t="s">
        <v>350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451</v>
      </c>
    </row>
    <row r="55" spans="1:33">
      <c r="A55">
        <v>54</v>
      </c>
      <c r="B55" t="s">
        <v>4</v>
      </c>
      <c r="C55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452</v>
      </c>
    </row>
    <row r="56" spans="1:33">
      <c r="A56">
        <v>55</v>
      </c>
      <c r="B56" t="s">
        <v>4</v>
      </c>
      <c r="C56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326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327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333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328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329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339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338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459</v>
      </c>
    </row>
    <row r="64" spans="1:33">
      <c r="A64">
        <v>63</v>
      </c>
      <c r="B64" t="s">
        <v>300</v>
      </c>
      <c r="C64" s="1" t="s">
        <v>330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460</v>
      </c>
    </row>
    <row r="65" spans="1:33">
      <c r="A65">
        <v>64</v>
      </c>
      <c r="B65" t="s">
        <v>3</v>
      </c>
      <c r="C65" t="s">
        <v>515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1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>Shunmei</v>
      </c>
      <c r="AA65" s="116" t="str">
        <f>IFERROR(INDEX(Расходка[Наименование расходного материала],MATCH(Расходка[№],Поиск_расходки[Индекс10],0)),"")</f>
        <v>Shunmei</v>
      </c>
      <c r="AB65" s="116" t="str">
        <f>IFERROR(INDEX(Расходка[Наименование расходного материала],MATCH(Расходка[№],Поиск_расходки[Индекс11],0)),"")</f>
        <v>Shunmei</v>
      </c>
      <c r="AC65" s="116" t="str">
        <f>IFERROR(INDEX(Расходка[Наименование расходного материала],MATCH(Расходка[№],Поиск_расходки[Индекс12],0)),"")</f>
        <v>Shunmei</v>
      </c>
      <c r="AD65" s="116" t="str">
        <f>IFERROR(INDEX(Расходка[Наименование расходного материала],MATCH(Расходка[№],Поиск_расходки[Индекс13],0)),"")</f>
        <v>Shunmei</v>
      </c>
      <c r="AF65" s="4" t="s">
        <v>6</v>
      </c>
      <c r="AG65" s="4" t="s">
        <v>461</v>
      </c>
    </row>
    <row r="66" spans="1:33">
      <c r="A66">
        <v>65</v>
      </c>
      <c r="B66" t="s">
        <v>3</v>
      </c>
      <c r="C66" s="1" t="s">
        <v>517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65</v>
      </c>
      <c r="N66" s="117">
        <f>IF(ISNUMBER(SEARCH('Карта учёта'!$B$22,Расходка[Наименование расходного материала])),MAX($N$1:N65)+1,0)</f>
        <v>65</v>
      </c>
      <c r="O66" s="117">
        <f>IF(ISNUMBER(SEARCH('Карта учёта'!$B$23,Расходка[Наименование расходного материала])),MAX($O$1:O65)+1,0)</f>
        <v>65</v>
      </c>
      <c r="P66" s="117">
        <f>IF(ISNUMBER(SEARCH('Карта учёта'!$B$24,Расходка[Наименование расходного материала])),MAX($P$1:P65)+1,0)</f>
        <v>65</v>
      </c>
      <c r="Q66" s="117">
        <f>IF(ISNUMBER(SEARCH('Карта учёта'!$B$25,Расходка[Наименование расходного материала])),MAX($Q$1:Q65)+1,0)</f>
        <v>65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>Gaia First</v>
      </c>
      <c r="AA66" s="116" t="str">
        <f>IFERROR(INDEX(Расходка[Наименование расходного материала],MATCH(Расходка[№],Поиск_расходки[Индекс10],0)),"")</f>
        <v>Gaia First</v>
      </c>
      <c r="AB66" s="116" t="str">
        <f>IFERROR(INDEX(Расходка[Наименование расходного материала],MATCH(Расходка[№],Поиск_расходки[Индекс11],0)),"")</f>
        <v>Gaia First</v>
      </c>
      <c r="AC66" s="116" t="str">
        <f>IFERROR(INDEX(Расходка[Наименование расходного материала],MATCH(Расходка[№],Поиск_расходки[Индекс12],0)),"")</f>
        <v>Gaia First</v>
      </c>
      <c r="AD66" s="116" t="str">
        <f>IFERROR(INDEX(Расходка[Наименование расходного материала],MATCH(Расходка[№],Поиск_расходки[Индекс13],0)),"")</f>
        <v>Gaia First</v>
      </c>
      <c r="AF66" s="4" t="s">
        <v>6</v>
      </c>
      <c r="AG66" s="4" t="s">
        <v>462</v>
      </c>
    </row>
    <row r="67" spans="1:33">
      <c r="A67">
        <v>66</v>
      </c>
      <c r="B67" t="s">
        <v>5</v>
      </c>
      <c r="C67" t="s">
        <v>518</v>
      </c>
      <c r="E67" s="246">
        <f>IF(ISNUMBER(SEARCH('Карта учёта'!$B$13,Расходка[[#This Row],[Наименование расходного материала]])),MAX($E$1:E66)+1,0)</f>
        <v>0</v>
      </c>
      <c r="F67" s="246">
        <f>IF(ISNUMBER(SEARCH('Карта учёта'!$B$14,Расходка[[#This Row],[Наименование расходного материала]])),MAX($F$1:F66)+1,0)</f>
        <v>0</v>
      </c>
      <c r="G67" s="246">
        <f>IF(ISNUMBER(SEARCH('Карта учёта'!$B$15,Расходка[Наименование расходного материала])),MAX($G$1:G66)+1,0)</f>
        <v>0</v>
      </c>
      <c r="H67" s="246">
        <f>IF(ISNUMBER(SEARCH('Карта учёта'!$B$16,Расходка[Наименование расходного материала])),MAX($H$1:H66)+1,0)</f>
        <v>0</v>
      </c>
      <c r="I67" s="246">
        <f>IF(ISNUMBER(SEARCH('Карта учёта'!$B$17,Расходка[Наименование расходного материала])),MAX($I$1:I66)+1,0)</f>
        <v>0</v>
      </c>
      <c r="J67" s="246">
        <f>IF(ISNUMBER(SEARCH('Карта учёта'!$B$18,Расходка[Наименование расходного материала])),MAX($J$1:J66)+1,0)</f>
        <v>0</v>
      </c>
      <c r="K67" s="246">
        <f>IF(ISNUMBER(SEARCH('Карта учёта'!$B$19,Расходка[Наименование расходного материала])),MAX($K$1:K66)+1,0)</f>
        <v>0</v>
      </c>
      <c r="L67" s="246">
        <f>IF(ISNUMBER(SEARCH('Карта учёта'!$B$20,Расходка[Наименование расходного материала])),MAX($L$1:L66)+1,0)</f>
        <v>1</v>
      </c>
      <c r="M67" s="246">
        <f>IF(ISNUMBER(SEARCH('Карта учёта'!$B$21,Расходка[Наименование расходного материала])),MAX($M$1:M66)+1,0)</f>
        <v>66</v>
      </c>
      <c r="N67" s="246">
        <f>IF(ISNUMBER(SEARCH('Карта учёта'!$B$22,Расходка[Наименование расходного материала])),MAX($N$1:N66)+1,0)</f>
        <v>66</v>
      </c>
      <c r="O67" s="246">
        <f>IF(ISNUMBER(SEARCH('Карта учёта'!$B$23,Расходка[Наименование расходного материала])),MAX($O$1:O66)+1,0)</f>
        <v>66</v>
      </c>
      <c r="P67" s="246">
        <f>IF(ISNUMBER(SEARCH('Карта учёта'!$B$24,Расходка[Наименование расходного материала])),MAX($P$1:P66)+1,0)</f>
        <v>66</v>
      </c>
      <c r="Q67" s="246">
        <f>IF(ISNUMBER(SEARCH('Карта учёта'!$B$25,Расходка[Наименование расходного материала])),MAX($Q$1:Q66)+1,0)</f>
        <v>66</v>
      </c>
      <c r="R67" s="247" t="str">
        <f>IFERROR(INDEX(Расходка[Наименование расходного материала],MATCH(Расходка[№],Поиск_расходки[Индекс1],0)),"")</f>
        <v/>
      </c>
      <c r="S67" s="247" t="str">
        <f>IFERROR(INDEX(Расходка[Наименование расходного материала],MATCH(Расходка[№],Поиск_расходки[Индекс2],0)),"")</f>
        <v/>
      </c>
      <c r="T67" s="247" t="str">
        <f>IFERROR(INDEX(Расходка[Наименование расходного материала],MATCH(Расходка[№],Поиск_расходки[Индекс3],0)),"")</f>
        <v/>
      </c>
      <c r="U67" s="247" t="str">
        <f>IFERROR(INDEX(Расходка[Наименование расходного материала],MATCH(Расходка[№],Поиск_расходки[Индекс4],0)),"")</f>
        <v/>
      </c>
      <c r="V67" s="247" t="str">
        <f>IFERROR(INDEX(Расходка[Наименование расходного материала],MATCH(Расходка[№],Поиск_расходки[Индекс5],0)),"")</f>
        <v/>
      </c>
      <c r="W67" s="247" t="str">
        <f>IFERROR(INDEX(Расходка[Наименование расходного материала],MATCH(Расходка[№],Поиск_расходки[Индекс6],0)),"")</f>
        <v/>
      </c>
      <c r="X67" s="247" t="str">
        <f>IFERROR(INDEX(Расходка[Наименование расходного материала],MATCH(Расходка[№],Поиск_расходки[Индекс7],0)),"")</f>
        <v/>
      </c>
      <c r="Y67" s="247" t="str">
        <f>IFERROR(INDEX(Расходка[Наименование расходного материала],MATCH(Расходка[№],Поиск_расходки[Индекс8],0)),"")</f>
        <v/>
      </c>
      <c r="Z67" s="247" t="str">
        <f>IFERROR(INDEX(Расходка[Наименование расходного материала],MATCH(Расходка[№],Поиск_расходки[Индекс9],0)),"")</f>
        <v>NC Apollo</v>
      </c>
      <c r="AA67" s="247" t="str">
        <f>IFERROR(INDEX(Расходка[Наименование расходного материала],MATCH(Расходка[№],Поиск_расходки[Индекс10],0)),"")</f>
        <v>NC Apollo</v>
      </c>
      <c r="AB67" s="247" t="str">
        <f>IFERROR(INDEX(Расходка[Наименование расходного материала],MATCH(Расходка[№],Поиск_расходки[Индекс11],0)),"")</f>
        <v>NC Apollo</v>
      </c>
      <c r="AC67" s="247" t="str">
        <f>IFERROR(INDEX(Расходка[Наименование расходного материала],MATCH(Расходка[№],Поиск_расходки[Индекс12],0)),"")</f>
        <v>NC Apollo</v>
      </c>
      <c r="AD67" s="247" t="str">
        <f>IFERROR(INDEX(Расходка[Наименование расходного материала],MATCH(Расходка[№],Поиск_расходки[Индекс13],0)),"")</f>
        <v>NC Apollo</v>
      </c>
      <c r="AF67" s="4" t="s">
        <v>6</v>
      </c>
      <c r="AG67" s="4" t="s">
        <v>463</v>
      </c>
    </row>
    <row r="68" spans="1:33">
      <c r="A68">
        <v>67</v>
      </c>
      <c r="B68" t="s">
        <v>5</v>
      </c>
      <c r="C68" t="s">
        <v>519</v>
      </c>
      <c r="E68" s="246">
        <f>IF(ISNUMBER(SEARCH('Карта учёта'!$B$13,Расходка[[#This Row],[Наименование расходного материала]])),MAX($E$1:E67)+1,0)</f>
        <v>0</v>
      </c>
      <c r="F68" s="246">
        <f>IF(ISNUMBER(SEARCH('Карта учёта'!$B$14,Расходка[[#This Row],[Наименование расходного материала]])),MAX($F$1:F67)+1,0)</f>
        <v>0</v>
      </c>
      <c r="G68" s="246">
        <f>IF(ISNUMBER(SEARCH('Карта учёта'!$B$15,Расходка[Наименование расходного материала])),MAX($G$1:G67)+1,0)</f>
        <v>0</v>
      </c>
      <c r="H68" s="246">
        <f>IF(ISNUMBER(SEARCH('Карта учёта'!$B$16,Расходка[Наименование расходного материала])),MAX($H$1:H67)+1,0)</f>
        <v>0</v>
      </c>
      <c r="I68" s="246">
        <f>IF(ISNUMBER(SEARCH('Карта учёта'!$B$17,Расходка[Наименование расходного материала])),MAX($I$1:I67)+1,0)</f>
        <v>1</v>
      </c>
      <c r="J68" s="246">
        <f>IF(ISNUMBER(SEARCH('Карта учёта'!$B$18,Расходка[Наименование расходного материала])),MAX($J$1:J67)+1,0)</f>
        <v>0</v>
      </c>
      <c r="K68" s="246">
        <f>IF(ISNUMBER(SEARCH('Карта учёта'!$B$19,Расходка[Наименование расходного материала])),MAX($K$1:K67)+1,0)</f>
        <v>0</v>
      </c>
      <c r="L68" s="246">
        <f>IF(ISNUMBER(SEARCH('Карта учёта'!$B$20,Расходка[Наименование расходного материала])),MAX($L$1:L67)+1,0)</f>
        <v>0</v>
      </c>
      <c r="M68" s="246">
        <f>IF(ISNUMBER(SEARCH('Карта учёта'!$B$21,Расходка[Наименование расходного материала])),MAX($M$1:M67)+1,0)</f>
        <v>67</v>
      </c>
      <c r="N68" s="246">
        <f>IF(ISNUMBER(SEARCH('Карта учёта'!$B$22,Расходка[Наименование расходного материала])),MAX($N$1:N67)+1,0)</f>
        <v>67</v>
      </c>
      <c r="O68" s="246">
        <f>IF(ISNUMBER(SEARCH('Карта учёта'!$B$23,Расходка[Наименование расходного материала])),MAX($O$1:O67)+1,0)</f>
        <v>67</v>
      </c>
      <c r="P68" s="246">
        <f>IF(ISNUMBER(SEARCH('Карта учёта'!$B$24,Расходка[Наименование расходного материала])),MAX($P$1:P67)+1,0)</f>
        <v>67</v>
      </c>
      <c r="Q68" s="246">
        <f>IF(ISNUMBER(SEARCH('Карта учёта'!$B$25,Расходка[Наименование расходного материала])),MAX($Q$1:Q67)+1,0)</f>
        <v>67</v>
      </c>
      <c r="R68" s="247" t="str">
        <f>IFERROR(INDEX(Расходка[Наименование расходного материала],MATCH(Расходка[№],Поиск_расходки[Индекс1],0)),"")</f>
        <v/>
      </c>
      <c r="S68" s="247" t="str">
        <f>IFERROR(INDEX(Расходка[Наименование расходного материала],MATCH(Расходка[№],Поиск_расходки[Индекс2],0)),"")</f>
        <v/>
      </c>
      <c r="T68" s="247" t="str">
        <f>IFERROR(INDEX(Расходка[Наименование расходного материала],MATCH(Расходка[№],Поиск_расходки[Индекс3],0)),"")</f>
        <v/>
      </c>
      <c r="U68" s="247" t="str">
        <f>IFERROR(INDEX(Расходка[Наименование расходного материала],MATCH(Расходка[№],Поиск_расходки[Индекс4],0)),"")</f>
        <v/>
      </c>
      <c r="V68" s="247" t="str">
        <f>IFERROR(INDEX(Расходка[Наименование расходного материала],MATCH(Расходка[№],Поиск_расходки[Индекс5],0)),"")</f>
        <v/>
      </c>
      <c r="W68" s="247" t="str">
        <f>IFERROR(INDEX(Расходка[Наименование расходного материала],MATCH(Расходка[№],Поиск_расходки[Индекс6],0)),"")</f>
        <v/>
      </c>
      <c r="X68" s="247" t="str">
        <f>IFERROR(INDEX(Расходка[Наименование расходного материала],MATCH(Расходка[№],Поиск_расходки[Индекс7],0)),"")</f>
        <v/>
      </c>
      <c r="Y68" s="247" t="str">
        <f>IFERROR(INDEX(Расходка[Наименование расходного материала],MATCH(Расходка[№],Поиск_расходки[Индекс8],0)),"")</f>
        <v/>
      </c>
      <c r="Z68" s="247" t="str">
        <f>IFERROR(INDEX(Расходка[Наименование расходного материала],MATCH(Расходка[№],Поиск_расходки[Индекс9],0)),"")</f>
        <v>Artimes</v>
      </c>
      <c r="AA68" s="247" t="str">
        <f>IFERROR(INDEX(Расходка[Наименование расходного материала],MATCH(Расходка[№],Поиск_расходки[Индекс10],0)),"")</f>
        <v>Artimes</v>
      </c>
      <c r="AB68" s="247" t="str">
        <f>IFERROR(INDEX(Расходка[Наименование расходного материала],MATCH(Расходка[№],Поиск_расходки[Индекс11],0)),"")</f>
        <v>Artimes</v>
      </c>
      <c r="AC68" s="247" t="str">
        <f>IFERROR(INDEX(Расходка[Наименование расходного материала],MATCH(Расходка[№],Поиск_расходки[Индекс12],0)),"")</f>
        <v>Artimes</v>
      </c>
      <c r="AD68" s="247" t="str">
        <f>IFERROR(INDEX(Расходка[Наименование расходного материала],MATCH(Расходка[№],Поиск_расходки[Индекс13],0)),"")</f>
        <v>Artimes</v>
      </c>
      <c r="AF68" s="4" t="s">
        <v>6</v>
      </c>
      <c r="AG68" s="4" t="s">
        <v>464</v>
      </c>
    </row>
    <row r="69" spans="1:33">
      <c r="A69">
        <v>68</v>
      </c>
      <c r="B69" t="s">
        <v>6</v>
      </c>
      <c r="C69" s="203" t="s">
        <v>520</v>
      </c>
      <c r="E69" s="246">
        <f>IF(ISNUMBER(SEARCH('Карта учёта'!$B$13,Расходка[[#This Row],[Наименование расходного материала]])),MAX($E$1:E68)+1,0)</f>
        <v>0</v>
      </c>
      <c r="F69" s="246">
        <f>IF(ISNUMBER(SEARCH('Карта учёта'!$B$14,Расходка[[#This Row],[Наименование расходного материала]])),MAX($F$1:F68)+1,0)</f>
        <v>0</v>
      </c>
      <c r="G69" s="246">
        <f>IF(ISNUMBER(SEARCH('Карта учёта'!$B$15,Расходка[Наименование расходного материала])),MAX($G$1:G68)+1,0)</f>
        <v>0</v>
      </c>
      <c r="H69" s="246">
        <f>IF(ISNUMBER(SEARCH('Карта учёта'!$B$16,Расходка[Наименование расходного материала])),MAX($H$1:H68)+1,0)</f>
        <v>0</v>
      </c>
      <c r="I69" s="246">
        <f>IF(ISNUMBER(SEARCH('Карта учёта'!$B$17,Расходка[Наименование расходного материала])),MAX($I$1:I68)+1,0)</f>
        <v>0</v>
      </c>
      <c r="J69" s="246">
        <f>IF(ISNUMBER(SEARCH('Карта учёта'!$B$18,Расходка[Наименование расходного материала])),MAX($J$1:J68)+1,0)</f>
        <v>0</v>
      </c>
      <c r="K69" s="246">
        <f>IF(ISNUMBER(SEARCH('Карта учёта'!$B$19,Расходка[Наименование расходного материала])),MAX($K$1:K68)+1,0)</f>
        <v>0</v>
      </c>
      <c r="L69" s="246">
        <f>IF(ISNUMBER(SEARCH('Карта учёта'!$B$20,Расходка[Наименование расходного материала])),MAX($L$1:L68)+1,0)</f>
        <v>0</v>
      </c>
      <c r="M69" s="246">
        <f>IF(ISNUMBER(SEARCH('Карта учёта'!$B$21,Расходка[Наименование расходного материала])),MAX($M$1:M68)+1,0)</f>
        <v>68</v>
      </c>
      <c r="N69" s="246">
        <f>IF(ISNUMBER(SEARCH('Карта учёта'!$B$22,Расходка[Наименование расходного материала])),MAX($N$1:N68)+1,0)</f>
        <v>68</v>
      </c>
      <c r="O69" s="246">
        <f>IF(ISNUMBER(SEARCH('Карта учёта'!$B$23,Расходка[Наименование расходного материала])),MAX($O$1:O68)+1,0)</f>
        <v>68</v>
      </c>
      <c r="P69" s="246">
        <f>IF(ISNUMBER(SEARCH('Карта учёта'!$B$24,Расходка[Наименование расходного материала])),MAX($P$1:P68)+1,0)</f>
        <v>68</v>
      </c>
      <c r="Q69" s="246">
        <f>IF(ISNUMBER(SEARCH('Карта учёта'!$B$25,Расходка[Наименование расходного материала])),MAX($Q$1:Q68)+1,0)</f>
        <v>68</v>
      </c>
      <c r="R69" s="247" t="str">
        <f>IFERROR(INDEX(Расходка[Наименование расходного материала],MATCH(Расходка[№],Поиск_расходки[Индекс1],0)),"")</f>
        <v/>
      </c>
      <c r="S69" s="247" t="str">
        <f>IFERROR(INDEX(Расходка[Наименование расходного материала],MATCH(Расходка[№],Поиск_расходки[Индекс2],0)),"")</f>
        <v/>
      </c>
      <c r="T69" s="247" t="str">
        <f>IFERROR(INDEX(Расходка[Наименование расходного материала],MATCH(Расходка[№],Поиск_расходки[Индекс3],0)),"")</f>
        <v/>
      </c>
      <c r="U69" s="247" t="str">
        <f>IFERROR(INDEX(Расходка[Наименование расходного материала],MATCH(Расходка[№],Поиск_расходки[Индекс4],0)),"")</f>
        <v/>
      </c>
      <c r="V69" s="247" t="str">
        <f>IFERROR(INDEX(Расходка[Наименование расходного материала],MATCH(Расходка[№],Поиск_расходки[Индекс5],0)),"")</f>
        <v/>
      </c>
      <c r="W69" s="247" t="str">
        <f>IFERROR(INDEX(Расходка[Наименование расходного материала],MATCH(Расходка[№],Поиск_расходки[Индекс6],0)),"")</f>
        <v/>
      </c>
      <c r="X69" s="247" t="str">
        <f>IFERROR(INDEX(Расходка[Наименование расходного материала],MATCH(Расходка[№],Поиск_расходки[Индекс7],0)),"")</f>
        <v/>
      </c>
      <c r="Y69" s="247" t="str">
        <f>IFERROR(INDEX(Расходка[Наименование расходного материала],MATCH(Расходка[№],Поиск_расходки[Индекс8],0)),"")</f>
        <v/>
      </c>
      <c r="Z69" s="247" t="str">
        <f>IFERROR(INDEX(Расходка[Наименование расходного материала],MATCH(Расходка[№],Поиск_расходки[Индекс9],0)),"")</f>
        <v>DES, Metafor</v>
      </c>
      <c r="AA69" s="247" t="str">
        <f>IFERROR(INDEX(Расходка[Наименование расходного материала],MATCH(Расходка[№],Поиск_расходки[Индекс10],0)),"")</f>
        <v>DES, Metafor</v>
      </c>
      <c r="AB69" s="247" t="str">
        <f>IFERROR(INDEX(Расходка[Наименование расходного материала],MATCH(Расходка[№],Поиск_расходки[Индекс11],0)),"")</f>
        <v>DES, Metafor</v>
      </c>
      <c r="AC69" s="247" t="str">
        <f>IFERROR(INDEX(Расходка[Наименование расходного материала],MATCH(Расходка[№],Поиск_расходки[Индекс12],0)),"")</f>
        <v>DES, Metafor</v>
      </c>
      <c r="AD69" s="247" t="str">
        <f>IFERROR(INDEX(Расходка[Наименование расходного материала],MATCH(Расходка[№],Поиск_расходки[Индекс13],0)),"")</f>
        <v>DES, Metafor</v>
      </c>
      <c r="AF69" s="4" t="s">
        <v>6</v>
      </c>
      <c r="AG69" s="4" t="s">
        <v>465</v>
      </c>
    </row>
    <row r="70" spans="1:33">
      <c r="A70">
        <v>69</v>
      </c>
      <c r="B70" t="s">
        <v>6</v>
      </c>
      <c r="C70" t="s">
        <v>521</v>
      </c>
      <c r="E70" s="246">
        <f>IF(ISNUMBER(SEARCH('Карта учёта'!$B$13,Расходка[[#This Row],[Наименование расходного материала]])),MAX($E$1:E69)+1,0)</f>
        <v>0</v>
      </c>
      <c r="F70" s="246">
        <f>IF(ISNUMBER(SEARCH('Карта учёта'!$B$14,Расходка[[#This Row],[Наименование расходного материала]])),MAX($F$1:F69)+1,0)</f>
        <v>0</v>
      </c>
      <c r="G70" s="246">
        <f>IF(ISNUMBER(SEARCH('Карта учёта'!$B$15,Расходка[Наименование расходного материала])),MAX($G$1:G69)+1,0)</f>
        <v>0</v>
      </c>
      <c r="H70" s="246">
        <f>IF(ISNUMBER(SEARCH('Карта учёта'!$B$16,Расходка[Наименование расходного материала])),MAX($H$1:H69)+1,0)</f>
        <v>0</v>
      </c>
      <c r="I70" s="246">
        <f>IF(ISNUMBER(SEARCH('Карта учёта'!$B$17,Расходка[Наименование расходного материала])),MAX($I$1:I69)+1,0)</f>
        <v>0</v>
      </c>
      <c r="J70" s="246">
        <f>IF(ISNUMBER(SEARCH('Карта учёта'!$B$18,Расходка[Наименование расходного материала])),MAX($J$1:J69)+1,0)</f>
        <v>0</v>
      </c>
      <c r="K70" s="246">
        <f>IF(ISNUMBER(SEARCH('Карта учёта'!$B$19,Расходка[Наименование расходного материала])),MAX($K$1:K69)+1,0)</f>
        <v>0</v>
      </c>
      <c r="L70" s="246">
        <f>IF(ISNUMBER(SEARCH('Карта учёта'!$B$20,Расходка[Наименование расходного материала])),MAX($L$1:L69)+1,0)</f>
        <v>0</v>
      </c>
      <c r="M70" s="246">
        <f>IF(ISNUMBER(SEARCH('Карта учёта'!$B$21,Расходка[Наименование расходного материала])),MAX($M$1:M69)+1,0)</f>
        <v>69</v>
      </c>
      <c r="N70" s="246">
        <f>IF(ISNUMBER(SEARCH('Карта учёта'!$B$22,Расходка[Наименование расходного материала])),MAX($N$1:N69)+1,0)</f>
        <v>69</v>
      </c>
      <c r="O70" s="246">
        <f>IF(ISNUMBER(SEARCH('Карта учёта'!$B$23,Расходка[Наименование расходного материала])),MAX($O$1:O69)+1,0)</f>
        <v>69</v>
      </c>
      <c r="P70" s="246">
        <f>IF(ISNUMBER(SEARCH('Карта учёта'!$B$24,Расходка[Наименование расходного материала])),MAX($P$1:P69)+1,0)</f>
        <v>69</v>
      </c>
      <c r="Q70" s="246">
        <f>IF(ISNUMBER(SEARCH('Карта учёта'!$B$25,Расходка[Наименование расходного материала])),MAX($Q$1:Q69)+1,0)</f>
        <v>69</v>
      </c>
      <c r="R70" s="247" t="str">
        <f>IFERROR(INDEX(Расходка[Наименование расходного материала],MATCH(Расходка[№],Поиск_расходки[Индекс1],0)),"")</f>
        <v/>
      </c>
      <c r="S70" s="247" t="str">
        <f>IFERROR(INDEX(Расходка[Наименование расходного материала],MATCH(Расходка[№],Поиск_расходки[Индекс2],0)),"")</f>
        <v/>
      </c>
      <c r="T70" s="247" t="str">
        <f>IFERROR(INDEX(Расходка[Наименование расходного материала],MATCH(Расходка[№],Поиск_расходки[Индекс3],0)),"")</f>
        <v/>
      </c>
      <c r="U70" s="247" t="str">
        <f>IFERROR(INDEX(Расходка[Наименование расходного материала],MATCH(Расходка[№],Поиск_расходки[Индекс4],0)),"")</f>
        <v/>
      </c>
      <c r="V70" s="247" t="str">
        <f>IFERROR(INDEX(Расходка[Наименование расходного материала],MATCH(Расходка[№],Поиск_расходки[Индекс5],0)),"")</f>
        <v/>
      </c>
      <c r="W70" s="247" t="str">
        <f>IFERROR(INDEX(Расходка[Наименование расходного материала],MATCH(Расходка[№],Поиск_расходки[Индекс6],0)),"")</f>
        <v/>
      </c>
      <c r="X70" s="247" t="str">
        <f>IFERROR(INDEX(Расходка[Наименование расходного материала],MATCH(Расходка[№],Поиск_расходки[Индекс7],0)),"")</f>
        <v/>
      </c>
      <c r="Y70" s="247" t="str">
        <f>IFERROR(INDEX(Расходка[Наименование расходного материала],MATCH(Расходка[№],Поиск_расходки[Индекс8],0)),"")</f>
        <v/>
      </c>
      <c r="Z70" s="247" t="str">
        <f>IFERROR(INDEX(Расходка[Наименование расходного материала],MATCH(Расходка[№],Поиск_расходки[Индекс9],0)),"")</f>
        <v>DES, Evermine50</v>
      </c>
      <c r="AA70" s="247" t="str">
        <f>IFERROR(INDEX(Расходка[Наименование расходного материала],MATCH(Расходка[№],Поиск_расходки[Индекс10],0)),"")</f>
        <v>DES, Evermine50</v>
      </c>
      <c r="AB70" s="247" t="str">
        <f>IFERROR(INDEX(Расходка[Наименование расходного материала],MATCH(Расходка[№],Поиск_расходки[Индекс11],0)),"")</f>
        <v>DES, Evermine50</v>
      </c>
      <c r="AC70" s="247" t="str">
        <f>IFERROR(INDEX(Расходка[Наименование расходного материала],MATCH(Расходка[№],Поиск_расходки[Индекс12],0)),"")</f>
        <v>DES, Evermine50</v>
      </c>
      <c r="AD70" s="247" t="str">
        <f>IFERROR(INDEX(Расходка[Наименование расходного материала],MATCH(Расходка[№],Поиск_расходки[Индекс13],0)),"")</f>
        <v>DES, Evermine50</v>
      </c>
      <c r="AF70" s="4" t="s">
        <v>6</v>
      </c>
      <c r="AG70" s="4" t="s">
        <v>466</v>
      </c>
    </row>
    <row r="71" spans="1:33">
      <c r="A71">
        <v>70</v>
      </c>
      <c r="B71" t="s">
        <v>3</v>
      </c>
      <c r="C71" t="s">
        <v>522</v>
      </c>
      <c r="E71" s="246">
        <f>IF(ISNUMBER(SEARCH('Карта учёта'!$B$13,Расходка[[#This Row],[Наименование расходного материала]])),MAX($E$1:E70)+1,0)</f>
        <v>0</v>
      </c>
      <c r="F71" s="246">
        <f>IF(ISNUMBER(SEARCH('Карта учёта'!$B$14,Расходка[[#This Row],[Наименование расходного материала]])),MAX($F$1:F70)+1,0)</f>
        <v>0</v>
      </c>
      <c r="G71" s="246">
        <f>IF(ISNUMBER(SEARCH('Карта учёта'!$B$15,Расходка[Наименование расходного материала])),MAX($G$1:G70)+1,0)</f>
        <v>0</v>
      </c>
      <c r="H71" s="246">
        <f>IF(ISNUMBER(SEARCH('Карта учёта'!$B$16,Расходка[Наименование расходного материала])),MAX($H$1:H70)+1,0)</f>
        <v>0</v>
      </c>
      <c r="I71" s="246">
        <f>IF(ISNUMBER(SEARCH('Карта учёта'!$B$17,Расходка[Наименование расходного материала])),MAX($I$1:I70)+1,0)</f>
        <v>0</v>
      </c>
      <c r="J71" s="246">
        <f>IF(ISNUMBER(SEARCH('Карта учёта'!$B$18,Расходка[Наименование расходного материала])),MAX($J$1:J70)+1,0)</f>
        <v>0</v>
      </c>
      <c r="K71" s="246">
        <f>IF(ISNUMBER(SEARCH('Карта учёта'!$B$19,Расходка[Наименование расходного материала])),MAX($K$1:K70)+1,0)</f>
        <v>0</v>
      </c>
      <c r="L71" s="246">
        <f>IF(ISNUMBER(SEARCH('Карта учёта'!$B$20,Расходка[Наименование расходного материала])),MAX($L$1:L70)+1,0)</f>
        <v>0</v>
      </c>
      <c r="M71" s="246">
        <f>IF(ISNUMBER(SEARCH('Карта учёта'!$B$21,Расходка[Наименование расходного материала])),MAX($M$1:M70)+1,0)</f>
        <v>70</v>
      </c>
      <c r="N71" s="246">
        <f>IF(ISNUMBER(SEARCH('Карта учёта'!$B$22,Расходка[Наименование расходного материала])),MAX($N$1:N70)+1,0)</f>
        <v>70</v>
      </c>
      <c r="O71" s="246">
        <f>IF(ISNUMBER(SEARCH('Карта учёта'!$B$23,Расходка[Наименование расходного материала])),MAX($O$1:O70)+1,0)</f>
        <v>70</v>
      </c>
      <c r="P71" s="246">
        <f>IF(ISNUMBER(SEARCH('Карта учёта'!$B$24,Расходка[Наименование расходного материала])),MAX($P$1:P70)+1,0)</f>
        <v>70</v>
      </c>
      <c r="Q71" s="246">
        <f>IF(ISNUMBER(SEARCH('Карта учёта'!$B$25,Расходка[Наименование расходного материала])),MAX($Q$1:Q70)+1,0)</f>
        <v>70</v>
      </c>
      <c r="R71" s="247" t="str">
        <f>IFERROR(INDEX(Расходка[Наименование расходного материала],MATCH(Расходка[№],Поиск_расходки[Индекс1],0)),"")</f>
        <v/>
      </c>
      <c r="S71" s="247" t="str">
        <f>IFERROR(INDEX(Расходка[Наименование расходного материала],MATCH(Расходка[№],Поиск_расходки[Индекс2],0)),"")</f>
        <v/>
      </c>
      <c r="T71" s="247" t="str">
        <f>IFERROR(INDEX(Расходка[Наименование расходного материала],MATCH(Расходка[№],Поиск_расходки[Индекс3],0)),"")</f>
        <v/>
      </c>
      <c r="U71" s="247" t="str">
        <f>IFERROR(INDEX(Расходка[Наименование расходного материала],MATCH(Расходка[№],Поиск_расходки[Индекс4],0)),"")</f>
        <v/>
      </c>
      <c r="V71" s="247" t="str">
        <f>IFERROR(INDEX(Расходка[Наименование расходного материала],MATCH(Расходка[№],Поиск_расходки[Индекс5],0)),"")</f>
        <v/>
      </c>
      <c r="W71" s="247" t="str">
        <f>IFERROR(INDEX(Расходка[Наименование расходного материала],MATCH(Расходка[№],Поиск_расходки[Индекс6],0)),"")</f>
        <v/>
      </c>
      <c r="X71" s="247" t="str">
        <f>IFERROR(INDEX(Расходка[Наименование расходного материала],MATCH(Расходка[№],Поиск_расходки[Индекс7],0)),"")</f>
        <v/>
      </c>
      <c r="Y71" s="247" t="str">
        <f>IFERROR(INDEX(Расходка[Наименование расходного материала],MATCH(Расходка[№],Поиск_расходки[Индекс8],0)),"")</f>
        <v/>
      </c>
      <c r="Z71" s="247" t="str">
        <f>IFERROR(INDEX(Расходка[Наименование расходного материала],MATCH(Расходка[№],Поиск_расходки[Индекс9],0)),"")</f>
        <v>BMW</v>
      </c>
      <c r="AA71" s="247" t="str">
        <f>IFERROR(INDEX(Расходка[Наименование расходного материала],MATCH(Расходка[№],Поиск_расходки[Индекс10],0)),"")</f>
        <v>BMW</v>
      </c>
      <c r="AB71" s="247" t="str">
        <f>IFERROR(INDEX(Расходка[Наименование расходного материала],MATCH(Расходка[№],Поиск_расходки[Индекс11],0)),"")</f>
        <v>BMW</v>
      </c>
      <c r="AC71" s="247" t="str">
        <f>IFERROR(INDEX(Расходка[Наименование расходного материала],MATCH(Расходка[№],Поиск_расходки[Индекс12],0)),"")</f>
        <v>BMW</v>
      </c>
      <c r="AD71" s="247" t="str">
        <f>IFERROR(INDEX(Расходка[Наименование расходного материала],MATCH(Расходка[№],Поиск_расходки[Индекс13],0)),"")</f>
        <v>BMW</v>
      </c>
      <c r="AF71" s="4" t="s">
        <v>6</v>
      </c>
      <c r="AG71" s="4" t="s">
        <v>421</v>
      </c>
    </row>
    <row r="72" spans="1:33">
      <c r="A72">
        <v>71</v>
      </c>
      <c r="B72" t="s">
        <v>5</v>
      </c>
      <c r="C72" t="s">
        <v>523</v>
      </c>
      <c r="E72" s="246">
        <f>IF(ISNUMBER(SEARCH('Карта учёта'!$B$13,Расходка[[#This Row],[Наименование расходного материала]])),MAX($E$1:E71)+1,0)</f>
        <v>0</v>
      </c>
      <c r="F72" s="246">
        <f>IF(ISNUMBER(SEARCH('Карта учёта'!$B$14,Расходка[[#This Row],[Наименование расходного материала]])),MAX($F$1:F71)+1,0)</f>
        <v>0</v>
      </c>
      <c r="G72" s="246">
        <f>IF(ISNUMBER(SEARCH('Карта учёта'!$B$15,Расходка[Наименование расходного материала])),MAX($G$1:G71)+1,0)</f>
        <v>0</v>
      </c>
      <c r="H72" s="246">
        <f>IF(ISNUMBER(SEARCH('Карта учёта'!$B$16,Расходка[Наименование расходного материала])),MAX($H$1:H71)+1,0)</f>
        <v>0</v>
      </c>
      <c r="I72" s="246">
        <f>IF(ISNUMBER(SEARCH('Карта учёта'!$B$17,Расходка[Наименование расходного материала])),MAX($I$1:I71)+1,0)</f>
        <v>0</v>
      </c>
      <c r="J72" s="246">
        <f>IF(ISNUMBER(SEARCH('Карта учёта'!$B$18,Расходка[Наименование расходного материала])),MAX($J$1:J71)+1,0)</f>
        <v>0</v>
      </c>
      <c r="K72" s="246">
        <f>IF(ISNUMBER(SEARCH('Карта учёта'!$B$19,Расходка[Наименование расходного материала])),MAX($K$1:K71)+1,0)</f>
        <v>0</v>
      </c>
      <c r="L72" s="246">
        <f>IF(ISNUMBER(SEARCH('Карта учёта'!$B$20,Расходка[Наименование расходного материала])),MAX($L$1:L71)+1,0)</f>
        <v>0</v>
      </c>
      <c r="M72" s="246">
        <f>IF(ISNUMBER(SEARCH('Карта учёта'!$B$21,Расходка[Наименование расходного материала])),MAX($M$1:M71)+1,0)</f>
        <v>71</v>
      </c>
      <c r="N72" s="246">
        <f>IF(ISNUMBER(SEARCH('Карта учёта'!$B$22,Расходка[Наименование расходного материала])),MAX($N$1:N71)+1,0)</f>
        <v>71</v>
      </c>
      <c r="O72" s="246">
        <f>IF(ISNUMBER(SEARCH('Карта учёта'!$B$23,Расходка[Наименование расходного материала])),MAX($O$1:O71)+1,0)</f>
        <v>71</v>
      </c>
      <c r="P72" s="246">
        <f>IF(ISNUMBER(SEARCH('Карта учёта'!$B$24,Расходка[Наименование расходного материала])),MAX($P$1:P71)+1,0)</f>
        <v>71</v>
      </c>
      <c r="Q72" s="246">
        <f>IF(ISNUMBER(SEARCH('Карта учёта'!$B$25,Расходка[Наименование расходного материала])),MAX($Q$1:Q71)+1,0)</f>
        <v>71</v>
      </c>
      <c r="R72" s="247" t="str">
        <f>IFERROR(INDEX(Расходка[Наименование расходного материала],MATCH(Расходка[№],Поиск_расходки[Индекс1],0)),"")</f>
        <v/>
      </c>
      <c r="S72" s="247" t="str">
        <f>IFERROR(INDEX(Расходка[Наименование расходного материала],MATCH(Расходка[№],Поиск_расходки[Индекс2],0)),"")</f>
        <v/>
      </c>
      <c r="T72" s="247" t="str">
        <f>IFERROR(INDEX(Расходка[Наименование расходного материала],MATCH(Расходка[№],Поиск_расходки[Индекс3],0)),"")</f>
        <v/>
      </c>
      <c r="U72" s="247" t="str">
        <f>IFERROR(INDEX(Расходка[Наименование расходного материала],MATCH(Расходка[№],Поиск_расходки[Индекс4],0)),"")</f>
        <v/>
      </c>
      <c r="V72" s="247" t="str">
        <f>IFERROR(INDEX(Расходка[Наименование расходного материала],MATCH(Расходка[№],Поиск_расходки[Индекс5],0)),"")</f>
        <v/>
      </c>
      <c r="W72" s="247" t="str">
        <f>IFERROR(INDEX(Расходка[Наименование расходного материала],MATCH(Расходка[№],Поиск_расходки[Индекс6],0)),"")</f>
        <v/>
      </c>
      <c r="X72" s="247" t="str">
        <f>IFERROR(INDEX(Расходка[Наименование расходного материала],MATCH(Расходка[№],Поиск_расходки[Индекс7],0)),"")</f>
        <v/>
      </c>
      <c r="Y72" s="247" t="str">
        <f>IFERROR(INDEX(Расходка[Наименование расходного материала],MATCH(Расходка[№],Поиск_расходки[Индекс8],0)),"")</f>
        <v/>
      </c>
      <c r="Z72" s="247" t="str">
        <f>IFERROR(INDEX(Расходка[Наименование расходного материала],MATCH(Расходка[№],Поиск_расходки[Индекс9],0)),"")</f>
        <v>NC Аксиома</v>
      </c>
      <c r="AA72" s="247" t="str">
        <f>IFERROR(INDEX(Расходка[Наименование расходного материала],MATCH(Расходка[№],Поиск_расходки[Индекс10],0)),"")</f>
        <v>NC Аксиома</v>
      </c>
      <c r="AB72" s="247" t="str">
        <f>IFERROR(INDEX(Расходка[Наименование расходного материала],MATCH(Расходка[№],Поиск_расходки[Индекс11],0)),"")</f>
        <v>NC Аксиома</v>
      </c>
      <c r="AC72" s="247" t="str">
        <f>IFERROR(INDEX(Расходка[Наименование расходного материала],MATCH(Расходка[№],Поиск_расходки[Индекс12],0)),"")</f>
        <v>NC Аксиома</v>
      </c>
      <c r="AD72" s="247" t="str">
        <f>IFERROR(INDEX(Расходка[Наименование расходного материала],MATCH(Расходка[№],Поиск_расходки[Индекс13],0)),"")</f>
        <v>NC Аксиома</v>
      </c>
      <c r="AF72" s="4" t="s">
        <v>6</v>
      </c>
      <c r="AG72" s="4" t="s">
        <v>467</v>
      </c>
    </row>
    <row r="73" spans="1:33">
      <c r="A73">
        <v>72</v>
      </c>
      <c r="B73" t="s">
        <v>5</v>
      </c>
      <c r="C73" t="s">
        <v>526</v>
      </c>
      <c r="E73" s="246">
        <f>IF(ISNUMBER(SEARCH('Карта учёта'!$B$13,Расходка[[#This Row],[Наименование расходного материала]])),MAX($E$1:E72)+1,0)</f>
        <v>0</v>
      </c>
      <c r="F73" s="246">
        <f>IF(ISNUMBER(SEARCH('Карта учёта'!$B$14,Расходка[[#This Row],[Наименование расходного материала]])),MAX($F$1:F72)+1,0)</f>
        <v>0</v>
      </c>
      <c r="G73" s="246">
        <f>IF(ISNUMBER(SEARCH('Карта учёта'!$B$15,Расходка[Наименование расходного материала])),MAX($G$1:G72)+1,0)</f>
        <v>0</v>
      </c>
      <c r="H73" s="246">
        <f>IF(ISNUMBER(SEARCH('Карта учёта'!$B$16,Расходка[Наименование расходного материала])),MAX($H$1:H72)+1,0)</f>
        <v>0</v>
      </c>
      <c r="I73" s="246">
        <f>IF(ISNUMBER(SEARCH('Карта учёта'!$B$17,Расходка[Наименование расходного материала])),MAX($I$1:I72)+1,0)</f>
        <v>0</v>
      </c>
      <c r="J73" s="246">
        <f>IF(ISNUMBER(SEARCH('Карта учёта'!$B$18,Расходка[Наименование расходного материала])),MAX($J$1:J72)+1,0)</f>
        <v>0</v>
      </c>
      <c r="K73" s="246">
        <f>IF(ISNUMBER(SEARCH('Карта учёта'!$B$19,Расходка[Наименование расходного материала])),MAX($K$1:K72)+1,0)</f>
        <v>0</v>
      </c>
      <c r="L73" s="246">
        <f>IF(ISNUMBER(SEARCH('Карта учёта'!$B$20,Расходка[Наименование расходного материала])),MAX($L$1:L72)+1,0)</f>
        <v>0</v>
      </c>
      <c r="M73" s="246">
        <f>IF(ISNUMBER(SEARCH('Карта учёта'!$B$21,Расходка[Наименование расходного материала])),MAX($M$1:M72)+1,0)</f>
        <v>72</v>
      </c>
      <c r="N73" s="246">
        <f>IF(ISNUMBER(SEARCH('Карта учёта'!$B$22,Расходка[Наименование расходного материала])),MAX($N$1:N72)+1,0)</f>
        <v>72</v>
      </c>
      <c r="O73" s="246">
        <f>IF(ISNUMBER(SEARCH('Карта учёта'!$B$23,Расходка[Наименование расходного материала])),MAX($O$1:O72)+1,0)</f>
        <v>72</v>
      </c>
      <c r="P73" s="246">
        <f>IF(ISNUMBER(SEARCH('Карта учёта'!$B$24,Расходка[Наименование расходного материала])),MAX($P$1:P72)+1,0)</f>
        <v>72</v>
      </c>
      <c r="Q73" s="246">
        <f>IF(ISNUMBER(SEARCH('Карта учёта'!$B$25,Расходка[Наименование расходного материала])),MAX($Q$1:Q72)+1,0)</f>
        <v>72</v>
      </c>
      <c r="R73" s="247" t="str">
        <f>IFERROR(INDEX(Расходка[Наименование расходного материала],MATCH(Расходка[№],Поиск_расходки[Индекс1],0)),"")</f>
        <v/>
      </c>
      <c r="S73" s="247" t="str">
        <f>IFERROR(INDEX(Расходка[Наименование расходного материала],MATCH(Расходка[№],Поиск_расходки[Индекс2],0)),"")</f>
        <v/>
      </c>
      <c r="T73" s="247" t="str">
        <f>IFERROR(INDEX(Расходка[Наименование расходного материала],MATCH(Расходка[№],Поиск_расходки[Индекс3],0)),"")</f>
        <v/>
      </c>
      <c r="U73" s="247" t="str">
        <f>IFERROR(INDEX(Расходка[Наименование расходного материала],MATCH(Расходка[№],Поиск_расходки[Индекс4],0)),"")</f>
        <v/>
      </c>
      <c r="V73" s="247" t="str">
        <f>IFERROR(INDEX(Расходка[Наименование расходного материала],MATCH(Расходка[№],Поиск_расходки[Индекс5],0)),"")</f>
        <v/>
      </c>
      <c r="W73" s="247" t="str">
        <f>IFERROR(INDEX(Расходка[Наименование расходного материала],MATCH(Расходка[№],Поиск_расходки[Индекс6],0)),"")</f>
        <v/>
      </c>
      <c r="X73" s="247" t="str">
        <f>IFERROR(INDEX(Расходка[Наименование расходного материала],MATCH(Расходка[№],Поиск_расходки[Индекс7],0)),"")</f>
        <v/>
      </c>
      <c r="Y73" s="247" t="str">
        <f>IFERROR(INDEX(Расходка[Наименование расходного материала],MATCH(Расходка[№],Поиск_расходки[Индекс8],0)),"")</f>
        <v/>
      </c>
      <c r="Z73" s="247" t="str">
        <f>IFERROR(INDEX(Расходка[Наименование расходного материала],MATCH(Расходка[№],Поиск_расходки[Индекс9],0)),"")</f>
        <v>Across CTO</v>
      </c>
      <c r="AA73" s="247" t="str">
        <f>IFERROR(INDEX(Расходка[Наименование расходного материала],MATCH(Расходка[№],Поиск_расходки[Индекс10],0)),"")</f>
        <v>Across CTO</v>
      </c>
      <c r="AB73" s="247" t="str">
        <f>IFERROR(INDEX(Расходка[Наименование расходного материала],MATCH(Расходка[№],Поиск_расходки[Индекс11],0)),"")</f>
        <v>Across CTO</v>
      </c>
      <c r="AC73" s="247" t="str">
        <f>IFERROR(INDEX(Расходка[Наименование расходного материала],MATCH(Расходка[№],Поиск_расходки[Индекс12],0)),"")</f>
        <v>Across CTO</v>
      </c>
      <c r="AD73" s="247" t="str">
        <f>IFERROR(INDEX(Расходка[Наименование расходного материала],MATCH(Расходка[№],Поиск_расходки[Индекс13],0)),"")</f>
        <v>Across CTO</v>
      </c>
      <c r="AF73" s="4" t="s">
        <v>6</v>
      </c>
      <c r="AG73" s="4" t="s">
        <v>422</v>
      </c>
    </row>
    <row r="74" spans="1:33">
      <c r="A74">
        <v>73</v>
      </c>
      <c r="B74" t="s">
        <v>528</v>
      </c>
      <c r="C74" t="s">
        <v>527</v>
      </c>
      <c r="E74" s="246">
        <f>IF(ISNUMBER(SEARCH('Карта учёта'!$B$13,Расходка[[#This Row],[Наименование расходного материала]])),MAX($E$1:E73)+1,0)</f>
        <v>0</v>
      </c>
      <c r="F74" s="246">
        <f>IF(ISNUMBER(SEARCH('Карта учёта'!$B$14,Расходка[[#This Row],[Наименование расходного материала]])),MAX($F$1:F73)+1,0)</f>
        <v>0</v>
      </c>
      <c r="G74" s="246">
        <f>IF(ISNUMBER(SEARCH('Карта учёта'!$B$15,Расходка[Наименование расходного материала])),MAX($G$1:G73)+1,0)</f>
        <v>0</v>
      </c>
      <c r="H74" s="246">
        <f>IF(ISNUMBER(SEARCH('Карта учёта'!$B$16,Расходка[Наименование расходного материала])),MAX($H$1:H73)+1,0)</f>
        <v>0</v>
      </c>
      <c r="I74" s="246">
        <f>IF(ISNUMBER(SEARCH('Карта учёта'!$B$17,Расходка[Наименование расходного материала])),MAX($I$1:I73)+1,0)</f>
        <v>0</v>
      </c>
      <c r="J74" s="246">
        <f>IF(ISNUMBER(SEARCH('Карта учёта'!$B$18,Расходка[Наименование расходного материала])),MAX($J$1:J73)+1,0)</f>
        <v>0</v>
      </c>
      <c r="K74" s="246">
        <f>IF(ISNUMBER(SEARCH('Карта учёта'!$B$19,Расходка[Наименование расходного материала])),MAX($K$1:K73)+1,0)</f>
        <v>0</v>
      </c>
      <c r="L74" s="246">
        <f>IF(ISNUMBER(SEARCH('Карта учёта'!$B$20,Расходка[Наименование расходного материала])),MAX($L$1:L73)+1,0)</f>
        <v>0</v>
      </c>
      <c r="M74" s="246">
        <f>IF(ISNUMBER(SEARCH('Карта учёта'!$B$21,Расходка[Наименование расходного материала])),MAX($M$1:M73)+1,0)</f>
        <v>73</v>
      </c>
      <c r="N74" s="246">
        <f>IF(ISNUMBER(SEARCH('Карта учёта'!$B$22,Расходка[Наименование расходного материала])),MAX($N$1:N73)+1,0)</f>
        <v>73</v>
      </c>
      <c r="O74" s="246">
        <f>IF(ISNUMBER(SEARCH('Карта учёта'!$B$23,Расходка[Наименование расходного материала])),MAX($O$1:O73)+1,0)</f>
        <v>73</v>
      </c>
      <c r="P74" s="246">
        <f>IF(ISNUMBER(SEARCH('Карта учёта'!$B$24,Расходка[Наименование расходного материала])),MAX($P$1:P73)+1,0)</f>
        <v>73</v>
      </c>
      <c r="Q74" s="246">
        <f>IF(ISNUMBER(SEARCH('Карта учёта'!$B$25,Расходка[Наименование расходного материала])),MAX($Q$1:Q73)+1,0)</f>
        <v>73</v>
      </c>
      <c r="R74" s="247" t="str">
        <f>IFERROR(INDEX(Расходка[Наименование расходного материала],MATCH(Расходка[№],Поиск_расходки[Индекс1],0)),"")</f>
        <v/>
      </c>
      <c r="S74" s="247" t="str">
        <f>IFERROR(INDEX(Расходка[Наименование расходного материала],MATCH(Расходка[№],Поиск_расходки[Индекс2],0)),"")</f>
        <v/>
      </c>
      <c r="T74" s="247" t="str">
        <f>IFERROR(INDEX(Расходка[Наименование расходного материала],MATCH(Расходка[№],Поиск_расходки[Индекс3],0)),"")</f>
        <v/>
      </c>
      <c r="U74" s="247" t="str">
        <f>IFERROR(INDEX(Расходка[Наименование расходного материала],MATCH(Расходка[№],Поиск_расходки[Индекс4],0)),"")</f>
        <v/>
      </c>
      <c r="V74" s="247" t="str">
        <f>IFERROR(INDEX(Расходка[Наименование расходного материала],MATCH(Расходка[№],Поиск_расходки[Индекс5],0)),"")</f>
        <v/>
      </c>
      <c r="W74" s="247" t="str">
        <f>IFERROR(INDEX(Расходка[Наименование расходного материала],MATCH(Расходка[№],Поиск_расходки[Индекс6],0)),"")</f>
        <v/>
      </c>
      <c r="X74" s="247" t="str">
        <f>IFERROR(INDEX(Расходка[Наименование расходного материала],MATCH(Расходка[№],Поиск_расходки[Индекс7],0)),"")</f>
        <v/>
      </c>
      <c r="Y74" s="247" t="str">
        <f>IFERROR(INDEX(Расходка[Наименование расходного материала],MATCH(Расходка[№],Поиск_расходки[Индекс8],0)),"")</f>
        <v/>
      </c>
      <c r="Z74" s="247" t="str">
        <f>IFERROR(INDEX(Расходка[Наименование расходного материала],MATCH(Расходка[№],Поиск_расходки[Индекс9],0)),"")</f>
        <v>Asahi Corsair</v>
      </c>
      <c r="AA74" s="247" t="str">
        <f>IFERROR(INDEX(Расходка[Наименование расходного материала],MATCH(Расходка[№],Поиск_расходки[Индекс10],0)),"")</f>
        <v>Asahi Corsair</v>
      </c>
      <c r="AB74" s="247" t="str">
        <f>IFERROR(INDEX(Расходка[Наименование расходного материала],MATCH(Расходка[№],Поиск_расходки[Индекс11],0)),"")</f>
        <v>Asahi Corsair</v>
      </c>
      <c r="AC74" s="247" t="str">
        <f>IFERROR(INDEX(Расходка[Наименование расходного материала],MATCH(Расходка[№],Поиск_расходки[Индекс12],0)),"")</f>
        <v>Asahi Corsair</v>
      </c>
      <c r="AD74" s="247" t="str">
        <f>IFERROR(INDEX(Расходка[Наименование расходного материала],MATCH(Расходка[№],Поиск_расходки[Индекс13],0)),"")</f>
        <v>Asahi Corsair</v>
      </c>
      <c r="AF74" s="4" t="s">
        <v>6</v>
      </c>
      <c r="AG74" s="4" t="s">
        <v>468</v>
      </c>
    </row>
    <row r="75" spans="1:33">
      <c r="A75">
        <v>74</v>
      </c>
      <c r="E75" s="246">
        <f>IF(ISNUMBER(SEARCH('Карта учёта'!$B$13,Расходка[[#This Row],[Наименование расходного материала]])),MAX($E$1:E74)+1,0)</f>
        <v>0</v>
      </c>
      <c r="F75" s="246">
        <f>IF(ISNUMBER(SEARCH('Карта учёта'!$B$14,Расходка[[#This Row],[Наименование расходного материала]])),MAX($F$1:F74)+1,0)</f>
        <v>0</v>
      </c>
      <c r="G75" s="246">
        <f>IF(ISNUMBER(SEARCH('Карта учёта'!$B$15,Расходка[Наименование расходного материала])),MAX($G$1:G74)+1,0)</f>
        <v>0</v>
      </c>
      <c r="H75" s="246">
        <f>IF(ISNUMBER(SEARCH('Карта учёта'!$B$16,Расходка[Наименование расходного материала])),MAX($H$1:H74)+1,0)</f>
        <v>0</v>
      </c>
      <c r="I75" s="246">
        <f>IF(ISNUMBER(SEARCH('Карта учёта'!$B$17,Расходка[Наименование расходного материала])),MAX($I$1:I74)+1,0)</f>
        <v>0</v>
      </c>
      <c r="J75" s="246">
        <f>IF(ISNUMBER(SEARCH('Карта учёта'!$B$18,Расходка[Наименование расходного материала])),MAX($J$1:J74)+1,0)</f>
        <v>0</v>
      </c>
      <c r="K75" s="246">
        <f>IF(ISNUMBER(SEARCH('Карта учёта'!$B$19,Расходка[Наименование расходного материала])),MAX($K$1:K74)+1,0)</f>
        <v>0</v>
      </c>
      <c r="L75" s="246">
        <f>IF(ISNUMBER(SEARCH('Карта учёта'!$B$20,Расходка[Наименование расходного материала])),MAX($L$1:L74)+1,0)</f>
        <v>0</v>
      </c>
      <c r="M75" s="246">
        <f>IF(ISNUMBER(SEARCH('Карта учёта'!$B$21,Расходка[Наименование расходного материала])),MAX($M$1:M74)+1,0)</f>
        <v>0</v>
      </c>
      <c r="N75" s="246">
        <f>IF(ISNUMBER(SEARCH('Карта учёта'!$B$22,Расходка[Наименование расходного материала])),MAX($N$1:N74)+1,0)</f>
        <v>0</v>
      </c>
      <c r="O75" s="246">
        <f>IF(ISNUMBER(SEARCH('Карта учёта'!$B$23,Расходка[Наименование расходного материала])),MAX($O$1:O74)+1,0)</f>
        <v>0</v>
      </c>
      <c r="P75" s="246">
        <f>IF(ISNUMBER(SEARCH('Карта учёта'!$B$24,Расходка[Наименование расходного материала])),MAX($P$1:P74)+1,0)</f>
        <v>0</v>
      </c>
      <c r="Q75" s="246">
        <f>IF(ISNUMBER(SEARCH('Карта учёта'!$B$25,Расходка[Наименование расходного материала])),MAX($Q$1:Q74)+1,0)</f>
        <v>0</v>
      </c>
      <c r="R75" s="247" t="str">
        <f>IFERROR(INDEX(Расходка[Наименование расходного материала],MATCH(Расходка[№],Поиск_расходки[Индекс1],0)),"")</f>
        <v/>
      </c>
      <c r="S75" s="247" t="str">
        <f>IFERROR(INDEX(Расходка[Наименование расходного материала],MATCH(Расходка[№],Поиск_расходки[Индекс2],0)),"")</f>
        <v/>
      </c>
      <c r="T75" s="247" t="str">
        <f>IFERROR(INDEX(Расходка[Наименование расходного материала],MATCH(Расходка[№],Поиск_расходки[Индекс3],0)),"")</f>
        <v/>
      </c>
      <c r="U75" s="247" t="str">
        <f>IFERROR(INDEX(Расходка[Наименование расходного материала],MATCH(Расходка[№],Поиск_расходки[Индекс4],0)),"")</f>
        <v/>
      </c>
      <c r="V75" s="247" t="str">
        <f>IFERROR(INDEX(Расходка[Наименование расходного материала],MATCH(Расходка[№],Поиск_расходки[Индекс5],0)),"")</f>
        <v/>
      </c>
      <c r="W75" s="247" t="str">
        <f>IFERROR(INDEX(Расходка[Наименование расходного материала],MATCH(Расходка[№],Поиск_расходки[Индекс6],0)),"")</f>
        <v/>
      </c>
      <c r="X75" s="247" t="str">
        <f>IFERROR(INDEX(Расходка[Наименование расходного материала],MATCH(Расходка[№],Поиск_расходки[Индекс7],0)),"")</f>
        <v/>
      </c>
      <c r="Y75" s="247" t="str">
        <f>IFERROR(INDEX(Расходка[Наименование расходного материала],MATCH(Расходка[№],Поиск_расходки[Индекс8],0)),"")</f>
        <v/>
      </c>
      <c r="Z75" s="247" t="str">
        <f>IFERROR(INDEX(Расходка[Наименование расходного материала],MATCH(Расходка[№],Поиск_расходки[Индекс9],0)),"")</f>
        <v/>
      </c>
      <c r="AA75" s="247" t="str">
        <f>IFERROR(INDEX(Расходка[Наименование расходного материала],MATCH(Расходка[№],Поиск_расходки[Индекс10],0)),"")</f>
        <v/>
      </c>
      <c r="AB75" s="247" t="str">
        <f>IFERROR(INDEX(Расходка[Наименование расходного материала],MATCH(Расходка[№],Поиск_расходки[Индекс11],0)),"")</f>
        <v/>
      </c>
      <c r="AC75" s="247" t="str">
        <f>IFERROR(INDEX(Расходка[Наименование расходного материала],MATCH(Расходка[№],Поиск_расходки[Индекс12],0)),"")</f>
        <v/>
      </c>
      <c r="AD75" s="247" t="str">
        <f>IFERROR(INDEX(Расходка[Наименование расходного материала],MATCH(Расходка[№],Поиск_расходки[Индекс13],0)),"")</f>
        <v/>
      </c>
      <c r="AF75" s="4" t="s">
        <v>6</v>
      </c>
      <c r="AG75" s="4" t="s">
        <v>469</v>
      </c>
    </row>
    <row r="76" spans="1:33">
      <c r="E76" s="246">
        <f>IF(ISNUMBER(SEARCH('Карта учёта'!$B$13,Расходка[[#This Row],[Наименование расходного материала]])),MAX($E$1:E75)+1,0)</f>
        <v>0</v>
      </c>
      <c r="F76" s="246">
        <f>IF(ISNUMBER(SEARCH('Карта учёта'!$B$14,Расходка[[#This Row],[Наименование расходного материала]])),MAX($F$1:F75)+1,0)</f>
        <v>0</v>
      </c>
      <c r="G76" s="246">
        <f>IF(ISNUMBER(SEARCH('Карта учёта'!$B$15,Расходка[Наименование расходного материала])),MAX($G$1:G75)+1,0)</f>
        <v>0</v>
      </c>
      <c r="H76" s="246">
        <f>IF(ISNUMBER(SEARCH('Карта учёта'!$B$16,Расходка[Наименование расходного материала])),MAX($H$1:H75)+1,0)</f>
        <v>0</v>
      </c>
      <c r="I76" s="246">
        <f>IF(ISNUMBER(SEARCH('Карта учёта'!$B$17,Расходка[Наименование расходного материала])),MAX($I$1:I75)+1,0)</f>
        <v>0</v>
      </c>
      <c r="J76" s="246">
        <f>IF(ISNUMBER(SEARCH('Карта учёта'!$B$18,Расходка[Наименование расходного материала])),MAX($J$1:J75)+1,0)</f>
        <v>0</v>
      </c>
      <c r="K76" s="246">
        <f>IF(ISNUMBER(SEARCH('Карта учёта'!$B$19,Расходка[Наименование расходного материала])),MAX($K$1:K75)+1,0)</f>
        <v>0</v>
      </c>
      <c r="L76" s="246">
        <f>IF(ISNUMBER(SEARCH('Карта учёта'!$B$20,Расходка[Наименование расходного материала])),MAX($L$1:L75)+1,0)</f>
        <v>0</v>
      </c>
      <c r="M76" s="246">
        <f>IF(ISNUMBER(SEARCH('Карта учёта'!$B$21,Расходка[Наименование расходного материала])),MAX($M$1:M75)+1,0)</f>
        <v>0</v>
      </c>
      <c r="N76" s="246">
        <f>IF(ISNUMBER(SEARCH('Карта учёта'!$B$22,Расходка[Наименование расходного материала])),MAX($N$1:N75)+1,0)</f>
        <v>0</v>
      </c>
      <c r="O76" s="246">
        <f>IF(ISNUMBER(SEARCH('Карта учёта'!$B$23,Расходка[Наименование расходного материала])),MAX($O$1:O75)+1,0)</f>
        <v>0</v>
      </c>
      <c r="P76" s="246">
        <f>IF(ISNUMBER(SEARCH('Карта учёта'!$B$24,Расходка[Наименование расходного материала])),MAX($P$1:P75)+1,0)</f>
        <v>0</v>
      </c>
      <c r="Q76" s="246">
        <f>IF(ISNUMBER(SEARCH('Карта учёта'!$B$25,Расходка[Наименование расходного материала])),MAX($Q$1:Q75)+1,0)</f>
        <v>0</v>
      </c>
      <c r="R76" s="247" t="str">
        <f>IFERROR(INDEX(Расходка[Наименование расходного материала],MATCH(Расходка[№],Поиск_расходки[Индекс1],0)),"")</f>
        <v/>
      </c>
      <c r="S76" s="247" t="str">
        <f>IFERROR(INDEX(Расходка[Наименование расходного материала],MATCH(Расходка[№],Поиск_расходки[Индекс2],0)),"")</f>
        <v/>
      </c>
      <c r="T76" s="247" t="str">
        <f>IFERROR(INDEX(Расходка[Наименование расходного материала],MATCH(Расходка[№],Поиск_расходки[Индекс3],0)),"")</f>
        <v/>
      </c>
      <c r="U76" s="247" t="str">
        <f>IFERROR(INDEX(Расходка[Наименование расходного материала],MATCH(Расходка[№],Поиск_расходки[Индекс4],0)),"")</f>
        <v/>
      </c>
      <c r="V76" s="247" t="str">
        <f>IFERROR(INDEX(Расходка[Наименование расходного материала],MATCH(Расходка[№],Поиск_расходки[Индекс5],0)),"")</f>
        <v/>
      </c>
      <c r="W76" s="247" t="str">
        <f>IFERROR(INDEX(Расходка[Наименование расходного материала],MATCH(Расходка[№],Поиск_расходки[Индекс6],0)),"")</f>
        <v/>
      </c>
      <c r="X76" s="247" t="str">
        <f>IFERROR(INDEX(Расходка[Наименование расходного материала],MATCH(Расходка[№],Поиск_расходки[Индекс7],0)),"")</f>
        <v/>
      </c>
      <c r="Y76" s="247" t="str">
        <f>IFERROR(INDEX(Расходка[Наименование расходного материала],MATCH(Расходка[№],Поиск_расходки[Индекс8],0)),"")</f>
        <v/>
      </c>
      <c r="Z76" s="247" t="str">
        <f>IFERROR(INDEX(Расходка[Наименование расходного материала],MATCH(Расходка[№],Поиск_расходки[Индекс9],0)),"")</f>
        <v/>
      </c>
      <c r="AA76" s="247" t="str">
        <f>IFERROR(INDEX(Расходка[Наименование расходного материала],MATCH(Расходка[№],Поиск_расходки[Индекс10],0)),"")</f>
        <v/>
      </c>
      <c r="AB76" s="247" t="str">
        <f>IFERROR(INDEX(Расходка[Наименование расходного материала],MATCH(Расходка[№],Поиск_расходки[Индекс11],0)),"")</f>
        <v/>
      </c>
      <c r="AC76" s="247" t="str">
        <f>IFERROR(INDEX(Расходка[Наименование расходного материала],MATCH(Расходка[№],Поиск_расходки[Индекс12],0)),"")</f>
        <v/>
      </c>
      <c r="AD76" s="247" t="str">
        <f>IFERROR(INDEX(Расходка[Наименование расходного материала],MATCH(Расходка[№],Поиск_расходки[Индекс13],0)),"")</f>
        <v/>
      </c>
      <c r="AF76" s="4" t="s">
        <v>6</v>
      </c>
      <c r="AG76" s="4" t="s">
        <v>470</v>
      </c>
    </row>
    <row r="77" spans="1:33">
      <c r="E77" s="246">
        <f>IF(ISNUMBER(SEARCH('Карта учёта'!$B$13,Расходка[[#This Row],[Наименование расходного материала]])),MAX($E$1:E76)+1,0)</f>
        <v>0</v>
      </c>
      <c r="F77" s="246">
        <f>IF(ISNUMBER(SEARCH('Карта учёта'!$B$14,Расходка[[#This Row],[Наименование расходного материала]])),MAX($F$1:F76)+1,0)</f>
        <v>0</v>
      </c>
      <c r="G77" s="246">
        <f>IF(ISNUMBER(SEARCH('Карта учёта'!$B$15,Расходка[Наименование расходного материала])),MAX($G$1:G76)+1,0)</f>
        <v>0</v>
      </c>
      <c r="H77" s="246">
        <f>IF(ISNUMBER(SEARCH('Карта учёта'!$B$16,Расходка[Наименование расходного материала])),MAX($H$1:H76)+1,0)</f>
        <v>0</v>
      </c>
      <c r="I77" s="246">
        <f>IF(ISNUMBER(SEARCH('Карта учёта'!$B$17,Расходка[Наименование расходного материала])),MAX($I$1:I76)+1,0)</f>
        <v>0</v>
      </c>
      <c r="J77" s="246">
        <f>IF(ISNUMBER(SEARCH('Карта учёта'!$B$18,Расходка[Наименование расходного материала])),MAX($J$1:J76)+1,0)</f>
        <v>0</v>
      </c>
      <c r="K77" s="246">
        <f>IF(ISNUMBER(SEARCH('Карта учёта'!$B$19,Расходка[Наименование расходного материала])),MAX($K$1:K76)+1,0)</f>
        <v>0</v>
      </c>
      <c r="L77" s="246">
        <f>IF(ISNUMBER(SEARCH('Карта учёта'!$B$20,Расходка[Наименование расходного материала])),MAX($L$1:L76)+1,0)</f>
        <v>0</v>
      </c>
      <c r="M77" s="246">
        <f>IF(ISNUMBER(SEARCH('Карта учёта'!$B$21,Расходка[Наименование расходного материала])),MAX($M$1:M76)+1,0)</f>
        <v>0</v>
      </c>
      <c r="N77" s="246">
        <f>IF(ISNUMBER(SEARCH('Карта учёта'!$B$22,Расходка[Наименование расходного материала])),MAX($N$1:N76)+1,0)</f>
        <v>0</v>
      </c>
      <c r="O77" s="246">
        <f>IF(ISNUMBER(SEARCH('Карта учёта'!$B$23,Расходка[Наименование расходного материала])),MAX($O$1:O76)+1,0)</f>
        <v>0</v>
      </c>
      <c r="P77" s="246">
        <f>IF(ISNUMBER(SEARCH('Карта учёта'!$B$24,Расходка[Наименование расходного материала])),MAX($P$1:P76)+1,0)</f>
        <v>0</v>
      </c>
      <c r="Q77" s="246">
        <f>IF(ISNUMBER(SEARCH('Карта учёта'!$B$25,Расходка[Наименование расходного материала])),MAX($Q$1:Q76)+1,0)</f>
        <v>0</v>
      </c>
      <c r="R77" s="247" t="str">
        <f>IFERROR(INDEX(Расходка[Наименование расходного материала],MATCH(Расходка[№],Поиск_расходки[Индекс1],0)),"")</f>
        <v/>
      </c>
      <c r="S77" s="247" t="str">
        <f>IFERROR(INDEX(Расходка[Наименование расходного материала],MATCH(Расходка[№],Поиск_расходки[Индекс2],0)),"")</f>
        <v/>
      </c>
      <c r="T77" s="247" t="str">
        <f>IFERROR(INDEX(Расходка[Наименование расходного материала],MATCH(Расходка[№],Поиск_расходки[Индекс3],0)),"")</f>
        <v/>
      </c>
      <c r="U77" s="247" t="str">
        <f>IFERROR(INDEX(Расходка[Наименование расходного материала],MATCH(Расходка[№],Поиск_расходки[Индекс4],0)),"")</f>
        <v/>
      </c>
      <c r="V77" s="247" t="str">
        <f>IFERROR(INDEX(Расходка[Наименование расходного материала],MATCH(Расходка[№],Поиск_расходки[Индекс5],0)),"")</f>
        <v/>
      </c>
      <c r="W77" s="247" t="str">
        <f>IFERROR(INDEX(Расходка[Наименование расходного материала],MATCH(Расходка[№],Поиск_расходки[Индекс6],0)),"")</f>
        <v/>
      </c>
      <c r="X77" s="247" t="str">
        <f>IFERROR(INDEX(Расходка[Наименование расходного материала],MATCH(Расходка[№],Поиск_расходки[Индекс7],0)),"")</f>
        <v/>
      </c>
      <c r="Y77" s="247" t="str">
        <f>IFERROR(INDEX(Расходка[Наименование расходного материала],MATCH(Расходка[№],Поиск_расходки[Индекс8],0)),"")</f>
        <v/>
      </c>
      <c r="Z77" s="247" t="str">
        <f>IFERROR(INDEX(Расходка[Наименование расходного материала],MATCH(Расходка[№],Поиск_расходки[Индекс9],0)),"")</f>
        <v/>
      </c>
      <c r="AA77" s="247" t="str">
        <f>IFERROR(INDEX(Расходка[Наименование расходного материала],MATCH(Расходка[№],Поиск_расходки[Индекс10],0)),"")</f>
        <v/>
      </c>
      <c r="AB77" s="247" t="str">
        <f>IFERROR(INDEX(Расходка[Наименование расходного материала],MATCH(Расходка[№],Поиск_расходки[Индекс11],0)),"")</f>
        <v/>
      </c>
      <c r="AC77" s="247" t="str">
        <f>IFERROR(INDEX(Расходка[Наименование расходного материала],MATCH(Расходка[№],Поиск_расходки[Индекс12],0)),"")</f>
        <v/>
      </c>
      <c r="AD77" s="247" t="str">
        <f>IFERROR(INDEX(Расходка[Наименование расходного материала],MATCH(Расходка[№],Поиск_расходки[Индекс13],0)),"")</f>
        <v/>
      </c>
      <c r="AF77" s="4" t="s">
        <v>6</v>
      </c>
      <c r="AG77" s="4" t="s">
        <v>471</v>
      </c>
    </row>
    <row r="78" spans="1:33">
      <c r="E78" s="246">
        <f>IF(ISNUMBER(SEARCH('Карта учёта'!$B$13,Расходка[[#This Row],[Наименование расходного материала]])),MAX($E$1:E77)+1,0)</f>
        <v>0</v>
      </c>
      <c r="F78" s="246">
        <f>IF(ISNUMBER(SEARCH('Карта учёта'!$B$14,Расходка[[#This Row],[Наименование расходного материала]])),MAX($F$1:F77)+1,0)</f>
        <v>0</v>
      </c>
      <c r="G78" s="246">
        <f>IF(ISNUMBER(SEARCH('Карта учёта'!$B$15,Расходка[Наименование расходного материала])),MAX($G$1:G77)+1,0)</f>
        <v>0</v>
      </c>
      <c r="H78" s="246">
        <f>IF(ISNUMBER(SEARCH('Карта учёта'!$B$16,Расходка[Наименование расходного материала])),MAX($H$1:H77)+1,0)</f>
        <v>0</v>
      </c>
      <c r="I78" s="246">
        <f>IF(ISNUMBER(SEARCH('Карта учёта'!$B$17,Расходка[Наименование расходного материала])),MAX($I$1:I77)+1,0)</f>
        <v>0</v>
      </c>
      <c r="J78" s="246">
        <f>IF(ISNUMBER(SEARCH('Карта учёта'!$B$18,Расходка[Наименование расходного материала])),MAX($J$1:J77)+1,0)</f>
        <v>0</v>
      </c>
      <c r="K78" s="246">
        <f>IF(ISNUMBER(SEARCH('Карта учёта'!$B$19,Расходка[Наименование расходного материала])),MAX($K$1:K77)+1,0)</f>
        <v>0</v>
      </c>
      <c r="L78" s="246">
        <f>IF(ISNUMBER(SEARCH('Карта учёта'!$B$20,Расходка[Наименование расходного материала])),MAX($L$1:L77)+1,0)</f>
        <v>0</v>
      </c>
      <c r="M78" s="246">
        <f>IF(ISNUMBER(SEARCH('Карта учёта'!$B$21,Расходка[Наименование расходного материала])),MAX($M$1:M77)+1,0)</f>
        <v>0</v>
      </c>
      <c r="N78" s="246">
        <f>IF(ISNUMBER(SEARCH('Карта учёта'!$B$22,Расходка[Наименование расходного материала])),MAX($N$1:N77)+1,0)</f>
        <v>0</v>
      </c>
      <c r="O78" s="246">
        <f>IF(ISNUMBER(SEARCH('Карта учёта'!$B$23,Расходка[Наименование расходного материала])),MAX($O$1:O77)+1,0)</f>
        <v>0</v>
      </c>
      <c r="P78" s="246">
        <f>IF(ISNUMBER(SEARCH('Карта учёта'!$B$24,Расходка[Наименование расходного материала])),MAX($P$1:P77)+1,0)</f>
        <v>0</v>
      </c>
      <c r="Q78" s="246">
        <f>IF(ISNUMBER(SEARCH('Карта учёта'!$B$25,Расходка[Наименование расходного материала])),MAX($Q$1:Q77)+1,0)</f>
        <v>0</v>
      </c>
      <c r="R78" s="247" t="str">
        <f>IFERROR(INDEX(Расходка[Наименование расходного материала],MATCH(Расходка[№],Поиск_расходки[Индекс1],0)),"")</f>
        <v/>
      </c>
      <c r="S78" s="247" t="str">
        <f>IFERROR(INDEX(Расходка[Наименование расходного материала],MATCH(Расходка[№],Поиск_расходки[Индекс2],0)),"")</f>
        <v/>
      </c>
      <c r="T78" s="247" t="str">
        <f>IFERROR(INDEX(Расходка[Наименование расходного материала],MATCH(Расходка[№],Поиск_расходки[Индекс3],0)),"")</f>
        <v/>
      </c>
      <c r="U78" s="247" t="str">
        <f>IFERROR(INDEX(Расходка[Наименование расходного материала],MATCH(Расходка[№],Поиск_расходки[Индекс4],0)),"")</f>
        <v/>
      </c>
      <c r="V78" s="247" t="str">
        <f>IFERROR(INDEX(Расходка[Наименование расходного материала],MATCH(Расходка[№],Поиск_расходки[Индекс5],0)),"")</f>
        <v/>
      </c>
      <c r="W78" s="247" t="str">
        <f>IFERROR(INDEX(Расходка[Наименование расходного материала],MATCH(Расходка[№],Поиск_расходки[Индекс6],0)),"")</f>
        <v/>
      </c>
      <c r="X78" s="247" t="str">
        <f>IFERROR(INDEX(Расходка[Наименование расходного материала],MATCH(Расходка[№],Поиск_расходки[Индекс7],0)),"")</f>
        <v/>
      </c>
      <c r="Y78" s="247" t="str">
        <f>IFERROR(INDEX(Расходка[Наименование расходного материала],MATCH(Расходка[№],Поиск_расходки[Индекс8],0)),"")</f>
        <v/>
      </c>
      <c r="Z78" s="247" t="str">
        <f>IFERROR(INDEX(Расходка[Наименование расходного материала],MATCH(Расходка[№],Поиск_расходки[Индекс9],0)),"")</f>
        <v/>
      </c>
      <c r="AA78" s="247" t="str">
        <f>IFERROR(INDEX(Расходка[Наименование расходного материала],MATCH(Расходка[№],Поиск_расходки[Индекс10],0)),"")</f>
        <v/>
      </c>
      <c r="AB78" s="247" t="str">
        <f>IFERROR(INDEX(Расходка[Наименование расходного материала],MATCH(Расходка[№],Поиск_расходки[Индекс11],0)),"")</f>
        <v/>
      </c>
      <c r="AC78" s="247" t="str">
        <f>IFERROR(INDEX(Расходка[Наименование расходного материала],MATCH(Расходка[№],Поиск_расходки[Индекс12],0)),"")</f>
        <v/>
      </c>
      <c r="AD78" s="247" t="str">
        <f>IFERROR(INDEX(Расходка[Наименование расходного материала],MATCH(Расходка[№],Поиск_расходки[Индекс13],0)),"")</f>
        <v/>
      </c>
      <c r="AF78" s="4" t="s">
        <v>6</v>
      </c>
      <c r="AG78" s="4" t="s">
        <v>472</v>
      </c>
    </row>
    <row r="79" spans="1:33">
      <c r="E79" s="246">
        <f>IF(ISNUMBER(SEARCH('Карта учёта'!$B$13,Расходка[[#This Row],[Наименование расходного материала]])),MAX($E$1:E78)+1,0)</f>
        <v>0</v>
      </c>
      <c r="F79" s="246">
        <f>IF(ISNUMBER(SEARCH('Карта учёта'!$B$14,Расходка[[#This Row],[Наименование расходного материала]])),MAX($F$1:F78)+1,0)</f>
        <v>0</v>
      </c>
      <c r="G79" s="246">
        <f>IF(ISNUMBER(SEARCH('Карта учёта'!$B$15,Расходка[Наименование расходного материала])),MAX($G$1:G78)+1,0)</f>
        <v>0</v>
      </c>
      <c r="H79" s="246">
        <f>IF(ISNUMBER(SEARCH('Карта учёта'!$B$16,Расходка[Наименование расходного материала])),MAX($H$1:H78)+1,0)</f>
        <v>0</v>
      </c>
      <c r="I79" s="246">
        <f>IF(ISNUMBER(SEARCH('Карта учёта'!$B$17,Расходка[Наименование расходного материала])),MAX($I$1:I78)+1,0)</f>
        <v>0</v>
      </c>
      <c r="J79" s="246">
        <f>IF(ISNUMBER(SEARCH('Карта учёта'!$B$18,Расходка[Наименование расходного материала])),MAX($J$1:J78)+1,0)</f>
        <v>0</v>
      </c>
      <c r="K79" s="246">
        <f>IF(ISNUMBER(SEARCH('Карта учёта'!$B$19,Расходка[Наименование расходного материала])),MAX($K$1:K78)+1,0)</f>
        <v>0</v>
      </c>
      <c r="L79" s="246">
        <f>IF(ISNUMBER(SEARCH('Карта учёта'!$B$20,Расходка[Наименование расходного материала])),MAX($L$1:L78)+1,0)</f>
        <v>0</v>
      </c>
      <c r="M79" s="246">
        <f>IF(ISNUMBER(SEARCH('Карта учёта'!$B$21,Расходка[Наименование расходного материала])),MAX($M$1:M78)+1,0)</f>
        <v>0</v>
      </c>
      <c r="N79" s="246">
        <f>IF(ISNUMBER(SEARCH('Карта учёта'!$B$22,Расходка[Наименование расходного материала])),MAX($N$1:N78)+1,0)</f>
        <v>0</v>
      </c>
      <c r="O79" s="246">
        <f>IF(ISNUMBER(SEARCH('Карта учёта'!$B$23,Расходка[Наименование расходного материала])),MAX($O$1:O78)+1,0)</f>
        <v>0</v>
      </c>
      <c r="P79" s="246">
        <f>IF(ISNUMBER(SEARCH('Карта учёта'!$B$24,Расходка[Наименование расходного материала])),MAX($P$1:P78)+1,0)</f>
        <v>0</v>
      </c>
      <c r="Q79" s="246">
        <f>IF(ISNUMBER(SEARCH('Карта учёта'!$B$25,Расходка[Наименование расходного материала])),MAX($Q$1:Q78)+1,0)</f>
        <v>0</v>
      </c>
      <c r="R79" s="247" t="str">
        <f>IFERROR(INDEX(Расходка[Наименование расходного материала],MATCH(Расходка[№],Поиск_расходки[Индекс1],0)),"")</f>
        <v/>
      </c>
      <c r="S79" s="247" t="str">
        <f>IFERROR(INDEX(Расходка[Наименование расходного материала],MATCH(Расходка[№],Поиск_расходки[Индекс2],0)),"")</f>
        <v/>
      </c>
      <c r="T79" s="247" t="str">
        <f>IFERROR(INDEX(Расходка[Наименование расходного материала],MATCH(Расходка[№],Поиск_расходки[Индекс3],0)),"")</f>
        <v/>
      </c>
      <c r="U79" s="247" t="str">
        <f>IFERROR(INDEX(Расходка[Наименование расходного материала],MATCH(Расходка[№],Поиск_расходки[Индекс4],0)),"")</f>
        <v/>
      </c>
      <c r="V79" s="247" t="str">
        <f>IFERROR(INDEX(Расходка[Наименование расходного материала],MATCH(Расходка[№],Поиск_расходки[Индекс5],0)),"")</f>
        <v/>
      </c>
      <c r="W79" s="247" t="str">
        <f>IFERROR(INDEX(Расходка[Наименование расходного материала],MATCH(Расходка[№],Поиск_расходки[Индекс6],0)),"")</f>
        <v/>
      </c>
      <c r="X79" s="247" t="str">
        <f>IFERROR(INDEX(Расходка[Наименование расходного материала],MATCH(Расходка[№],Поиск_расходки[Индекс7],0)),"")</f>
        <v/>
      </c>
      <c r="Y79" s="247" t="str">
        <f>IFERROR(INDEX(Расходка[Наименование расходного материала],MATCH(Расходка[№],Поиск_расходки[Индекс8],0)),"")</f>
        <v/>
      </c>
      <c r="Z79" s="247" t="str">
        <f>IFERROR(INDEX(Расходка[Наименование расходного материала],MATCH(Расходка[№],Поиск_расходки[Индекс9],0)),"")</f>
        <v/>
      </c>
      <c r="AA79" s="247" t="str">
        <f>IFERROR(INDEX(Расходка[Наименование расходного материала],MATCH(Расходка[№],Поиск_расходки[Индекс10],0)),"")</f>
        <v/>
      </c>
      <c r="AB79" s="247" t="str">
        <f>IFERROR(INDEX(Расходка[Наименование расходного материала],MATCH(Расходка[№],Поиск_расходки[Индекс11],0)),"")</f>
        <v/>
      </c>
      <c r="AC79" s="247" t="str">
        <f>IFERROR(INDEX(Расходка[Наименование расходного материала],MATCH(Расходка[№],Поиск_расходки[Индекс12],0)),"")</f>
        <v/>
      </c>
      <c r="AD79" s="247" t="str">
        <f>IFERROR(INDEX(Расходка[Наименование расходного материала],MATCH(Расходка[№],Поиск_расходки[Индекс13],0)),"")</f>
        <v/>
      </c>
      <c r="AF79" s="4" t="s">
        <v>6</v>
      </c>
      <c r="AG79" s="4" t="s">
        <v>473</v>
      </c>
    </row>
    <row r="80" spans="1:33">
      <c r="E80" s="246">
        <f>IF(ISNUMBER(SEARCH('Карта учёта'!$B$13,Расходка[[#This Row],[Наименование расходного материала]])),MAX($E$1:E79)+1,0)</f>
        <v>0</v>
      </c>
      <c r="F80" s="246">
        <f>IF(ISNUMBER(SEARCH('Карта учёта'!$B$14,Расходка[[#This Row],[Наименование расходного материала]])),MAX($F$1:F79)+1,0)</f>
        <v>0</v>
      </c>
      <c r="G80" s="246">
        <f>IF(ISNUMBER(SEARCH('Карта учёта'!$B$15,Расходка[Наименование расходного материала])),MAX($G$1:G79)+1,0)</f>
        <v>0</v>
      </c>
      <c r="H80" s="246">
        <f>IF(ISNUMBER(SEARCH('Карта учёта'!$B$16,Расходка[Наименование расходного материала])),MAX($H$1:H79)+1,0)</f>
        <v>0</v>
      </c>
      <c r="I80" s="246">
        <f>IF(ISNUMBER(SEARCH('Карта учёта'!$B$17,Расходка[Наименование расходного материала])),MAX($I$1:I79)+1,0)</f>
        <v>0</v>
      </c>
      <c r="J80" s="246">
        <f>IF(ISNUMBER(SEARCH('Карта учёта'!$B$18,Расходка[Наименование расходного материала])),MAX($J$1:J79)+1,0)</f>
        <v>0</v>
      </c>
      <c r="K80" s="246">
        <f>IF(ISNUMBER(SEARCH('Карта учёта'!$B$19,Расходка[Наименование расходного материала])),MAX($K$1:K79)+1,0)</f>
        <v>0</v>
      </c>
      <c r="L80" s="246">
        <f>IF(ISNUMBER(SEARCH('Карта учёта'!$B$20,Расходка[Наименование расходного материала])),MAX($L$1:L79)+1,0)</f>
        <v>0</v>
      </c>
      <c r="M80" s="246">
        <f>IF(ISNUMBER(SEARCH('Карта учёта'!$B$21,Расходка[Наименование расходного материала])),MAX($M$1:M79)+1,0)</f>
        <v>0</v>
      </c>
      <c r="N80" s="246">
        <f>IF(ISNUMBER(SEARCH('Карта учёта'!$B$22,Расходка[Наименование расходного материала])),MAX($N$1:N79)+1,0)</f>
        <v>0</v>
      </c>
      <c r="O80" s="246">
        <f>IF(ISNUMBER(SEARCH('Карта учёта'!$B$23,Расходка[Наименование расходного материала])),MAX($O$1:O79)+1,0)</f>
        <v>0</v>
      </c>
      <c r="P80" s="246">
        <f>IF(ISNUMBER(SEARCH('Карта учёта'!$B$24,Расходка[Наименование расходного материала])),MAX($P$1:P79)+1,0)</f>
        <v>0</v>
      </c>
      <c r="Q80" s="246">
        <f>IF(ISNUMBER(SEARCH('Карта учёта'!$B$25,Расходка[Наименование расходного материала])),MAX($Q$1:Q79)+1,0)</f>
        <v>0</v>
      </c>
      <c r="R80" s="247" t="str">
        <f>IFERROR(INDEX(Расходка[Наименование расходного материала],MATCH(Расходка[№],Поиск_расходки[Индекс1],0)),"")</f>
        <v/>
      </c>
      <c r="S80" s="247" t="str">
        <f>IFERROR(INDEX(Расходка[Наименование расходного материала],MATCH(Расходка[№],Поиск_расходки[Индекс2],0)),"")</f>
        <v/>
      </c>
      <c r="T80" s="247" t="str">
        <f>IFERROR(INDEX(Расходка[Наименование расходного материала],MATCH(Расходка[№],Поиск_расходки[Индекс3],0)),"")</f>
        <v/>
      </c>
      <c r="U80" s="247" t="str">
        <f>IFERROR(INDEX(Расходка[Наименование расходного материала],MATCH(Расходка[№],Поиск_расходки[Индекс4],0)),"")</f>
        <v/>
      </c>
      <c r="V80" s="247" t="str">
        <f>IFERROR(INDEX(Расходка[Наименование расходного материала],MATCH(Расходка[№],Поиск_расходки[Индекс5],0)),"")</f>
        <v/>
      </c>
      <c r="W80" s="247" t="str">
        <f>IFERROR(INDEX(Расходка[Наименование расходного материала],MATCH(Расходка[№],Поиск_расходки[Индекс6],0)),"")</f>
        <v/>
      </c>
      <c r="X80" s="247" t="str">
        <f>IFERROR(INDEX(Расходка[Наименование расходного материала],MATCH(Расходка[№],Поиск_расходки[Индекс7],0)),"")</f>
        <v/>
      </c>
      <c r="Y80" s="247" t="str">
        <f>IFERROR(INDEX(Расходка[Наименование расходного материала],MATCH(Расходка[№],Поиск_расходки[Индекс8],0)),"")</f>
        <v/>
      </c>
      <c r="Z80" s="247" t="str">
        <f>IFERROR(INDEX(Расходка[Наименование расходного материала],MATCH(Расходка[№],Поиск_расходки[Индекс9],0)),"")</f>
        <v/>
      </c>
      <c r="AA80" s="247" t="str">
        <f>IFERROR(INDEX(Расходка[Наименование расходного материала],MATCH(Расходка[№],Поиск_расходки[Индекс10],0)),"")</f>
        <v/>
      </c>
      <c r="AB80" s="247" t="str">
        <f>IFERROR(INDEX(Расходка[Наименование расходного материала],MATCH(Расходка[№],Поиск_расходки[Индекс11],0)),"")</f>
        <v/>
      </c>
      <c r="AC80" s="247" t="str">
        <f>IFERROR(INDEX(Расходка[Наименование расходного материала],MATCH(Расходка[№],Поиск_расходки[Индекс12],0)),"")</f>
        <v/>
      </c>
      <c r="AD80" s="247" t="str">
        <f>IFERROR(INDEX(Расходка[Наименование расходного материала],MATCH(Расходка[№],Поиск_расходки[Индекс13],0)),"")</f>
        <v/>
      </c>
      <c r="AF80" s="4" t="s">
        <v>6</v>
      </c>
      <c r="AG80" s="4" t="s">
        <v>474</v>
      </c>
    </row>
    <row r="81" spans="5:33">
      <c r="E81" s="246">
        <f>IF(ISNUMBER(SEARCH('Карта учёта'!$B$13,Расходка[[#This Row],[Наименование расходного материала]])),MAX($E$1:E80)+1,0)</f>
        <v>0</v>
      </c>
      <c r="F81" s="246">
        <f>IF(ISNUMBER(SEARCH('Карта учёта'!$B$14,Расходка[[#This Row],[Наименование расходного материала]])),MAX($F$1:F80)+1,0)</f>
        <v>0</v>
      </c>
      <c r="G81" s="246">
        <f>IF(ISNUMBER(SEARCH('Карта учёта'!$B$15,Расходка[Наименование расходного материала])),MAX($G$1:G80)+1,0)</f>
        <v>0</v>
      </c>
      <c r="H81" s="246">
        <f>IF(ISNUMBER(SEARCH('Карта учёта'!$B$16,Расходка[Наименование расходного материала])),MAX($H$1:H80)+1,0)</f>
        <v>0</v>
      </c>
      <c r="I81" s="246">
        <f>IF(ISNUMBER(SEARCH('Карта учёта'!$B$17,Расходка[Наименование расходного материала])),MAX($I$1:I80)+1,0)</f>
        <v>0</v>
      </c>
      <c r="J81" s="246">
        <f>IF(ISNUMBER(SEARCH('Карта учёта'!$B$18,Расходка[Наименование расходного материала])),MAX($J$1:J80)+1,0)</f>
        <v>0</v>
      </c>
      <c r="K81" s="246">
        <f>IF(ISNUMBER(SEARCH('Карта учёта'!$B$19,Расходка[Наименование расходного материала])),MAX($K$1:K80)+1,0)</f>
        <v>0</v>
      </c>
      <c r="L81" s="246">
        <f>IF(ISNUMBER(SEARCH('Карта учёта'!$B$20,Расходка[Наименование расходного материала])),MAX($L$1:L80)+1,0)</f>
        <v>0</v>
      </c>
      <c r="M81" s="246">
        <f>IF(ISNUMBER(SEARCH('Карта учёта'!$B$21,Расходка[Наименование расходного материала])),MAX($M$1:M80)+1,0)</f>
        <v>0</v>
      </c>
      <c r="N81" s="246">
        <f>IF(ISNUMBER(SEARCH('Карта учёта'!$B$22,Расходка[Наименование расходного материала])),MAX($N$1:N80)+1,0)</f>
        <v>0</v>
      </c>
      <c r="O81" s="246">
        <f>IF(ISNUMBER(SEARCH('Карта учёта'!$B$23,Расходка[Наименование расходного материала])),MAX($O$1:O80)+1,0)</f>
        <v>0</v>
      </c>
      <c r="P81" s="246">
        <f>IF(ISNUMBER(SEARCH('Карта учёта'!$B$24,Расходка[Наименование расходного материала])),MAX($P$1:P80)+1,0)</f>
        <v>0</v>
      </c>
      <c r="Q81" s="246">
        <f>IF(ISNUMBER(SEARCH('Карта учёта'!$B$25,Расходка[Наименование расходного материала])),MAX($Q$1:Q80)+1,0)</f>
        <v>0</v>
      </c>
      <c r="R81" s="247" t="str">
        <f>IFERROR(INDEX(Расходка[Наименование расходного материала],MATCH(Расходка[№],Поиск_расходки[Индекс1],0)),"")</f>
        <v/>
      </c>
      <c r="S81" s="247" t="str">
        <f>IFERROR(INDEX(Расходка[Наименование расходного материала],MATCH(Расходка[№],Поиск_расходки[Индекс2],0)),"")</f>
        <v/>
      </c>
      <c r="T81" s="247" t="str">
        <f>IFERROR(INDEX(Расходка[Наименование расходного материала],MATCH(Расходка[№],Поиск_расходки[Индекс3],0)),"")</f>
        <v/>
      </c>
      <c r="U81" s="247" t="str">
        <f>IFERROR(INDEX(Расходка[Наименование расходного материала],MATCH(Расходка[№],Поиск_расходки[Индекс4],0)),"")</f>
        <v/>
      </c>
      <c r="V81" s="247" t="str">
        <f>IFERROR(INDEX(Расходка[Наименование расходного материала],MATCH(Расходка[№],Поиск_расходки[Индекс5],0)),"")</f>
        <v/>
      </c>
      <c r="W81" s="247" t="str">
        <f>IFERROR(INDEX(Расходка[Наименование расходного материала],MATCH(Расходка[№],Поиск_расходки[Индекс6],0)),"")</f>
        <v/>
      </c>
      <c r="X81" s="247" t="str">
        <f>IFERROR(INDEX(Расходка[Наименование расходного материала],MATCH(Расходка[№],Поиск_расходки[Индекс7],0)),"")</f>
        <v/>
      </c>
      <c r="Y81" s="247" t="str">
        <f>IFERROR(INDEX(Расходка[Наименование расходного материала],MATCH(Расходка[№],Поиск_расходки[Индекс8],0)),"")</f>
        <v/>
      </c>
      <c r="Z81" s="247" t="str">
        <f>IFERROR(INDEX(Расходка[Наименование расходного материала],MATCH(Расходка[№],Поиск_расходки[Индекс9],0)),"")</f>
        <v/>
      </c>
      <c r="AA81" s="247" t="str">
        <f>IFERROR(INDEX(Расходка[Наименование расходного материала],MATCH(Расходка[№],Поиск_расходки[Индекс10],0)),"")</f>
        <v/>
      </c>
      <c r="AB81" s="247" t="str">
        <f>IFERROR(INDEX(Расходка[Наименование расходного материала],MATCH(Расходка[№],Поиск_расходки[Индекс11],0)),"")</f>
        <v/>
      </c>
      <c r="AC81" s="247" t="str">
        <f>IFERROR(INDEX(Расходка[Наименование расходного материала],MATCH(Расходка[№],Поиск_расходки[Индекс12],0)),"")</f>
        <v/>
      </c>
      <c r="AD81" s="247" t="str">
        <f>IFERROR(INDEX(Расходка[Наименование расходного материала],MATCH(Расходка[№],Поиск_расходки[Индекс13],0)),"")</f>
        <v/>
      </c>
      <c r="AF81" s="4" t="s">
        <v>6</v>
      </c>
      <c r="AG81" s="4" t="s">
        <v>475</v>
      </c>
    </row>
    <row r="82" spans="5:33">
      <c r="E82" s="246">
        <f>IF(ISNUMBER(SEARCH('Карта учёта'!$B$13,Расходка[[#This Row],[Наименование расходного материала]])),MAX($E$1:E81)+1,0)</f>
        <v>0</v>
      </c>
      <c r="F82" s="246">
        <f>IF(ISNUMBER(SEARCH('Карта учёта'!$B$14,Расходка[[#This Row],[Наименование расходного материала]])),MAX($F$1:F81)+1,0)</f>
        <v>0</v>
      </c>
      <c r="G82" s="246">
        <f>IF(ISNUMBER(SEARCH('Карта учёта'!$B$15,Расходка[Наименование расходного материала])),MAX($G$1:G81)+1,0)</f>
        <v>0</v>
      </c>
      <c r="H82" s="246">
        <f>IF(ISNUMBER(SEARCH('Карта учёта'!$B$16,Расходка[Наименование расходного материала])),MAX($H$1:H81)+1,0)</f>
        <v>0</v>
      </c>
      <c r="I82" s="246">
        <f>IF(ISNUMBER(SEARCH('Карта учёта'!$B$17,Расходка[Наименование расходного материала])),MAX($I$1:I81)+1,0)</f>
        <v>0</v>
      </c>
      <c r="J82" s="246">
        <f>IF(ISNUMBER(SEARCH('Карта учёта'!$B$18,Расходка[Наименование расходного материала])),MAX($J$1:J81)+1,0)</f>
        <v>0</v>
      </c>
      <c r="K82" s="246">
        <f>IF(ISNUMBER(SEARCH('Карта учёта'!$B$19,Расходка[Наименование расходного материала])),MAX($K$1:K81)+1,0)</f>
        <v>0</v>
      </c>
      <c r="L82" s="246">
        <f>IF(ISNUMBER(SEARCH('Карта учёта'!$B$20,Расходка[Наименование расходного материала])),MAX($L$1:L81)+1,0)</f>
        <v>0</v>
      </c>
      <c r="M82" s="246">
        <f>IF(ISNUMBER(SEARCH('Карта учёта'!$B$21,Расходка[Наименование расходного материала])),MAX($M$1:M81)+1,0)</f>
        <v>0</v>
      </c>
      <c r="N82" s="246">
        <f>IF(ISNUMBER(SEARCH('Карта учёта'!$B$22,Расходка[Наименование расходного материала])),MAX($N$1:N81)+1,0)</f>
        <v>0</v>
      </c>
      <c r="O82" s="246">
        <f>IF(ISNUMBER(SEARCH('Карта учёта'!$B$23,Расходка[Наименование расходного материала])),MAX($O$1:O81)+1,0)</f>
        <v>0</v>
      </c>
      <c r="P82" s="246">
        <f>IF(ISNUMBER(SEARCH('Карта учёта'!$B$24,Расходка[Наименование расходного материала])),MAX($P$1:P81)+1,0)</f>
        <v>0</v>
      </c>
      <c r="Q82" s="246">
        <f>IF(ISNUMBER(SEARCH('Карта учёта'!$B$25,Расходка[Наименование расходного материала])),MAX($Q$1:Q81)+1,0)</f>
        <v>0</v>
      </c>
      <c r="R82" s="247" t="str">
        <f>IFERROR(INDEX(Расходка[Наименование расходного материала],MATCH(Расходка[№],Поиск_расходки[Индекс1],0)),"")</f>
        <v/>
      </c>
      <c r="S82" s="247" t="str">
        <f>IFERROR(INDEX(Расходка[Наименование расходного материала],MATCH(Расходка[№],Поиск_расходки[Индекс2],0)),"")</f>
        <v/>
      </c>
      <c r="T82" s="247" t="str">
        <f>IFERROR(INDEX(Расходка[Наименование расходного материала],MATCH(Расходка[№],Поиск_расходки[Индекс3],0)),"")</f>
        <v/>
      </c>
      <c r="U82" s="247" t="str">
        <f>IFERROR(INDEX(Расходка[Наименование расходного материала],MATCH(Расходка[№],Поиск_расходки[Индекс4],0)),"")</f>
        <v/>
      </c>
      <c r="V82" s="247" t="str">
        <f>IFERROR(INDEX(Расходка[Наименование расходного материала],MATCH(Расходка[№],Поиск_расходки[Индекс5],0)),"")</f>
        <v/>
      </c>
      <c r="W82" s="247" t="str">
        <f>IFERROR(INDEX(Расходка[Наименование расходного материала],MATCH(Расходка[№],Поиск_расходки[Индекс6],0)),"")</f>
        <v/>
      </c>
      <c r="X82" s="247" t="str">
        <f>IFERROR(INDEX(Расходка[Наименование расходного материала],MATCH(Расходка[№],Поиск_расходки[Индекс7],0)),"")</f>
        <v/>
      </c>
      <c r="Y82" s="247" t="str">
        <f>IFERROR(INDEX(Расходка[Наименование расходного материала],MATCH(Расходка[№],Поиск_расходки[Индекс8],0)),"")</f>
        <v/>
      </c>
      <c r="Z82" s="247" t="str">
        <f>IFERROR(INDEX(Расходка[Наименование расходного материала],MATCH(Расходка[№],Поиск_расходки[Индекс9],0)),"")</f>
        <v/>
      </c>
      <c r="AA82" s="247" t="str">
        <f>IFERROR(INDEX(Расходка[Наименование расходного материала],MATCH(Расходка[№],Поиск_расходки[Индекс10],0)),"")</f>
        <v/>
      </c>
      <c r="AB82" s="247" t="str">
        <f>IFERROR(INDEX(Расходка[Наименование расходного материала],MATCH(Расходка[№],Поиск_расходки[Индекс11],0)),"")</f>
        <v/>
      </c>
      <c r="AC82" s="247" t="str">
        <f>IFERROR(INDEX(Расходка[Наименование расходного материала],MATCH(Расходка[№],Поиск_расходки[Индекс12],0)),"")</f>
        <v/>
      </c>
      <c r="AD82" s="247" t="str">
        <f>IFERROR(INDEX(Расходка[Наименование расходного материала],MATCH(Расходка[№],Поиск_расходки[Индекс13],0)),"")</f>
        <v/>
      </c>
      <c r="AF82" s="4" t="s">
        <v>6</v>
      </c>
      <c r="AG82" s="4" t="s">
        <v>476</v>
      </c>
    </row>
    <row r="83" spans="5:33">
      <c r="E83" s="246">
        <f>IF(ISNUMBER(SEARCH('Карта учёта'!$B$13,Расходка[[#This Row],[Наименование расходного материала]])),MAX($E$1:E82)+1,0)</f>
        <v>0</v>
      </c>
      <c r="F83" s="246">
        <f>IF(ISNUMBER(SEARCH('Карта учёта'!$B$14,Расходка[[#This Row],[Наименование расходного материала]])),MAX($F$1:F82)+1,0)</f>
        <v>0</v>
      </c>
      <c r="G83" s="246">
        <f>IF(ISNUMBER(SEARCH('Карта учёта'!$B$15,Расходка[Наименование расходного материала])),MAX($G$1:G82)+1,0)</f>
        <v>0</v>
      </c>
      <c r="H83" s="246">
        <f>IF(ISNUMBER(SEARCH('Карта учёта'!$B$16,Расходка[Наименование расходного материала])),MAX($H$1:H82)+1,0)</f>
        <v>0</v>
      </c>
      <c r="I83" s="246">
        <f>IF(ISNUMBER(SEARCH('Карта учёта'!$B$17,Расходка[Наименование расходного материала])),MAX($I$1:I82)+1,0)</f>
        <v>0</v>
      </c>
      <c r="J83" s="246">
        <f>IF(ISNUMBER(SEARCH('Карта учёта'!$B$18,Расходка[Наименование расходного материала])),MAX($J$1:J82)+1,0)</f>
        <v>0</v>
      </c>
      <c r="K83" s="246">
        <f>IF(ISNUMBER(SEARCH('Карта учёта'!$B$19,Расходка[Наименование расходного материала])),MAX($K$1:K82)+1,0)</f>
        <v>0</v>
      </c>
      <c r="L83" s="246">
        <f>IF(ISNUMBER(SEARCH('Карта учёта'!$B$20,Расходка[Наименование расходного материала])),MAX($L$1:L82)+1,0)</f>
        <v>0</v>
      </c>
      <c r="M83" s="246">
        <f>IF(ISNUMBER(SEARCH('Карта учёта'!$B$21,Расходка[Наименование расходного материала])),MAX($M$1:M82)+1,0)</f>
        <v>0</v>
      </c>
      <c r="N83" s="246">
        <f>IF(ISNUMBER(SEARCH('Карта учёта'!$B$22,Расходка[Наименование расходного материала])),MAX($N$1:N82)+1,0)</f>
        <v>0</v>
      </c>
      <c r="O83" s="246">
        <f>IF(ISNUMBER(SEARCH('Карта учёта'!$B$23,Расходка[Наименование расходного материала])),MAX($O$1:O82)+1,0)</f>
        <v>0</v>
      </c>
      <c r="P83" s="246">
        <f>IF(ISNUMBER(SEARCH('Карта учёта'!$B$24,Расходка[Наименование расходного материала])),MAX($P$1:P82)+1,0)</f>
        <v>0</v>
      </c>
      <c r="Q83" s="246">
        <f>IF(ISNUMBER(SEARCH('Карта учёта'!$B$25,Расходка[Наименование расходного материала])),MAX($Q$1:Q82)+1,0)</f>
        <v>0</v>
      </c>
      <c r="R83" s="247" t="str">
        <f>IFERROR(INDEX(Расходка[Наименование расходного материала],MATCH(Расходка[№],Поиск_расходки[Индекс1],0)),"")</f>
        <v/>
      </c>
      <c r="S83" s="247" t="str">
        <f>IFERROR(INDEX(Расходка[Наименование расходного материала],MATCH(Расходка[№],Поиск_расходки[Индекс2],0)),"")</f>
        <v/>
      </c>
      <c r="T83" s="247" t="str">
        <f>IFERROR(INDEX(Расходка[Наименование расходного материала],MATCH(Расходка[№],Поиск_расходки[Индекс3],0)),"")</f>
        <v/>
      </c>
      <c r="U83" s="247" t="str">
        <f>IFERROR(INDEX(Расходка[Наименование расходного материала],MATCH(Расходка[№],Поиск_расходки[Индекс4],0)),"")</f>
        <v/>
      </c>
      <c r="V83" s="247" t="str">
        <f>IFERROR(INDEX(Расходка[Наименование расходного материала],MATCH(Расходка[№],Поиск_расходки[Индекс5],0)),"")</f>
        <v/>
      </c>
      <c r="W83" s="247" t="str">
        <f>IFERROR(INDEX(Расходка[Наименование расходного материала],MATCH(Расходка[№],Поиск_расходки[Индекс6],0)),"")</f>
        <v/>
      </c>
      <c r="X83" s="247" t="str">
        <f>IFERROR(INDEX(Расходка[Наименование расходного материала],MATCH(Расходка[№],Поиск_расходки[Индекс7],0)),"")</f>
        <v/>
      </c>
      <c r="Y83" s="247" t="str">
        <f>IFERROR(INDEX(Расходка[Наименование расходного материала],MATCH(Расходка[№],Поиск_расходки[Индекс8],0)),"")</f>
        <v/>
      </c>
      <c r="Z83" s="247" t="str">
        <f>IFERROR(INDEX(Расходка[Наименование расходного материала],MATCH(Расходка[№],Поиск_расходки[Индекс9],0)),"")</f>
        <v/>
      </c>
      <c r="AA83" s="247" t="str">
        <f>IFERROR(INDEX(Расходка[Наименование расходного материала],MATCH(Расходка[№],Поиск_расходки[Индекс10],0)),"")</f>
        <v/>
      </c>
      <c r="AB83" s="247" t="str">
        <f>IFERROR(INDEX(Расходка[Наименование расходного материала],MATCH(Расходка[№],Поиск_расходки[Индекс11],0)),"")</f>
        <v/>
      </c>
      <c r="AC83" s="247" t="str">
        <f>IFERROR(INDEX(Расходка[Наименование расходного материала],MATCH(Расходка[№],Поиск_расходки[Индекс12],0)),"")</f>
        <v/>
      </c>
      <c r="AD83" s="247" t="str">
        <f>IFERROR(INDEX(Расходка[Наименование расходного материала],MATCH(Расходка[№],Поиск_расходки[Индекс13],0)),"")</f>
        <v/>
      </c>
      <c r="AF83" s="4" t="s">
        <v>6</v>
      </c>
      <c r="AG83" s="4" t="s">
        <v>477</v>
      </c>
    </row>
    <row r="84" spans="5:33">
      <c r="E84" s="246">
        <f>IF(ISNUMBER(SEARCH('Карта учёта'!$B$13,Расходка[[#This Row],[Наименование расходного материала]])),MAX($E$1:E83)+1,0)</f>
        <v>0</v>
      </c>
      <c r="F84" s="246">
        <f>IF(ISNUMBER(SEARCH('Карта учёта'!$B$14,Расходка[[#This Row],[Наименование расходного материала]])),MAX($F$1:F83)+1,0)</f>
        <v>0</v>
      </c>
      <c r="G84" s="246">
        <f>IF(ISNUMBER(SEARCH('Карта учёта'!$B$15,Расходка[Наименование расходного материала])),MAX($G$1:G83)+1,0)</f>
        <v>0</v>
      </c>
      <c r="H84" s="246">
        <f>IF(ISNUMBER(SEARCH('Карта учёта'!$B$16,Расходка[Наименование расходного материала])),MAX($H$1:H83)+1,0)</f>
        <v>0</v>
      </c>
      <c r="I84" s="246">
        <f>IF(ISNUMBER(SEARCH('Карта учёта'!$B$17,Расходка[Наименование расходного материала])),MAX($I$1:I83)+1,0)</f>
        <v>0</v>
      </c>
      <c r="J84" s="246">
        <f>IF(ISNUMBER(SEARCH('Карта учёта'!$B$18,Расходка[Наименование расходного материала])),MAX($J$1:J83)+1,0)</f>
        <v>0</v>
      </c>
      <c r="K84" s="246">
        <f>IF(ISNUMBER(SEARCH('Карта учёта'!$B$19,Расходка[Наименование расходного материала])),MAX($K$1:K83)+1,0)</f>
        <v>0</v>
      </c>
      <c r="L84" s="246">
        <f>IF(ISNUMBER(SEARCH('Карта учёта'!$B$20,Расходка[Наименование расходного материала])),MAX($L$1:L83)+1,0)</f>
        <v>0</v>
      </c>
      <c r="M84" s="246">
        <f>IF(ISNUMBER(SEARCH('Карта учёта'!$B$21,Расходка[Наименование расходного материала])),MAX($M$1:M83)+1,0)</f>
        <v>0</v>
      </c>
      <c r="N84" s="246">
        <f>IF(ISNUMBER(SEARCH('Карта учёта'!$B$22,Расходка[Наименование расходного материала])),MAX($N$1:N83)+1,0)</f>
        <v>0</v>
      </c>
      <c r="O84" s="246">
        <f>IF(ISNUMBER(SEARCH('Карта учёта'!$B$23,Расходка[Наименование расходного материала])),MAX($O$1:O83)+1,0)</f>
        <v>0</v>
      </c>
      <c r="P84" s="246">
        <f>IF(ISNUMBER(SEARCH('Карта учёта'!$B$24,Расходка[Наименование расходного материала])),MAX($P$1:P83)+1,0)</f>
        <v>0</v>
      </c>
      <c r="Q84" s="246">
        <f>IF(ISNUMBER(SEARCH('Карта учёта'!$B$25,Расходка[Наименование расходного материала])),MAX($Q$1:Q83)+1,0)</f>
        <v>0</v>
      </c>
      <c r="R84" s="247" t="str">
        <f>IFERROR(INDEX(Расходка[Наименование расходного материала],MATCH(Расходка[№],Поиск_расходки[Индекс1],0)),"")</f>
        <v/>
      </c>
      <c r="S84" s="247" t="str">
        <f>IFERROR(INDEX(Расходка[Наименование расходного материала],MATCH(Расходка[№],Поиск_расходки[Индекс2],0)),"")</f>
        <v/>
      </c>
      <c r="T84" s="247" t="str">
        <f>IFERROR(INDEX(Расходка[Наименование расходного материала],MATCH(Расходка[№],Поиск_расходки[Индекс3],0)),"")</f>
        <v/>
      </c>
      <c r="U84" s="247" t="str">
        <f>IFERROR(INDEX(Расходка[Наименование расходного материала],MATCH(Расходка[№],Поиск_расходки[Индекс4],0)),"")</f>
        <v/>
      </c>
      <c r="V84" s="247" t="str">
        <f>IFERROR(INDEX(Расходка[Наименование расходного материала],MATCH(Расходка[№],Поиск_расходки[Индекс5],0)),"")</f>
        <v/>
      </c>
      <c r="W84" s="247" t="str">
        <f>IFERROR(INDEX(Расходка[Наименование расходного материала],MATCH(Расходка[№],Поиск_расходки[Индекс6],0)),"")</f>
        <v/>
      </c>
      <c r="X84" s="247" t="str">
        <f>IFERROR(INDEX(Расходка[Наименование расходного материала],MATCH(Расходка[№],Поиск_расходки[Индекс7],0)),"")</f>
        <v/>
      </c>
      <c r="Y84" s="247" t="str">
        <f>IFERROR(INDEX(Расходка[Наименование расходного материала],MATCH(Расходка[№],Поиск_расходки[Индекс8],0)),"")</f>
        <v/>
      </c>
      <c r="Z84" s="247" t="str">
        <f>IFERROR(INDEX(Расходка[Наименование расходного материала],MATCH(Расходка[№],Поиск_расходки[Индекс9],0)),"")</f>
        <v/>
      </c>
      <c r="AA84" s="247" t="str">
        <f>IFERROR(INDEX(Расходка[Наименование расходного материала],MATCH(Расходка[№],Поиск_расходки[Индекс10],0)),"")</f>
        <v/>
      </c>
      <c r="AB84" s="247" t="str">
        <f>IFERROR(INDEX(Расходка[Наименование расходного материала],MATCH(Расходка[№],Поиск_расходки[Индекс11],0)),"")</f>
        <v/>
      </c>
      <c r="AC84" s="247" t="str">
        <f>IFERROR(INDEX(Расходка[Наименование расходного материала],MATCH(Расходка[№],Поиск_расходки[Индекс12],0)),"")</f>
        <v/>
      </c>
      <c r="AD84" s="247" t="str">
        <f>IFERROR(INDEX(Расходка[Наименование расходного материала],MATCH(Расходка[№],Поиск_расходки[Индекс13],0)),"")</f>
        <v/>
      </c>
      <c r="AF84" s="4" t="s">
        <v>6</v>
      </c>
      <c r="AG84" s="4" t="s">
        <v>428</v>
      </c>
    </row>
    <row r="85" spans="5:33">
      <c r="AF85" s="4" t="s">
        <v>6</v>
      </c>
      <c r="AG85" s="4" t="s">
        <v>429</v>
      </c>
    </row>
    <row r="86" spans="5:33">
      <c r="AF86" s="4" t="s">
        <v>6</v>
      </c>
      <c r="AG86" s="4" t="s">
        <v>478</v>
      </c>
    </row>
    <row r="87" spans="5:33">
      <c r="AF87" s="4" t="s">
        <v>6</v>
      </c>
      <c r="AG87" s="4" t="s">
        <v>479</v>
      </c>
    </row>
    <row r="88" spans="5:33">
      <c r="AF88" s="4" t="s">
        <v>6</v>
      </c>
      <c r="AG88" s="4" t="s">
        <v>480</v>
      </c>
    </row>
    <row r="89" spans="5:33">
      <c r="AF89" s="4" t="s">
        <v>6</v>
      </c>
      <c r="AG89" s="4" t="s">
        <v>481</v>
      </c>
    </row>
    <row r="90" spans="5:33">
      <c r="AF90" s="4" t="s">
        <v>6</v>
      </c>
      <c r="AG90" s="4" t="s">
        <v>482</v>
      </c>
    </row>
    <row r="91" spans="5:33">
      <c r="AF91" s="4" t="s">
        <v>6</v>
      </c>
      <c r="AG91" s="4" t="s">
        <v>483</v>
      </c>
    </row>
    <row r="92" spans="5:33">
      <c r="AF92" s="4" t="s">
        <v>6</v>
      </c>
      <c r="AG92" s="4" t="s">
        <v>484</v>
      </c>
    </row>
    <row r="93" spans="5:33">
      <c r="AF93" s="4" t="s">
        <v>6</v>
      </c>
      <c r="AG93" s="4" t="s">
        <v>485</v>
      </c>
    </row>
    <row r="94" spans="5:33">
      <c r="AF94" s="4" t="s">
        <v>6</v>
      </c>
      <c r="AG94" s="4" t="s">
        <v>432</v>
      </c>
    </row>
    <row r="95" spans="5:33">
      <c r="AF95" s="4" t="s">
        <v>6</v>
      </c>
      <c r="AG95" s="4" t="s">
        <v>433</v>
      </c>
    </row>
    <row r="96" spans="5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="90" zoomScaleNormal="90" workbookViewId="0">
      <selection activeCell="A59" sqref="A59:A6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532</v>
      </c>
      <c r="C14" t="str">
        <f>CONCATENATE(A14,B14)</f>
        <v>Оператор: А.Г. Рыбаков</v>
      </c>
    </row>
    <row r="15" spans="1:5">
      <c r="A15" t="s">
        <v>108</v>
      </c>
      <c r="B15" t="s">
        <v>110</v>
      </c>
      <c r="C15" t="str">
        <f t="shared" si="0"/>
        <v xml:space="preserve">Оператор: А.С. Щербаков </v>
      </c>
    </row>
    <row r="16" spans="1:5">
      <c r="A16" t="s">
        <v>120</v>
      </c>
      <c r="B16" t="s">
        <v>122</v>
      </c>
      <c r="C16" t="str">
        <f t="shared" si="0"/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A19" t="s">
        <v>123</v>
      </c>
      <c r="B19" t="s">
        <v>513</v>
      </c>
      <c r="C19" s="201" t="str">
        <f>CONCATENATE(A19,B19)</f>
        <v>И/О старшей мед.сетры: Н.Б. Шишкина</v>
      </c>
    </row>
    <row r="20" spans="1:3">
      <c r="A20" t="s">
        <v>124</v>
      </c>
      <c r="B20" t="s">
        <v>514</v>
      </c>
      <c r="C20" s="201" t="str">
        <f>CONCATENATE(A20,B20)</f>
        <v>И/О заведующего отделения: М.А. Дибиров</v>
      </c>
    </row>
    <row r="21" spans="1:3">
      <c r="A21" t="s">
        <v>108</v>
      </c>
      <c r="B21" t="s">
        <v>514</v>
      </c>
      <c r="C21" s="201" t="str">
        <f>CONCATENATE(A21,B21)</f>
        <v>Оператор: М.А. Дибиров</v>
      </c>
    </row>
    <row r="22" spans="1:3">
      <c r="A22" t="s">
        <v>120</v>
      </c>
      <c r="B22" t="s">
        <v>513</v>
      </c>
      <c r="C22" s="201" t="str">
        <f>CONCATENATE(A22,B22)</f>
        <v>Старшая мед.сетра: Н.Б. Шишкина</v>
      </c>
    </row>
    <row r="23" spans="1:3">
      <c r="C23" s="201"/>
    </row>
    <row r="24" spans="1:3">
      <c r="A24" t="s">
        <v>175</v>
      </c>
      <c r="B24" t="s">
        <v>174</v>
      </c>
    </row>
    <row r="25" spans="1:3">
      <c r="A25" t="s">
        <v>170</v>
      </c>
      <c r="B25" t="s">
        <v>266</v>
      </c>
    </row>
    <row r="26" spans="1:3">
      <c r="A26" t="s">
        <v>170</v>
      </c>
      <c r="B26" t="s">
        <v>510</v>
      </c>
    </row>
    <row r="27" spans="1:3">
      <c r="A27" t="s">
        <v>170</v>
      </c>
      <c r="B27" t="s">
        <v>303</v>
      </c>
    </row>
    <row r="28" spans="1:3">
      <c r="A28" t="s">
        <v>170</v>
      </c>
      <c r="B28" t="s">
        <v>249</v>
      </c>
    </row>
    <row r="29" spans="1:3">
      <c r="A29" t="s">
        <v>170</v>
      </c>
      <c r="B29" t="s">
        <v>263</v>
      </c>
    </row>
    <row r="30" spans="1:3">
      <c r="A30" t="s">
        <v>170</v>
      </c>
      <c r="B30" t="s">
        <v>267</v>
      </c>
    </row>
    <row r="31" spans="1:3">
      <c r="A31" t="s">
        <v>170</v>
      </c>
      <c r="B31" t="s">
        <v>255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301</v>
      </c>
    </row>
    <row r="34" spans="1:2">
      <c r="A34" t="s">
        <v>170</v>
      </c>
      <c r="B34" t="s">
        <v>253</v>
      </c>
    </row>
    <row r="35" spans="1:2">
      <c r="A35" t="s">
        <v>170</v>
      </c>
      <c r="B35" t="s">
        <v>269</v>
      </c>
    </row>
    <row r="36" spans="1:2">
      <c r="A36" t="s">
        <v>170</v>
      </c>
      <c r="B36" t="s">
        <v>351</v>
      </c>
    </row>
    <row r="37" spans="1:2">
      <c r="A37" t="s">
        <v>170</v>
      </c>
      <c r="B37" t="s">
        <v>262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252</v>
      </c>
    </row>
    <row r="40" spans="1:2">
      <c r="A40" t="s">
        <v>170</v>
      </c>
      <c r="B40" t="s">
        <v>247</v>
      </c>
    </row>
    <row r="41" spans="1:2">
      <c r="A41" t="s">
        <v>170</v>
      </c>
      <c r="B41" t="s">
        <v>364</v>
      </c>
    </row>
    <row r="42" spans="1:2">
      <c r="A42" t="s">
        <v>170</v>
      </c>
      <c r="B42" t="s">
        <v>265</v>
      </c>
    </row>
    <row r="43" spans="1:2">
      <c r="A43" t="s">
        <v>170</v>
      </c>
      <c r="B43" t="s">
        <v>264</v>
      </c>
    </row>
    <row r="44" spans="1:2">
      <c r="A44" t="s">
        <v>170</v>
      </c>
      <c r="B44" t="s">
        <v>256</v>
      </c>
    </row>
    <row r="45" spans="1:2">
      <c r="A45" t="s">
        <v>170</v>
      </c>
      <c r="B45" t="s">
        <v>250</v>
      </c>
    </row>
    <row r="46" spans="1:2">
      <c r="A46" t="s">
        <v>170</v>
      </c>
      <c r="B46" t="s">
        <v>251</v>
      </c>
    </row>
    <row r="47" spans="1:2">
      <c r="A47" t="s">
        <v>302</v>
      </c>
      <c r="B47" t="s">
        <v>259</v>
      </c>
    </row>
    <row r="48" spans="1:2">
      <c r="A48" t="s">
        <v>302</v>
      </c>
      <c r="B48" t="s">
        <v>260</v>
      </c>
    </row>
    <row r="49" spans="1:2">
      <c r="A49" t="s">
        <v>302</v>
      </c>
      <c r="B49" t="s">
        <v>261</v>
      </c>
    </row>
    <row r="50" spans="1:2">
      <c r="A50" t="s">
        <v>302</v>
      </c>
      <c r="B50" t="s">
        <v>177</v>
      </c>
    </row>
    <row r="51" spans="1:2">
      <c r="A51" t="s">
        <v>302</v>
      </c>
      <c r="B51" t="s">
        <v>257</v>
      </c>
    </row>
    <row r="52" spans="1:2">
      <c r="A52" t="s">
        <v>302</v>
      </c>
      <c r="B52" t="s">
        <v>268</v>
      </c>
    </row>
    <row r="53" spans="1:2">
      <c r="A53" t="s">
        <v>302</v>
      </c>
      <c r="B53" t="s">
        <v>176</v>
      </c>
    </row>
    <row r="54" spans="1:2">
      <c r="A54" t="s">
        <v>302</v>
      </c>
      <c r="B54" t="s">
        <v>258</v>
      </c>
    </row>
    <row r="55" spans="1:2">
      <c r="A55" t="s">
        <v>302</v>
      </c>
      <c r="B55" t="s">
        <v>511</v>
      </c>
    </row>
    <row r="56" spans="1:2">
      <c r="A56" t="s">
        <v>302</v>
      </c>
      <c r="B56" t="s">
        <v>369</v>
      </c>
    </row>
    <row r="57" spans="1:2">
      <c r="A57" t="s">
        <v>302</v>
      </c>
      <c r="B57" t="s">
        <v>365</v>
      </c>
    </row>
    <row r="58" spans="1:2">
      <c r="A58" t="s">
        <v>302</v>
      </c>
      <c r="B58" t="s">
        <v>525</v>
      </c>
    </row>
    <row r="59" spans="1:2">
      <c r="A59" t="s">
        <v>302</v>
      </c>
      <c r="B59" t="s">
        <v>531</v>
      </c>
    </row>
    <row r="60" spans="1:2">
      <c r="A60" t="s">
        <v>302</v>
      </c>
      <c r="B60" t="s">
        <v>534</v>
      </c>
    </row>
    <row r="61" spans="1:2">
      <c r="A61" t="s">
        <v>302</v>
      </c>
      <c r="B61" t="s">
        <v>507</v>
      </c>
    </row>
    <row r="62" spans="1:2">
      <c r="A62" t="s">
        <v>171</v>
      </c>
      <c r="B62" t="s">
        <v>144</v>
      </c>
    </row>
    <row r="63" spans="1:2">
      <c r="A63" t="s">
        <v>171</v>
      </c>
      <c r="B63" t="s">
        <v>147</v>
      </c>
    </row>
    <row r="64" spans="1:2">
      <c r="A64" t="s">
        <v>171</v>
      </c>
      <c r="B64" t="s">
        <v>150</v>
      </c>
    </row>
    <row r="65" spans="1:2">
      <c r="A65" t="s">
        <v>171</v>
      </c>
      <c r="B65" t="s">
        <v>153</v>
      </c>
    </row>
    <row r="66" spans="1:2">
      <c r="A66" t="s">
        <v>171</v>
      </c>
      <c r="B66" t="s">
        <v>156</v>
      </c>
    </row>
    <row r="67" spans="1:2">
      <c r="A67" t="s">
        <v>171</v>
      </c>
      <c r="B67" t="s">
        <v>159</v>
      </c>
    </row>
    <row r="68" spans="1:2">
      <c r="A68" t="s">
        <v>171</v>
      </c>
      <c r="B68" t="s">
        <v>164</v>
      </c>
    </row>
    <row r="69" spans="1:2">
      <c r="A69" t="s">
        <v>171</v>
      </c>
      <c r="B69" t="s">
        <v>274</v>
      </c>
    </row>
    <row r="70" spans="1:2">
      <c r="A70" t="s">
        <v>171</v>
      </c>
      <c r="B70" t="s">
        <v>166</v>
      </c>
    </row>
    <row r="71" spans="1:2">
      <c r="A71" t="s">
        <v>171</v>
      </c>
      <c r="B71" t="s">
        <v>167</v>
      </c>
    </row>
    <row r="72" spans="1:2">
      <c r="A72" t="s">
        <v>171</v>
      </c>
      <c r="B72" t="s">
        <v>168</v>
      </c>
    </row>
    <row r="73" spans="1:2">
      <c r="A73" t="s">
        <v>171</v>
      </c>
      <c r="B73" t="s">
        <v>169</v>
      </c>
    </row>
    <row r="74" spans="1:2">
      <c r="A74" t="s">
        <v>171</v>
      </c>
      <c r="B74" t="s">
        <v>141</v>
      </c>
    </row>
    <row r="75" spans="1:2">
      <c r="A75" t="s">
        <v>171</v>
      </c>
      <c r="B75" t="s">
        <v>184</v>
      </c>
    </row>
    <row r="76" spans="1:2">
      <c r="A76" t="s">
        <v>172</v>
      </c>
      <c r="B76" t="s">
        <v>340</v>
      </c>
    </row>
    <row r="77" spans="1:2">
      <c r="A77" t="s">
        <v>172</v>
      </c>
      <c r="B77" t="s">
        <v>143</v>
      </c>
    </row>
    <row r="78" spans="1:2">
      <c r="A78" t="s">
        <v>172</v>
      </c>
      <c r="B78" t="s">
        <v>367</v>
      </c>
    </row>
    <row r="79" spans="1:2">
      <c r="A79" t="s">
        <v>172</v>
      </c>
      <c r="B79" t="s">
        <v>146</v>
      </c>
    </row>
    <row r="80" spans="1:2">
      <c r="A80" t="s">
        <v>172</v>
      </c>
      <c r="B80" t="s">
        <v>140</v>
      </c>
    </row>
    <row r="81" spans="1:2">
      <c r="A81" t="s">
        <v>172</v>
      </c>
      <c r="B81" t="s">
        <v>149</v>
      </c>
    </row>
    <row r="82" spans="1:2">
      <c r="A82" t="s">
        <v>172</v>
      </c>
      <c r="B82" t="s">
        <v>152</v>
      </c>
    </row>
    <row r="83" spans="1:2">
      <c r="A83" t="s">
        <v>172</v>
      </c>
      <c r="B83" t="s">
        <v>155</v>
      </c>
    </row>
    <row r="84" spans="1:2">
      <c r="A84" t="s">
        <v>172</v>
      </c>
      <c r="B84" t="s">
        <v>158</v>
      </c>
    </row>
    <row r="85" spans="1:2">
      <c r="A85" t="s">
        <v>172</v>
      </c>
      <c r="B85" t="s">
        <v>161</v>
      </c>
    </row>
    <row r="86" spans="1:2">
      <c r="A86" t="s">
        <v>172</v>
      </c>
      <c r="B86" t="s">
        <v>512</v>
      </c>
    </row>
    <row r="87" spans="1:2">
      <c r="A87" t="s">
        <v>172</v>
      </c>
      <c r="B87" t="s">
        <v>533</v>
      </c>
    </row>
    <row r="88" spans="1:2">
      <c r="A88" t="s">
        <v>172</v>
      </c>
      <c r="B88" t="s">
        <v>163</v>
      </c>
    </row>
    <row r="89" spans="1:2">
      <c r="A89" t="s">
        <v>183</v>
      </c>
      <c r="B89" t="s">
        <v>142</v>
      </c>
    </row>
    <row r="90" spans="1:2">
      <c r="A90" t="s">
        <v>183</v>
      </c>
      <c r="B90" t="s">
        <v>273</v>
      </c>
    </row>
    <row r="91" spans="1:2">
      <c r="A91" t="s">
        <v>183</v>
      </c>
      <c r="B91" t="s">
        <v>145</v>
      </c>
    </row>
    <row r="92" spans="1:2">
      <c r="A92" t="s">
        <v>183</v>
      </c>
      <c r="B92" t="s">
        <v>148</v>
      </c>
    </row>
    <row r="93" spans="1:2">
      <c r="A93" t="s">
        <v>183</v>
      </c>
      <c r="B93" t="s">
        <v>151</v>
      </c>
    </row>
    <row r="94" spans="1:2">
      <c r="A94" t="s">
        <v>183</v>
      </c>
      <c r="B94" t="s">
        <v>154</v>
      </c>
    </row>
    <row r="95" spans="1:2">
      <c r="A95" t="s">
        <v>183</v>
      </c>
      <c r="B95" t="s">
        <v>160</v>
      </c>
    </row>
    <row r="96" spans="1:2">
      <c r="A96" t="s">
        <v>183</v>
      </c>
      <c r="B96" t="s">
        <v>157</v>
      </c>
    </row>
    <row r="97" spans="1:2">
      <c r="A97" t="s">
        <v>183</v>
      </c>
      <c r="B97" t="s">
        <v>162</v>
      </c>
    </row>
    <row r="98" spans="1:2">
      <c r="A98" t="s">
        <v>183</v>
      </c>
      <c r="B98" t="s">
        <v>165</v>
      </c>
    </row>
  </sheetData>
  <phoneticPr fontId="15" type="noConversion"/>
  <dataValidations count="1">
    <dataValidation type="list" allowBlank="1" showInputMessage="1" showErrorMessage="1" sqref="A25:A9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defaultRowHeight="15"/>
  <cols>
    <col min="1" max="1" width="73.7109375" bestFit="1" customWidth="1"/>
  </cols>
  <sheetData>
    <row r="1" spans="1:1" ht="61.9" customHeight="1">
      <c r="A1" s="194" t="s">
        <v>382</v>
      </c>
    </row>
    <row r="2" spans="1:1">
      <c r="A2" t="s">
        <v>380</v>
      </c>
    </row>
    <row r="3" spans="1:1">
      <c r="A3" t="s">
        <v>383</v>
      </c>
    </row>
    <row r="4" spans="1:1">
      <c r="A4" t="s">
        <v>384</v>
      </c>
    </row>
    <row r="5" spans="1:1">
      <c r="A5" t="s">
        <v>529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2025-04-24T09:35:18Z</cp:lastPrinted>
  <dcterms:created xsi:type="dcterms:W3CDTF">2015-06-05T18:19:34Z</dcterms:created>
  <dcterms:modified xsi:type="dcterms:W3CDTF">2025-04-24T09:35:20Z</dcterms:modified>
</cp:coreProperties>
</file>