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15" windowWidth="20730" windowHeight="116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9" i="5" l="1"/>
  <c r="C20" i="5"/>
  <c r="C21" i="5"/>
  <c r="C18" i="5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48" i="1" l="1"/>
  <c r="P49" i="1" s="1"/>
  <c r="P50" i="1" s="1"/>
  <c r="P51" i="1" s="1"/>
  <c r="P52" i="1" s="1"/>
  <c r="P53" i="1" s="1"/>
  <c r="P54" i="1" s="1"/>
  <c r="P55" i="1" s="1"/>
  <c r="O16" i="1"/>
  <c r="O17" i="1" s="1"/>
  <c r="O18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AC57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48" i="1" l="1"/>
  <c r="O49" i="1" s="1"/>
  <c r="O50" i="1" s="1"/>
  <c r="O51" i="1" s="1"/>
  <c r="O52" i="1" s="1"/>
  <c r="O53" i="1" s="1"/>
  <c r="O54" i="1" s="1"/>
  <c r="O55" i="1" s="1"/>
  <c r="E48" i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48" i="1"/>
  <c r="Q49" i="1" s="1"/>
  <c r="Q50" i="1" s="1"/>
  <c r="Q51" i="1" s="1"/>
  <c r="Q52" i="1" s="1"/>
  <c r="Q53" i="1" s="1"/>
  <c r="Q54" i="1" s="1"/>
  <c r="Q55" i="1" s="1"/>
  <c r="Q56" i="1" s="1"/>
  <c r="Q57" i="1" s="1"/>
  <c r="F13" i="1"/>
  <c r="F14" i="1" s="1"/>
  <c r="F15" i="1" s="1"/>
  <c r="O56" i="1"/>
  <c r="E63" i="1"/>
  <c r="M15" i="1"/>
  <c r="M16" i="1" s="1"/>
  <c r="M17" i="1" s="1"/>
  <c r="P59" i="1"/>
  <c r="J12" i="1"/>
  <c r="J13" i="1" s="1"/>
  <c r="J14" i="1" s="1"/>
  <c r="J15" i="1" s="1"/>
  <c r="J16" i="1" s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1" i="1" l="1"/>
  <c r="R66" i="1"/>
  <c r="P60" i="1"/>
  <c r="P61" i="1" s="1"/>
  <c r="P62" i="1" s="1"/>
  <c r="P63" i="1" s="1"/>
  <c r="P64" i="1" s="1"/>
  <c r="Q58" i="1"/>
  <c r="R64" i="1"/>
  <c r="R65" i="1"/>
  <c r="R63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P65" i="1" l="1"/>
  <c r="P66" i="1" s="1"/>
  <c r="AC66" i="1" s="1"/>
  <c r="AC65" i="1"/>
  <c r="AC64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Q64" i="1" l="1"/>
  <c r="AD19" i="1" s="1"/>
  <c r="AD64" i="1"/>
  <c r="AD63" i="1"/>
  <c r="AB61" i="1"/>
  <c r="O62" i="1"/>
  <c r="O63" i="1" s="1"/>
  <c r="O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5" i="1" l="1"/>
  <c r="O65" i="1"/>
  <c r="AB64" i="1"/>
  <c r="AB65" i="1"/>
  <c r="AB63" i="1"/>
  <c r="AB62" i="1"/>
  <c r="L25" i="1"/>
  <c r="L26" i="1" s="1"/>
  <c r="J47" i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O66" i="1" l="1"/>
  <c r="AB66" i="1" s="1"/>
  <c r="Q66" i="1"/>
  <c r="AD66" i="1" s="1"/>
  <c r="AD65" i="1"/>
  <c r="J4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I47" i="1"/>
  <c r="K43" i="1"/>
  <c r="N27" i="1"/>
  <c r="M28" i="1"/>
  <c r="M29" i="1" s="1"/>
  <c r="L30" i="1"/>
  <c r="G29" i="1"/>
  <c r="F28" i="1"/>
  <c r="I48" i="1" l="1"/>
  <c r="I49" i="1" s="1"/>
  <c r="I50" i="1" s="1"/>
  <c r="H48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U66" i="1" s="1"/>
  <c r="F46" i="1"/>
  <c r="F47" i="1" s="1"/>
  <c r="G46" i="1"/>
  <c r="K46" i="1"/>
  <c r="AD33" i="1"/>
  <c r="AD32" i="1"/>
  <c r="M32" i="1"/>
  <c r="M33" i="1" s="1"/>
  <c r="L34" i="1"/>
  <c r="AC30" i="1"/>
  <c r="AB30" i="1"/>
  <c r="N31" i="1"/>
  <c r="F48" i="1" l="1"/>
  <c r="F49" i="1" s="1"/>
  <c r="F50" i="1" s="1"/>
  <c r="W64" i="1"/>
  <c r="W65" i="1"/>
  <c r="U64" i="1"/>
  <c r="U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K49" i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54" i="1" l="1"/>
  <c r="F55" i="1" s="1"/>
  <c r="F56" i="1" s="1"/>
  <c r="F57" i="1" s="1"/>
  <c r="F58" i="1" s="1"/>
  <c r="F59" i="1" s="1"/>
  <c r="F60" i="1" s="1"/>
  <c r="F61" i="1" s="1"/>
  <c r="F62" i="1" s="1"/>
  <c r="K5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4" i="1" l="1"/>
  <c r="S2" i="1"/>
  <c r="S66" i="1"/>
  <c r="S52" i="1"/>
  <c r="S58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G51" i="1"/>
  <c r="AD39" i="1"/>
  <c r="AC35" i="1"/>
  <c r="AC23" i="1"/>
  <c r="AB46" i="1"/>
  <c r="N45" i="1"/>
  <c r="AC44" i="1"/>
  <c r="L40" i="1"/>
  <c r="M38" i="1"/>
  <c r="M39" i="1" s="1"/>
  <c r="M40" i="1" s="1"/>
  <c r="K53" i="1" l="1"/>
  <c r="N46" i="1"/>
  <c r="N47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X66" i="1" s="1"/>
  <c r="AC47" i="1"/>
  <c r="AB23" i="1"/>
  <c r="AC46" i="1"/>
  <c r="AB47" i="1"/>
  <c r="M41" i="1"/>
  <c r="L41" i="1"/>
  <c r="N48" i="1" l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5" i="1" l="1"/>
  <c r="N66" i="1" s="1"/>
  <c r="AA64" i="1"/>
  <c r="G62" i="1"/>
  <c r="G63" i="1" s="1"/>
  <c r="M51" i="1"/>
  <c r="M52" i="1" s="1"/>
  <c r="M53" i="1" s="1"/>
  <c r="L50" i="1"/>
  <c r="AA66" i="1" l="1"/>
  <c r="AA65" i="1"/>
  <c r="G64" i="1"/>
  <c r="T66" i="1" s="1"/>
  <c r="T64" i="1"/>
  <c r="T35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T22" i="1" l="1"/>
  <c r="T10" i="1"/>
  <c r="T29" i="1"/>
  <c r="T65" i="1"/>
  <c r="M56" i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l="1"/>
  <c r="Y64" i="1"/>
  <c r="Y65" i="1"/>
  <c r="M61" i="1"/>
  <c r="Y61" i="1"/>
  <c r="Y58" i="1"/>
  <c r="Y57" i="1"/>
  <c r="Y56" i="1"/>
  <c r="Y63" i="1"/>
  <c r="Y59" i="1"/>
  <c r="Y60" i="1"/>
  <c r="Y62" i="1"/>
  <c r="Y20" i="1"/>
  <c r="L66" i="1" l="1"/>
  <c r="Y66" i="1" s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M65" i="1" l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M66" i="1" l="1"/>
  <c r="Z66" i="1" s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<sst xmlns="http://schemas.openxmlformats.org/spreadsheetml/2006/main" count="890" uniqueCount="537">
  <si>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</si>
  <si>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</si>
  <si>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</si>
  <si>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</si>
  <si>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</si>
  <si>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</si>
  <si>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</si>
  <si>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</si>
  <si>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</si>
  <si>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</si>
  <si>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</si>
  <si>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</si>
  <si>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</si>
  <si>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</si>
  <si>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</si>
  <si>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</si>
  <si>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</si>
  <si>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</si>
  <si>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</si>
  <si>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</si>
  <si>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</si>
  <si>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</si>
  <si>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</si>
  <si>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</si>
  <si>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</si>
  <si>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</si>
  <si>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</si>
  <si>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</si>
  <si>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</si>
  <si>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</si>
  <si>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</si>
  <si>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</si>
  <si>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</si>
  <si>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</si>
  <si>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</si>
  <si>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</si>
  <si>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</si>
  <si>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</si>
  <si>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</si>
  <si>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</si>
  <si>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</si>
  <si>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</si>
  <si>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</si>
  <si>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</si>
  <si>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</si>
  <si>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</si>
  <si>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</si>
  <si>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</si>
  <si>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</si>
  <si>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</si>
  <si>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</si>
  <si>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</si>
  <si>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</si>
  <si>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</si>
  <si>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</si>
  <si>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</si>
  <si>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</si>
  <si>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</si>
  <si>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</si>
  <si>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</si>
  <si>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</si>
  <si>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</si>
  <si>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</si>
  <si>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</si>
  <si>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</si>
  <si>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</si>
  <si>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</si>
  <si>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</si>
  <si>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</si>
  <si>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</si>
  <si>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</si>
  <si>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</si>
  <si>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</si>
  <si>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</si>
  <si>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</si>
  <si>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</si>
  <si>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</si>
  <si>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</si>
  <si>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</si>
  <si>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</si>
  <si>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</si>
  <si>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</si>
  <si>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</si>
  <si>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</si>
  <si>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</si>
  <si>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</si>
  <si>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</si>
  <si>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</si>
  <si>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</si>
  <si>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</si>
  <si>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</si>
  <si>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</si>
  <si>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</si>
  <si>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</si>
  <si>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</si>
  <si>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</si>
  <si>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</si>
  <si>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</si>
  <si>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</si>
  <si>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</si>
  <si>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</si>
  <si>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</si>
  <si>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</si>
  <si>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</si>
  <si>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</si>
  <si>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</si>
  <si>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</si>
  <si>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</si>
  <si>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</si>
  <si>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</si>
  <si>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</si>
  <si>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</si>
  <si>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</si>
  <si>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</si>
  <si>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</si>
  <si>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</si>
  <si>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</si>
  <si>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</si>
  <si>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</si>
  <si>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</si>
  <si>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</si>
  <si>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</si>
  <si>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</si>
  <si>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</si>
  <si>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</si>
  <si>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</si>
  <si>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</si>
  <si>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</si>
  <si>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</si>
  <si>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</si>
  <si>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</si>
  <si>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</si>
  <si>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</si>
  <si>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</si>
  <si>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</si>
  <si>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</si>
  <si>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</si>
  <si>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</si>
  <si>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</si>
  <si>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</si>
  <si>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</si>
  <si>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</si>
  <si>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</si>
  <si>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</si>
  <si>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</si>
  <si>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</si>
  <si>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</si>
  <si>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</si>
  <si>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</si>
  <si>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</si>
  <si>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</si>
  <si>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</si>
  <si>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</si>
  <si>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</si>
  <si>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</si>
  <si>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</si>
  <si>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</si>
  <si>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</si>
  <si>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</si>
  <si>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</si>
  <si>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</si>
  <si>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</si>
  <si>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</si>
  <si>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</si>
  <si>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</si>
  <si>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</si>
  <si>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</si>
  <si>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</si>
  <si>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</si>
  <si>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</si>
  <si>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</si>
  <si>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</si>
  <si>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</si>
  <si>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</si>
  <si>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</si>
  <si>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</si>
  <si>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</si>
  <si>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</si>
  <si>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</si>
  <si>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</si>
  <si>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</si>
  <si>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</si>
  <si>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</si>
  <si>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</si>
  <si>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</si>
  <si>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</si>
  <si>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</si>
  <si>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</si>
  <si>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</si>
  <si>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</si>
  <si>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</si>
  <si>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</si>
  <si>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</si>
  <si>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</si>
  <si>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</si>
  <si>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</si>
  <si>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</si>
  <si>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</si>
  <si>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</si>
  <si>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</si>
  <si>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</si>
  <si>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</si>
  <si>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</si>
  <si>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</si>
  <si>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</si>
  <si>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</si>
  <si>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</si>
  <si>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</si>
  <si>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</si>
  <si>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</si>
  <si>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</si>
  <si>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</si>
  <si>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</si>
  <si>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</si>
  <si>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</si>
  <si>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</si>
  <si>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</si>
  <si>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</si>
  <si>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</si>
  <si>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</si>
  <si>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</si>
  <si>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</si>
  <si>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</si>
  <si>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</si>
  <si>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</si>
  <si>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</si>
  <si>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</si>
  <si>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</si>
  <si>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</si>
  <si>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</si>
  <si>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</si>
  <si>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</si>
  <si>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</si>
  <si>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</si>
  <si>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</si>
  <si>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</si>
  <si>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</si>
  <si>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</si>
  <si>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</si>
  <si>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</si>
  <si>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</si>
  <si>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</si>
  <si>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</si>
  <si>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</si>
  <si>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</si>
  <si>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</si>
  <si>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</si>
  <si>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</si>
  <si>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</si>
  <si>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</si>
  <si>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</si>
  <si>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</si>
  <si>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</si>
  <si>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</si>
  <si>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</si>
  <si>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</si>
  <si>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</si>
  <si>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</si>
  <si>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</si>
  <si>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</si>
  <si>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</si>
  <si>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</si>
  <si>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</si>
  <si>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</si>
  <si>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</si>
  <si>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</si>
  <si>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</si>
  <si>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</si>
  <si>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</si>
  <si>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</si>
  <si>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</si>
  <si>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</si>
  <si>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</si>
  <si>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</si>
  <si>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</si>
  <si>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</si>
  <si>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</si>
  <si>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</si>
  <si>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</si>
  <si>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</si>
  <si>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</si>
  <si>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</si>
  <si>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</si>
  <si>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</si>
  <si>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</si>
  <si>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</si>
  <si>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</si>
  <si>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</si>
  <si>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</si>
  <si>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</si>
  <si>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</si>
  <si>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</si>
  <si>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</si>
  <si>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</si>
  <si>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</si>
  <si>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</si>
  <si>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</si>
  <si>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</si>
  <si>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</si>
  <si>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</si>
  <si>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</si>
  <si>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</si>
  <si>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</si>
  <si>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</si>
  <si>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</si>
  <si>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</si>
  <si>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</si>
  <si>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</si>
  <si>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</si>
  <si>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</si>
  <si>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</si>
  <si>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</si>
  <si>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</si>
  <si>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</si>
  <si>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</si>
  <si>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</si>
  <si>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</si>
  <si>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</si>
  <si>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</si>
  <si>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</si>
  <si>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</si>
  <si>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</si>
  <si>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</si>
  <si>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</si>
  <si>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</si>
  <si>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</si>
  <si>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</si>
  <si>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</si>
  <si>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</si>
  <si>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</si>
  <si>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</si>
  <si>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</si>
  <si>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</si>
  <si>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</si>
  <si>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</si>
  <si>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</si>
  <si>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</si>
  <si>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</si>
  <si>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</si>
  <si>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</si>
  <si>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</si>
  <si>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</si>
  <si>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</si>
  <si>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</si>
  <si>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</si>
  <si>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</si>
  <si>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</si>
  <si>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</si>
  <si>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</si>
  <si>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</si>
  <si>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</si>
  <si>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</si>
  <si>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</si>
  <si>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</si>
  <si>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</si>
  <si>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</si>
  <si>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</si>
  <si>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</si>
  <si>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</si>
  <si>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</si>
  <si>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</si>
  <si>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</si>
  <si>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</si>
  <si>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</si>
  <si>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</si>
  <si>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</si>
  <si>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</si>
  <si>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</si>
  <si>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</si>
  <si>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</si>
  <si>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</si>
  <si>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</si>
  <si>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</si>
  <si>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</si>
  <si>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</si>
  <si>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</si>
  <si>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</si>
  <si>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</si>
  <si>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</si>
  <si>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</si>
  <si>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</si>
  <si>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</si>
  <si>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</si>
  <si>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</si>
  <si>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</si>
  <si>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</si>
  <si>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</si>
  <si>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</si>
  <si>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</si>
  <si>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</si>
  <si>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</si>
  <si>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</si>
  <si>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</si>
  <si>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</si>
  <si>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</si>
  <si>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</si>
  <si>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</si>
  <si>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</si>
  <si>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</si>
  <si>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</si>
  <si>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</si>
  <si>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</si>
  <si>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</si>
  <si>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</si>
  <si>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</si>
  <si>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</si>
  <si>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</si>
  <si>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</si>
  <si>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</si>
  <si>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</si>
  <si>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</si>
  <si>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</si>
  <si>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</si>
  <si>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</si>
  <si>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</si>
  <si>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</si>
  <si>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</si>
  <si>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</si>
  <si>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</si>
  <si>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</si>
  <si>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</si>
  <si>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</si>
  <si>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</si>
  <si>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</si>
  <si>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</si>
  <si>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</si>
  <si>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</si>
  <si>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</si>
  <si>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</si>
  <si>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</si>
  <si>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</si>
  <si>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</si>
  <si>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</si>
  <si>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</si>
  <si>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</si>
  <si>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</si>
  <si>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</si>
  <si>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</si>
  <si>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</si>
  <si>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</si>
  <si>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</si>
  <si>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</si>
  <si>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</si>
  <si>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</si>
  <si>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</si>
  <si>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</si>
  <si>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</si>
  <si>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</si>
  <si>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</si>
  <si>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</si>
  <si>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</si>
  <si>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</si>
  <si>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</si>
  <si>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</si>
  <si>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</si>
  <si>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</si>
  <si>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</si>
  <si>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</si>
  <si>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</si>
  <si>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</si>
  <si>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</si>
  <si>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</si>
  <si>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</si>
  <si>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</si>
  <si>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</si>
  <si>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</si>
  <si>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</si>
  <si>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</si>
  <si>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</si>
  <si>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</si>
  <si>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</si>
  <si>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</si>
  <si>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</si>
  <si>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</si>
  <si>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</si>
  <si>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</si>
  <si>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</si>
  <si>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</si>
  <si>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</si>
  <si>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</si>
  <si>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</si>
  <si>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</si>
  <si>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</si>
  <si>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</si>
  <si>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</si>
  <si>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</si>
  <si>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</si>
  <si>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</si>
  <si>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</si>
  <si>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</si>
  <si>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</si>
  <si>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</si>
  <si>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</si>
  <si>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</si>
  <si>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</si>
  <si>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</si>
  <si>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</si>
  <si>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</si>
  <si>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</si>
  <si>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</si>
  <si>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</si>
  <si>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</si>
  <si>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</si>
  <si>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</si>
  <si>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</si>
  <si>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</si>
  <si>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</si>
  <si>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</si>
  <si>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</si>
  <si>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</si>
  <si>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</si>
  <si>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</si>
  <si>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Коллатеральный кровоток: нет.</t>
  </si>
  <si>
    <t>Соболева Ю.А.</t>
  </si>
  <si>
    <t>Устье ствола ЛКА ПКА  катетеризировано проводниковым катетером Launcher JL  JR  EBU 3,5 4.0  6Fr. Коронарный проводник Balancium  Sion Blue Sion Black Fielder заведен в дистальный сегмент ПМЖА    ОА   ПКА за зону стеноза проксимального среднего дистального сегмента артерии. Произведена предилятация стеноза  баллонным катетером RX Euphora  NC Euphora Sprinter Legend  NC Колибри    2.0-10 12 атм. 20 сек.  В зону стеноза позиционирован и имплантирован стент NanoMed  Resolute Onyx   Resolute Integrity  3.0-18 мм (DES BMS) давлением 12 атм., 20 сек. На контрольной съемке  ангиографический результат удовлетворительный.   На контрольных съемках стенты раскрыты удовлетворительно, признаков диссекций, тромбоза нет. Антеградный кровоток в ПМЖА   ОА   ПКА  восстановлнен до TIMI III.  Пациент в  стабильном состоянии переводится в 33 отд. для дальнейшего наблюдения и лечения.</t>
  </si>
  <si>
    <t>Волженцева Ю.В.</t>
  </si>
  <si>
    <t>Крыласова Д.А.</t>
  </si>
  <si>
    <t>Н.Б. Шишкина</t>
  </si>
  <si>
    <t>М.А. Дибиров</t>
  </si>
  <si>
    <t>Shunmei</t>
  </si>
  <si>
    <t>DES, Resolute Integrity</t>
  </si>
  <si>
    <t>Gaia First</t>
  </si>
  <si>
    <t>NC Apollo</t>
  </si>
  <si>
    <t>Artimes</t>
  </si>
  <si>
    <t>DES, Metafor</t>
  </si>
  <si>
    <t>DES, Evermine50</t>
  </si>
  <si>
    <t>BMW</t>
  </si>
  <si>
    <t>NC Аксиома</t>
  </si>
  <si>
    <t xml:space="preserve">Постельный режим 2 часа. Контроль места пункции. С целью профилактики контраст индуцированной нефропатии – режим гидратации Na Cl 0.9%-150 мл/час в течение суток. Снять повязку через 6 ч. </t>
  </si>
  <si>
    <t>Калашникова А.Д.</t>
  </si>
  <si>
    <t>Хухарев А.Е.</t>
  </si>
  <si>
    <t>4:48</t>
  </si>
  <si>
    <t xml:space="preserve">Сбалансированный </t>
  </si>
  <si>
    <t>проходим, неровность контуров</t>
  </si>
  <si>
    <t>неровность контуров проксимального сегмента; S- образная деформация среднего сегмента; стеноз среднего сегмента 60%</t>
  </si>
  <si>
    <t>стеноз устья не менее 50%; стеноз проксимального и среднего сегментов 50%; неровность контуров дистального сегмента;пролонгированный стеноз проксимальной трети ДВ1 от устья до 60% (d до 2,5)</t>
  </si>
  <si>
    <t>бифуркационный стеноз проксимального сегмента 50% (по Medina 1;0;0  ОА-ВТК); стенозы дистального сегмента до 50%; стеноз проксимальной трети ВТК до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</si>
</sst>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2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8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70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/>
    <xf numFmtId="0" fontId="3" fillId="0" borderId="0" xfId="0" applyFont="1"/>
    <xf numFmtId="0" fontId="2" fillId="0" borderId="0" xfId="0" applyFont="1"/>
    <xf numFmtId="0" fontId="60" fillId="0" borderId="0" xfId="0" applyFont="1" applyAlignment="1" applyProtection="1">
      <alignment horizontal="justify" vertical="top" wrapText="1"/>
      <protection locked="0"/>
    </xf>
    <xf numFmtId="0" fontId="7" fillId="0" borderId="0" xfId="0" applyFont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1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5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20" totalsRowShown="0">
  <autoFilter ref="A1:C20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3:B94" totalsRowShown="0">
  <autoFilter ref="A23:B94"/>
  <sortState ref="A21:B88">
    <sortCondition ref="A20:A8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32" sqref="B32:H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212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190</v>
      </c>
      <c r="B8" s="20">
        <v>45755</v>
      </c>
      <c r="C8" s="54"/>
      <c r="D8" s="16" t="s">
        <v>185</v>
      </c>
      <c r="E8" s="29"/>
      <c r="F8" s="29"/>
      <c r="G8" s="17"/>
      <c r="H8" s="18"/>
    </row>
    <row r="9" spans="1:8" ht="15.6" customHeight="1">
      <c r="A9" s="21" t="s">
        <v>192</v>
      </c>
      <c r="B9" s="22">
        <v>0.44444444444444442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193</v>
      </c>
      <c r="B10" s="84">
        <v>0.47222222222222227</v>
      </c>
      <c r="C10" s="55"/>
      <c r="D10" s="96" t="s">
        <v>173</v>
      </c>
      <c r="E10" s="94"/>
      <c r="F10" s="94"/>
      <c r="G10" s="24" t="s">
        <v>184</v>
      </c>
      <c r="H10" s="26"/>
    </row>
    <row r="11" spans="1:8" ht="18" thickTop="1" thickBot="1">
      <c r="A11" s="89" t="s">
        <v>191</v>
      </c>
      <c r="B11" s="90" t="s">
        <v>530</v>
      </c>
      <c r="C11" s="8"/>
      <c r="D11" s="96" t="s">
        <v>170</v>
      </c>
      <c r="E11" s="94"/>
      <c r="F11" s="94"/>
      <c r="G11" s="24" t="s">
        <v>248</v>
      </c>
      <c r="H11" s="26"/>
    </row>
    <row r="12" spans="1:8" ht="16.5" thickTop="1">
      <c r="A12" s="81" t="s">
        <v>8</v>
      </c>
      <c r="B12" s="82">
        <v>26147</v>
      </c>
      <c r="C12" s="12"/>
      <c r="D12" s="96" t="s">
        <v>302</v>
      </c>
      <c r="E12" s="94"/>
      <c r="F12" s="94"/>
      <c r="G12" s="24" t="s">
        <v>515</v>
      </c>
      <c r="H12" s="26"/>
    </row>
    <row r="13" spans="1:8" ht="15.75">
      <c r="A13" s="15" t="s">
        <v>10</v>
      </c>
      <c r="B13" s="30">
        <f>DATEDIF(B12,B8,"y")</f>
        <v>53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9549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24</v>
      </c>
      <c r="D15" s="36"/>
      <c r="E15" s="36"/>
      <c r="F15" s="36"/>
      <c r="G15" s="168" t="s">
        <v>402</v>
      </c>
      <c r="H15" s="172" t="s">
        <v>531</v>
      </c>
    </row>
    <row r="16" spans="1:8" ht="15.6" customHeight="1">
      <c r="A16" s="15" t="s">
        <v>106</v>
      </c>
      <c r="B16" s="19" t="s">
        <v>131</v>
      </c>
      <c r="D16" s="36"/>
      <c r="E16" s="36"/>
      <c r="F16" s="36"/>
      <c r="G16" s="169" t="s">
        <v>406</v>
      </c>
      <c r="H16" s="167">
        <v>4170</v>
      </c>
    </row>
    <row r="17" spans="1:8" ht="14.45" customHeight="1">
      <c r="A17" s="40"/>
      <c r="B17" s="31"/>
      <c r="C17" s="31"/>
      <c r="D17" s="88"/>
      <c r="E17" s="88"/>
      <c r="F17" s="88"/>
      <c r="G17" s="170" t="s">
        <v>391</v>
      </c>
      <c r="H17" s="171">
        <f>H16*0.0019</f>
        <v>7.923</v>
      </c>
    </row>
    <row r="18" spans="1:8" ht="14.45" customHeight="1">
      <c r="A18" s="57" t="s">
        <v>187</v>
      </c>
      <c r="B18" s="87" t="s">
        <v>532</v>
      </c>
      <c r="D18" s="28" t="s">
        <v>209</v>
      </c>
      <c r="E18" s="28"/>
      <c r="F18" s="28"/>
      <c r="G18" s="85" t="s">
        <v>188</v>
      </c>
      <c r="H18" s="86" t="s">
        <v>511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211</v>
      </c>
      <c r="B20" s="214" t="s">
        <v>533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270</v>
      </c>
      <c r="B22" s="219" t="s">
        <v>535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271</v>
      </c>
      <c r="B27" s="219" t="s">
        <v>536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272</v>
      </c>
      <c r="B32" s="219" t="s">
        <v>534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 t="s">
        <v>512</v>
      </c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528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210</v>
      </c>
    </row>
    <row r="51" spans="1:13">
      <c r="A51" s="62" t="s">
        <v>203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205</v>
      </c>
      <c r="B53" s="66" t="s">
        <v>310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26" zoomScaleNormal="100" zoomScaleSheetLayoutView="100" zoomScalePageLayoutView="90" workbookViewId="0">
      <selection activeCell="B50" sqref="B5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 t="s">
        <v>207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215</v>
      </c>
      <c r="D8" s="234"/>
      <c r="E8" s="234"/>
      <c r="F8" s="193">
        <v>1</v>
      </c>
      <c r="G8" s="119" t="s">
        <v>308</v>
      </c>
      <c r="H8" s="161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22227</v>
      </c>
      <c r="C9" s="234"/>
      <c r="D9" s="234"/>
      <c r="E9" s="234"/>
      <c r="F9" s="193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2633</v>
      </c>
      <c r="B10" s="192"/>
      <c r="C10" s="238"/>
      <c r="D10" s="238"/>
      <c r="E10" s="238"/>
      <c r="F10" s="197"/>
      <c r="G10" s="119"/>
      <c r="H10" s="39"/>
    </row>
    <row r="11" spans="1:8">
      <c r="A11" s="195"/>
      <c r="B11" s="200"/>
      <c r="C11" s="196">
        <f>SUM(F8:F10)</f>
        <v>1</v>
      </c>
      <c r="H11" s="39"/>
    </row>
    <row r="12" spans="1:8" ht="18.75">
      <c r="A12" s="75" t="s">
        <v>190</v>
      </c>
      <c r="B12" s="20">
        <v>45174</v>
      </c>
      <c r="C12" s="12"/>
      <c r="D12" s="16" t="s">
        <v>185</v>
      </c>
      <c r="E12" s="29"/>
      <c r="F12" s="29"/>
      <c r="G12" s="17"/>
      <c r="H12" s="18"/>
    </row>
    <row r="13" spans="1:8" ht="15.75">
      <c r="A13" s="76" t="s">
        <v>192</v>
      </c>
      <c r="B13" s="22">
        <v>0.4513888888888889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193</v>
      </c>
      <c r="B14" s="22">
        <v>0.49305555555555558</v>
      </c>
      <c r="C14" s="12"/>
      <c r="D14" s="96" t="s">
        <v>173</v>
      </c>
      <c r="E14" s="94"/>
      <c r="F14" s="94"/>
      <c r="G14" s="80" t="str">
        <f>КАГ!G10</f>
        <v>Щербакова С.М.</v>
      </c>
      <c r="H14" s="92" t="str">
        <f>IF(ISBLANK(КАГ!H10),"",КАГ!H10)</f>
        <v/>
      </c>
    </row>
    <row r="15" spans="1:8" ht="16.5" thickBot="1">
      <c r="A15" s="166" t="s">
        <v>390</v>
      </c>
      <c r="B15" s="191">
        <f>IF(B14&lt;B13,B14+1,B14)-B13</f>
        <v>4.1666666666666685E-2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191</v>
      </c>
      <c r="B16" s="155" t="str">
        <f>КАГ!B11</f>
        <v>Хухарев А.Е.</v>
      </c>
      <c r="D16" s="96" t="s">
        <v>302</v>
      </c>
      <c r="E16" s="94"/>
      <c r="F16" s="94"/>
      <c r="G16" s="80" t="str">
        <f>КАГ!G12</f>
        <v>Волженцева Ю.В.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26147</v>
      </c>
      <c r="D17" s="96" t="s">
        <v>183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53</v>
      </c>
      <c r="H18" s="39"/>
    </row>
    <row r="19" spans="1:8" ht="14.45" customHeight="1">
      <c r="A19" s="15" t="s">
        <v>12</v>
      </c>
      <c r="B19" s="68">
        <f>КАГ!B14</f>
        <v>9549</v>
      </c>
      <c r="C19" s="69"/>
      <c r="D19" s="69"/>
      <c r="E19" s="69"/>
      <c r="F19" s="69"/>
      <c r="G19" s="168" t="s">
        <v>402</v>
      </c>
      <c r="H19" s="183" t="str">
        <f>КАГ!H15</f>
        <v>4:48</v>
      </c>
    </row>
    <row r="20" spans="1:8" ht="14.45" customHeight="1">
      <c r="A20" s="15" t="s">
        <v>133</v>
      </c>
      <c r="B20" s="68">
        <f>КАГ!B15</f>
        <v>24</v>
      </c>
      <c r="C20" s="70"/>
      <c r="D20" s="70"/>
      <c r="E20" s="70"/>
      <c r="F20" s="70"/>
      <c r="G20" s="169" t="s">
        <v>406</v>
      </c>
      <c r="H20" s="184">
        <f>КАГ!H16</f>
        <v>4170</v>
      </c>
    </row>
    <row r="21" spans="1:8" ht="14.45" customHeight="1">
      <c r="A21" s="15" t="s">
        <v>106</v>
      </c>
      <c r="B21" s="67" t="str">
        <f>КАГ!B16</f>
        <v>ИБС</v>
      </c>
      <c r="C21" s="70"/>
      <c r="E21" s="71"/>
      <c r="F21" s="71"/>
      <c r="G21" s="170" t="s">
        <v>391</v>
      </c>
      <c r="H21" s="171">
        <f>КАГ!H17</f>
        <v>7.923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7" t="str">
        <f>IF(B21=Вмешательства!F3,Вмешательства!F19,"")</f>
        <v/>
      </c>
      <c r="H22" s="188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5" t="s">
        <v>393</v>
      </c>
      <c r="C23" s="165"/>
      <c r="D23" s="165"/>
      <c r="E23" s="165"/>
      <c r="F23" s="165"/>
      <c r="H23" s="39"/>
    </row>
    <row r="24" spans="1:8" ht="14.45" customHeight="1">
      <c r="A24" s="186" t="s">
        <v>392</v>
      </c>
      <c r="B24" s="173"/>
      <c r="C24" s="173"/>
      <c r="D24" s="173"/>
      <c r="E24" s="173"/>
      <c r="F24" s="173"/>
      <c r="G24" s="173"/>
      <c r="H24" s="174"/>
    </row>
    <row r="25" spans="1:8" ht="14.45" customHeight="1">
      <c r="A25" s="242" t="s">
        <v>514</v>
      </c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80" t="s">
        <v>398</v>
      </c>
      <c r="B38" s="178"/>
      <c r="C38" s="179"/>
      <c r="D38" s="179"/>
      <c r="E38" s="189" t="str">
        <f>IF(A6=Вмешательства!D4,Вмешательства!V16,IF(ЧКВ!A6=Вмешательства!D36,Вмешательства!V16,"-----"))</f>
        <v>СТЕНТ/Ы</v>
      </c>
      <c r="F38" s="179"/>
      <c r="G38" s="182"/>
    </row>
    <row r="39" spans="1:12" ht="15.75">
      <c r="A39" s="176" t="s">
        <v>395</v>
      </c>
      <c r="B39" s="70" t="s">
        <v>397</v>
      </c>
      <c r="C39" s="122"/>
      <c r="D39" s="123" t="s">
        <v>186</v>
      </c>
      <c r="E39" s="72"/>
      <c r="F39" s="72"/>
      <c r="G39" s="72"/>
      <c r="H39" s="73"/>
    </row>
    <row r="40" spans="1:12" ht="14.45" customHeight="1">
      <c r="A40" s="177" t="s">
        <v>396</v>
      </c>
      <c r="B40" s="181" t="s">
        <v>404</v>
      </c>
      <c r="C40" s="121"/>
      <c r="D40" s="239" t="s">
        <v>403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3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203</v>
      </c>
      <c r="B50" s="63" t="s">
        <v>404</v>
      </c>
      <c r="H50" s="39"/>
    </row>
    <row r="51" spans="1:8">
      <c r="A51" s="65" t="s">
        <v>205</v>
      </c>
      <c r="B51" s="66" t="s">
        <v>310</v>
      </c>
      <c r="G51" s="74" t="str">
        <f>$G$13</f>
        <v>Щербаков А.С.</v>
      </c>
      <c r="H51" s="64"/>
    </row>
    <row r="52" spans="1:8">
      <c r="A52" s="225" t="s">
        <v>373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B18" sqref="B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45755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8" t="s">
        <v>194</v>
      </c>
      <c r="B4" s="149" t="s">
        <v>105</v>
      </c>
      <c r="C4" s="150" t="s">
        <v>15</v>
      </c>
      <c r="D4" s="151" t="str">
        <f>КАГ!$B$11</f>
        <v>Хухарев А.Е.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3">
        <f>КАГ!$B$12</f>
        <v>26147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4">
        <f>DATEDIF(D5,D10,"y")</f>
        <v>53</v>
      </c>
    </row>
    <row r="7" spans="1:4">
      <c r="A7" s="38"/>
      <c r="C7" s="102" t="s">
        <v>12</v>
      </c>
      <c r="D7" s="104">
        <f>КАГ!$B$14</f>
        <v>9549</v>
      </c>
    </row>
    <row r="8" spans="1:4">
      <c r="A8" s="198" t="str">
        <f>ЧКВ!$A$9</f>
        <v>Код модели: 22227</v>
      </c>
      <c r="B8" s="105"/>
      <c r="C8" s="102" t="s">
        <v>133</v>
      </c>
      <c r="D8" s="104">
        <f>КАГ!$B$15</f>
        <v>24</v>
      </c>
    </row>
    <row r="9" spans="1:4">
      <c r="A9" s="198" t="str">
        <f>ЧКВ!$A$10</f>
        <v>Код метода: 2633</v>
      </c>
      <c r="C9" s="106" t="s">
        <v>106</v>
      </c>
      <c r="D9" s="104" t="str">
        <f>КАГ!$B$16</f>
        <v>ИБС</v>
      </c>
    </row>
    <row r="10" spans="1:4">
      <c r="A10" s="199"/>
      <c r="B10" s="31"/>
      <c r="C10" s="152" t="s">
        <v>13</v>
      </c>
      <c r="D10" s="153">
        <f>КАГ!$B$8</f>
        <v>45755</v>
      </c>
    </row>
    <row r="11" spans="1:4">
      <c r="A11" s="27"/>
      <c r="B11" s="113"/>
      <c r="C11" s="113"/>
      <c r="D11" s="114"/>
    </row>
    <row r="12" spans="1:4" ht="18.75" customHeight="1">
      <c r="A12" s="137" t="s">
        <v>334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6" t="s">
        <v>378</v>
      </c>
      <c r="C13" s="190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7" t="s">
        <v>328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7" t="s">
        <v>314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7" t="s">
        <v>377</v>
      </c>
      <c r="C16" s="136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7" t="s">
        <v>401</v>
      </c>
      <c r="C17" s="136" t="s">
        <v>429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7" t="s">
        <v>520</v>
      </c>
      <c r="C18" s="136" t="s">
        <v>431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7" t="s">
        <v>520</v>
      </c>
      <c r="C19" s="185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8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7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7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7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7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9"/>
      <c r="C25" s="146"/>
      <c r="D25" s="147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370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v>1</v>
      </c>
      <c r="B2" s="2" t="s">
        <v>9</v>
      </c>
      <c r="C2" s="8" t="s">
        <v>227</v>
      </c>
      <c r="D2" s="5" t="s">
        <v>212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v>2</v>
      </c>
      <c r="B3" s="2" t="s">
        <v>18</v>
      </c>
      <c r="C3" s="8" t="s">
        <v>85</v>
      </c>
      <c r="D3" s="5" t="s">
        <v>213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v>3</v>
      </c>
      <c r="B4" s="2" t="s">
        <v>38</v>
      </c>
      <c r="C4" s="8" t="s">
        <v>39</v>
      </c>
      <c r="D4" s="5" t="s">
        <v>207</v>
      </c>
      <c r="F4" t="s">
        <v>311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 ht="30">
      <c r="A6" s="8">
        <v>5</v>
      </c>
      <c r="B6" s="2"/>
      <c r="C6" s="8" t="s">
        <v>228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>
      <c r="A7" s="8">
        <v>6</v>
      </c>
      <c r="B7" s="2"/>
      <c r="C7" s="8" t="s">
        <v>80</v>
      </c>
      <c r="D7" s="5" t="s">
        <v>246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v>8</v>
      </c>
      <c r="B9" s="2"/>
      <c r="C9" s="8" t="s">
        <v>229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v>9</v>
      </c>
      <c r="B10" s="2" t="s">
        <v>25</v>
      </c>
      <c r="C10" s="8" t="s">
        <v>230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223</v>
      </c>
    </row>
    <row r="11" spans="1:23">
      <c r="A11" s="8">
        <v>10</v>
      </c>
      <c r="B11" s="2" t="s">
        <v>19</v>
      </c>
      <c r="C11" s="8" t="s">
        <v>231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215</v>
      </c>
      <c r="W11" s="12"/>
    </row>
    <row r="12" spans="1:23">
      <c r="A12" s="8">
        <v>11</v>
      </c>
      <c r="B12" s="2" t="s">
        <v>21</v>
      </c>
      <c r="C12" s="8" t="s">
        <v>232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2"/>
    </row>
    <row r="13" spans="1:23">
      <c r="A13" s="8">
        <v>12</v>
      </c>
      <c r="B13" s="2" t="s">
        <v>23</v>
      </c>
      <c r="C13" s="8" t="s">
        <v>233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2"/>
    </row>
    <row r="14" spans="1:23">
      <c r="A14" s="8">
        <v>13</v>
      </c>
      <c r="B14" s="2" t="s">
        <v>27</v>
      </c>
      <c r="C14" s="8" t="s">
        <v>234</v>
      </c>
      <c r="D14" s="5" t="s">
        <v>28</v>
      </c>
      <c r="F14" t="s">
        <v>311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235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236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237</v>
      </c>
      <c r="D17" s="5" t="s">
        <v>34</v>
      </c>
      <c r="F17" t="s">
        <v>493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214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206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304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335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336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346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243</v>
      </c>
      <c r="D27" s="5" t="s">
        <v>244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239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238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240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241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242</v>
      </c>
      <c r="H34" s="10"/>
      <c r="W34" s="10"/>
    </row>
    <row r="35" spans="1:23">
      <c r="A35" s="8">
        <v>34</v>
      </c>
      <c r="B35" s="2"/>
      <c r="C35" s="78" t="s">
        <v>245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58"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278</v>
      </c>
      <c r="H1" s="116" t="s">
        <v>279</v>
      </c>
      <c r="I1" s="116" t="s">
        <v>280</v>
      </c>
      <c r="J1" s="116" t="s">
        <v>281</v>
      </c>
      <c r="K1" s="117" t="s">
        <v>282</v>
      </c>
      <c r="L1" s="117" t="s">
        <v>283</v>
      </c>
      <c r="M1" s="117" t="s">
        <v>284</v>
      </c>
      <c r="N1" s="117" t="s">
        <v>285</v>
      </c>
      <c r="O1" s="117" t="s">
        <v>286</v>
      </c>
      <c r="P1" s="117" t="s">
        <v>287</v>
      </c>
      <c r="Q1" s="117" t="s">
        <v>288</v>
      </c>
      <c r="R1" s="116" t="s">
        <v>103</v>
      </c>
      <c r="S1" s="116" t="s">
        <v>104</v>
      </c>
      <c r="T1" s="116" t="s">
        <v>289</v>
      </c>
      <c r="U1" s="116" t="s">
        <v>290</v>
      </c>
      <c r="V1" s="116" t="s">
        <v>291</v>
      </c>
      <c r="W1" s="116" t="s">
        <v>292</v>
      </c>
      <c r="X1" s="116" t="s">
        <v>293</v>
      </c>
      <c r="Y1" s="116" t="s">
        <v>294</v>
      </c>
      <c r="Z1" s="116" t="s">
        <v>295</v>
      </c>
      <c r="AA1" s="116" t="s">
        <v>296</v>
      </c>
      <c r="AB1" s="116" t="s">
        <v>297</v>
      </c>
      <c r="AC1" s="116" t="s">
        <v>298</v>
      </c>
      <c r="AD1" s="116" t="s">
        <v>299</v>
      </c>
      <c r="AF1" s="2" t="s">
        <v>129</v>
      </c>
      <c r="AG1" s="2" t="s">
        <v>130</v>
      </c>
      <c r="AI1" t="s">
        <v>195</v>
      </c>
      <c r="AJ1" t="s">
        <v>196</v>
      </c>
      <c r="AK1" t="s">
        <v>197</v>
      </c>
      <c r="AM1" t="s">
        <v>505</v>
      </c>
      <c r="AN1" s="2" t="s">
        <v>499</v>
      </c>
      <c r="AO1" t="s">
        <v>355</v>
      </c>
      <c r="AP1" s="162"/>
    </row>
    <row r="2" spans="1:42">
      <c r="A2">
        <v>1</v>
      </c>
      <c r="B2" t="s">
        <v>94</v>
      </c>
      <c r="C2" s="1" t="s">
        <v>309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JR 3.5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>Колибри</v>
      </c>
      <c r="V2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2" s="116" t="str">
        <f>IFERROR(INDEX(Расходка[Наименование расходного материала],MATCH(Расходка[№],Поиск_расходки[Индекс6],0)),"")</f>
        <v>DES, Resolute Integrity</v>
      </c>
      <c r="X2" s="116" t="str">
        <f>IFERROR(INDEX(Расходка[Наименование расходного материала],MATCH(Расходка[№],Поиск_расходки[Индекс7],0)),"")</f>
        <v>DES, Resolute Integrity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407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192">
        <v>155800</v>
      </c>
      <c r="AN2" s="2" t="s">
        <v>308</v>
      </c>
      <c r="AO2" t="s">
        <v>501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92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276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409</v>
      </c>
      <c r="AI4" t="s">
        <v>189</v>
      </c>
      <c r="AJ4" t="s">
        <v>200</v>
      </c>
      <c r="AK4" t="str">
        <f t="shared" si="0"/>
        <v>Контраст: Оптирей 350</v>
      </c>
      <c r="AM4" s="192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312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410</v>
      </c>
      <c r="AI5" t="s">
        <v>189</v>
      </c>
      <c r="AJ5" t="s">
        <v>201</v>
      </c>
      <c r="AK5" t="str">
        <f t="shared" si="0"/>
        <v>Контраст: Юнигексол 350</v>
      </c>
      <c r="AM5" s="192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306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411</v>
      </c>
      <c r="AI6" t="s">
        <v>189</v>
      </c>
      <c r="AJ6" t="s">
        <v>202</v>
      </c>
      <c r="AK6" t="str">
        <f t="shared" si="0"/>
        <v>Контраст: Сканлюкс 370</v>
      </c>
      <c r="AM6" s="192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275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412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192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313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413</v>
      </c>
      <c r="AI8" t="s">
        <v>189</v>
      </c>
      <c r="AJ8" t="s">
        <v>204</v>
      </c>
      <c r="AK8" t="str">
        <f t="shared" si="1"/>
        <v>Контраст: Визипак 320</v>
      </c>
      <c r="AM8" s="192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357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414</v>
      </c>
      <c r="AM9" s="192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1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415</v>
      </c>
      <c r="AI10" t="s">
        <v>354</v>
      </c>
      <c r="AM10" s="192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2</v>
      </c>
      <c r="I11" s="117">
        <f>IF(ISNUMBER(SEARCH('Карта учёта'!$B$17,Расходка[Наименование расходного материала])),MAX($I$1:I10)+1,0)</f>
        <v>1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2">
        <v>323500</v>
      </c>
      <c r="AN11" s="2"/>
      <c r="AO11" t="s">
        <v>92</v>
      </c>
    </row>
    <row r="12" spans="1:42">
      <c r="A12">
        <v>11</v>
      </c>
      <c r="B12" t="s">
        <v>307</v>
      </c>
      <c r="C12" s="1" t="s">
        <v>332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2">
        <v>323510</v>
      </c>
      <c r="AN12" s="2"/>
      <c r="AO12" t="s">
        <v>93</v>
      </c>
    </row>
    <row r="13" spans="1:42">
      <c r="A13">
        <v>12</v>
      </c>
      <c r="B13" t="s">
        <v>307</v>
      </c>
      <c r="C13" t="s">
        <v>366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305</v>
      </c>
      <c r="C14" t="s">
        <v>331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2"/>
      <c r="AN14" s="2"/>
    </row>
    <row r="15" spans="1:42">
      <c r="A15">
        <v>14</v>
      </c>
      <c r="B15" t="s">
        <v>305</v>
      </c>
      <c r="C15" t="s">
        <v>363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305</v>
      </c>
      <c r="C16" t="s">
        <v>353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420</v>
      </c>
      <c r="AI16" t="s">
        <v>305</v>
      </c>
    </row>
    <row r="17" spans="1:35">
      <c r="A17">
        <v>16</v>
      </c>
      <c r="B17" t="s">
        <v>305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421</v>
      </c>
      <c r="AI17" t="s">
        <v>205</v>
      </c>
    </row>
    <row r="18" spans="1:35">
      <c r="A18">
        <v>17</v>
      </c>
      <c r="B18" t="s">
        <v>305</v>
      </c>
      <c r="C18" t="s">
        <v>368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305</v>
      </c>
      <c r="C19" t="s">
        <v>510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Demax</v>
      </c>
      <c r="Z19" s="116" t="str">
        <f>IFERROR(INDEX(Расходка[Наименование расходного материала],MATCH(Расходка[№],Поиск_расходки[Индекс9],0)),"")</f>
        <v>Demax</v>
      </c>
      <c r="AA19" s="116" t="str">
        <f>IFERROR(INDEX(Расходка[Наименование расходного материала],MATCH(Расходка[№],Поиск_расходки[Индекс10],0)),"")</f>
        <v>Demax</v>
      </c>
      <c r="AB19" s="116" t="str">
        <f>IFERROR(INDEX(Расходка[Наименование расходного материала],MATCH(Расходка[№],Поиск_расходки[Индекс11],0)),"")</f>
        <v>Demax</v>
      </c>
      <c r="AC19" s="116" t="str">
        <f>IFERROR(INDEX(Расходка[Наименование расходного материала],MATCH(Расходка[№],Поиск_расходки[Индекс12],0)),"")</f>
        <v>Demax</v>
      </c>
      <c r="AD19" s="116" t="str">
        <f>IFERROR(INDEX(Расходка[Наименование расходного материала],MATCH(Расходка[№],Поиск_расходки[Индекс13],0)),"")</f>
        <v>Demax</v>
      </c>
      <c r="AF19" s="4" t="s">
        <v>5</v>
      </c>
      <c r="AG19" s="4" t="s">
        <v>423</v>
      </c>
      <c r="AI19" t="s">
        <v>300</v>
      </c>
    </row>
    <row r="20" spans="1:35">
      <c r="A20">
        <v>19</v>
      </c>
      <c r="B20" t="s">
        <v>205</v>
      </c>
      <c r="C20" s="1" t="s">
        <v>337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Oscor 7F</v>
      </c>
      <c r="Z20" s="116" t="str">
        <f>IFERROR(INDEX(Расходка[Наименование расходного материала],MATCH(Расходка[№],Поиск_расходки[Индекс9],0)),"")</f>
        <v>Oscor 7F</v>
      </c>
      <c r="AA20" s="116" t="str">
        <f>IFERROR(INDEX(Расходка[Наименование расходного материала],MATCH(Расходка[№],Поиск_расходки[Индекс10],0)),"")</f>
        <v>Oscor 7F</v>
      </c>
      <c r="AB20" s="116" t="str">
        <f>IFERROR(INDEX(Расходка[Наименование расходного материала],MATCH(Расходка[№],Поиск_расходки[Индекс11],0)),"")</f>
        <v>Oscor 7F</v>
      </c>
      <c r="AC20" s="116" t="str">
        <f>IFERROR(INDEX(Расходка[Наименование расходного материала],MATCH(Расходка[№],Поиск_расходки[Индекс12],0)),"")</f>
        <v>Oscor 7F</v>
      </c>
      <c r="AD20" s="116" t="str">
        <f>IFERROR(INDEX(Расходка[Наименование расходного материала],MATCH(Расходка[№],Поиск_расходки[Индекс13],0)),"")</f>
        <v>Oscor 7F</v>
      </c>
      <c r="AF20" s="4" t="s">
        <v>5</v>
      </c>
      <c r="AG20" s="4" t="s">
        <v>424</v>
      </c>
      <c r="AI20" t="s">
        <v>307</v>
      </c>
    </row>
    <row r="21" spans="1:35">
      <c r="A21">
        <v>20</v>
      </c>
      <c r="B21" t="s">
        <v>3</v>
      </c>
      <c r="C21" t="s">
        <v>321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Cougar LS Hydro-Track®</v>
      </c>
      <c r="Z21" s="116" t="str">
        <f>IFERROR(INDEX(Расходка[Наименование расходного материала],MATCH(Расходка[№],Поиск_расходки[Индекс9],0)),"")</f>
        <v>Cougar LS Hydro-Track®</v>
      </c>
      <c r="AA21" s="116" t="str">
        <f>IFERROR(INDEX(Расходка[Наименование расходного материала],MATCH(Расходка[№],Поиск_расходки[Индекс10],0)),"")</f>
        <v>Cougar LS Hydro-Track®</v>
      </c>
      <c r="AB21" s="116" t="str">
        <f>IFERROR(INDEX(Расходка[Наименование расходного материала],MATCH(Расходка[№],Поиск_расходки[Индекс11],0)),"")</f>
        <v>Cougar LS Hydro-Track®</v>
      </c>
      <c r="AC21" s="116" t="str">
        <f>IFERROR(INDEX(Расходка[Наименование расходного материала],MATCH(Расходка[№],Поиск_расходки[Индекс12],0)),"")</f>
        <v>Cougar LS Hydro-Track®</v>
      </c>
      <c r="AD21" s="116" t="str">
        <f>IFERROR(INDEX(Расходка[Наименование расходного материала],MATCH(Расходка[№],Поиск_расходки[Индекс13],0)),"")</f>
        <v>Cougar LS Hydro-Track®</v>
      </c>
      <c r="AF21" s="4" t="s">
        <v>5</v>
      </c>
      <c r="AG21" s="4" t="s">
        <v>425</v>
      </c>
    </row>
    <row r="22" spans="1:35">
      <c r="A22">
        <v>21</v>
      </c>
      <c r="B22" t="s">
        <v>3</v>
      </c>
      <c r="C22" t="s">
        <v>341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Cougar XT Hydro-Track®</v>
      </c>
      <c r="Z22" s="116" t="str">
        <f>IFERROR(INDEX(Расходка[Наименование расходного материала],MATCH(Расходка[№],Поиск_расходки[Индекс9],0)),"")</f>
        <v>Cougar XT Hydro-Track®</v>
      </c>
      <c r="AA22" s="116" t="str">
        <f>IFERROR(INDEX(Расходка[Наименование расходного материала],MATCH(Расходка[№],Поиск_расходки[Индекс10],0)),"")</f>
        <v>Cougar XT Hydro-Track®</v>
      </c>
      <c r="AB22" s="116" t="str">
        <f>IFERROR(INDEX(Расходка[Наименование расходного материала],MATCH(Расходка[№],Поиск_расходки[Индекс11],0)),"")</f>
        <v>Cougar XT Hydro-Track®</v>
      </c>
      <c r="AC22" s="116" t="str">
        <f>IFERROR(INDEX(Расходка[Наименование расходного материала],MATCH(Расходка[№],Поиск_расходки[Индекс12],0)),"")</f>
        <v>Cougar XT Hydro-Track®</v>
      </c>
      <c r="AD22" s="116" t="str">
        <f>IFERROR(INDEX(Расходка[Наименование расходного материала],MATCH(Расходка[№],Поиск_расходки[Индекс13],0)),"")</f>
        <v>Cougar XT Hydro-Track®</v>
      </c>
      <c r="AF22" s="4" t="s">
        <v>5</v>
      </c>
      <c r="AG22" s="4" t="s">
        <v>426</v>
      </c>
    </row>
    <row r="23" spans="1:35">
      <c r="A23">
        <v>22</v>
      </c>
      <c r="B23" t="s">
        <v>3</v>
      </c>
      <c r="C23" t="s">
        <v>314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1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Fielder</v>
      </c>
      <c r="Z23" s="116" t="str">
        <f>IFERROR(INDEX(Расходка[Наименование расходного материала],MATCH(Расходка[№],Поиск_расходки[Индекс9],0)),"")</f>
        <v>Fielder</v>
      </c>
      <c r="AA23" s="116" t="str">
        <f>IFERROR(INDEX(Расходка[Наименование расходного материала],MATCH(Расходка[№],Поиск_расходки[Индекс10],0)),"")</f>
        <v>Fielder</v>
      </c>
      <c r="AB23" s="116" t="str">
        <f>IFERROR(INDEX(Расходка[Наименование расходного материала],MATCH(Расходка[№],Поиск_расходки[Индекс11],0)),"")</f>
        <v>Fielder</v>
      </c>
      <c r="AC23" s="116" t="str">
        <f>IFERROR(INDEX(Расходка[Наименование расходного материала],MATCH(Расходка[№],Поиск_расходки[Индекс12],0)),"")</f>
        <v>Fielder</v>
      </c>
      <c r="AD23" s="116" t="str">
        <f>IFERROR(INDEX(Расходка[Наименование расходного материала],MATCH(Расходка[№],Поиск_расходки[Индекс13],0)),"")</f>
        <v>Fielder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375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2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 XT-A</v>
      </c>
      <c r="Z24" s="116" t="str">
        <f>IFERROR(INDEX(Расходка[Наименование расходного материала],MATCH(Расходка[№],Поиск_расходки[Индекс9],0)),"")</f>
        <v>Fielder XT-A</v>
      </c>
      <c r="AA24" s="116" t="str">
        <f>IFERROR(INDEX(Расходка[Наименование расходного материала],MATCH(Расходка[№],Поиск_расходки[Индекс10],0)),"")</f>
        <v>Fielder XT-A</v>
      </c>
      <c r="AB24" s="116" t="str">
        <f>IFERROR(INDEX(Расходка[Наименование расходного материала],MATCH(Расходка[№],Поиск_расходки[Индекс11],0)),"")</f>
        <v>Fielder XT-A</v>
      </c>
      <c r="AC24" s="116" t="str">
        <f>IFERROR(INDEX(Расходка[Наименование расходного материала],MATCH(Расходка[№],Поиск_расходки[Индекс12],0)),"")</f>
        <v>Fielder XT-A</v>
      </c>
      <c r="AD24" s="116" t="str">
        <f>IFERROR(INDEX(Расходка[Наименование расходного материала],MATCH(Расходка[№],Поиск_расходки[Индекс13],0)),"")</f>
        <v>Fielder XT-A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t="s">
        <v>376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3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Fielder XT-R</v>
      </c>
      <c r="Z25" s="116" t="str">
        <f>IFERROR(INDEX(Расходка[Наименование расходного материала],MATCH(Расходка[№],Поиск_расходки[Индекс9],0)),"")</f>
        <v>Fielder XT-R</v>
      </c>
      <c r="AA25" s="116" t="str">
        <f>IFERROR(INDEX(Расходка[Наименование расходного материала],MATCH(Расходка[№],Поиск_расходки[Индекс10],0)),"")</f>
        <v>Fielder XT-R</v>
      </c>
      <c r="AB25" s="116" t="str">
        <f>IFERROR(INDEX(Расходка[Наименование расходного материала],MATCH(Расходка[№],Поиск_расходки[Индекс11],0)),"")</f>
        <v>Fielder XT-R</v>
      </c>
      <c r="AC25" s="116" t="str">
        <f>IFERROR(INDEX(Расходка[Наименование расходного материала],MATCH(Расходка[№],Поиск_расходки[Индекс12],0)),"")</f>
        <v>Fielder XT-R</v>
      </c>
      <c r="AD25" s="116" t="str">
        <f>IFERROR(INDEX(Расходка[Наименование расходного материала],MATCH(Расходка[№],Поиск_расходки[Индекс13],0)),"")</f>
        <v>Fielder XT-R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s="1" t="s">
        <v>358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Gaia Second</v>
      </c>
      <c r="Z26" s="116" t="str">
        <f>IFERROR(INDEX(Расходка[Наименование расходного материала],MATCH(Расходка[№],Поиск_расходки[Индекс9],0)),"")</f>
        <v>Gaia Second</v>
      </c>
      <c r="AA26" s="116" t="str">
        <f>IFERROR(INDEX(Расходка[Наименование расходного материала],MATCH(Расходка[№],Поиск_расходки[Индекс10],0)),"")</f>
        <v>Gaia Second</v>
      </c>
      <c r="AB26" s="116" t="str">
        <f>IFERROR(INDEX(Расходка[Наименование расходного материала],MATCH(Расходка[№],Поиск_расходки[Индекс11],0)),"")</f>
        <v>Gaia Second</v>
      </c>
      <c r="AC26" s="116" t="str">
        <f>IFERROR(INDEX(Расходка[Наименование расходного материала],MATCH(Расходка[№],Поиск_расходки[Индекс12],0)),"")</f>
        <v>Gaia Second</v>
      </c>
      <c r="AD26" s="116" t="str">
        <f>IFERROR(INDEX(Расходка[Наименование расходного материала],MATCH(Расходка[№],Поиск_расходки[Индекс13],0)),"")</f>
        <v>Gaia Second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s="1" t="s">
        <v>371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Gaia Third</v>
      </c>
      <c r="Z27" s="116" t="str">
        <f>IFERROR(INDEX(Расходка[Наименование расходного материала],MATCH(Расходка[№],Поиск_расходки[Индекс9],0)),"")</f>
        <v>Gaia Third</v>
      </c>
      <c r="AA27" s="116" t="str">
        <f>IFERROR(INDEX(Расходка[Наименование расходного материала],MATCH(Расходка[№],Поиск_расходки[Индекс10],0)),"")</f>
        <v>Gaia Third</v>
      </c>
      <c r="AB27" s="116" t="str">
        <f>IFERROR(INDEX(Расходка[Наименование расходного материала],MATCH(Расходка[№],Поиск_расходки[Индекс11],0)),"")</f>
        <v>Gaia Third</v>
      </c>
      <c r="AC27" s="116" t="str">
        <f>IFERROR(INDEX(Расходка[Наименование расходного материала],MATCH(Расходка[№],Поиск_расходки[Индекс12],0)),"")</f>
        <v>Gaia Third</v>
      </c>
      <c r="AD27" s="116" t="str">
        <f>IFERROR(INDEX(Расходка[Наименование расходного материала],MATCH(Расходка[№],Поиск_расходки[Индекс13],0)),"")</f>
        <v>Gaia Third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s="1" t="s">
        <v>322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Intuition</v>
      </c>
      <c r="Z28" s="116" t="str">
        <f>IFERROR(INDEX(Расходка[Наименование расходного материала],MATCH(Расходка[№],Поиск_расходки[Индекс9],0)),"")</f>
        <v>Intuition</v>
      </c>
      <c r="AA28" s="116" t="str">
        <f>IFERROR(INDEX(Расходка[Наименование расходного материала],MATCH(Расходка[№],Поиск_расходки[Индекс10],0)),"")</f>
        <v>Intuition</v>
      </c>
      <c r="AB28" s="116" t="str">
        <f>IFERROR(INDEX(Расходка[Наименование расходного материала],MATCH(Расходка[№],Поиск_расходки[Индекс11],0)),"")</f>
        <v>Intuition</v>
      </c>
      <c r="AC28" s="116" t="str">
        <f>IFERROR(INDEX(Расходка[Наименование расходного материала],MATCH(Расходка[№],Поиск_расходки[Индекс12],0)),"")</f>
        <v>Intuition</v>
      </c>
      <c r="AD28" s="116" t="str">
        <f>IFERROR(INDEX(Расходка[Наименование расходного материала],MATCH(Расходка[№],Поиск_расходки[Индекс13],0)),"")</f>
        <v>Intuition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t="s">
        <v>318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ProVia 3 Hydro-Track®</v>
      </c>
      <c r="Z29" s="116" t="str">
        <f>IFERROR(INDEX(Расходка[Наименование расходного материала],MATCH(Расходка[№],Поиск_расходки[Индекс9],0)),"")</f>
        <v>ProVia 3 Hydro-Track®</v>
      </c>
      <c r="AA29" s="116" t="str">
        <f>IFERROR(INDEX(Расходка[Наименование расходного материала],MATCH(Расходка[№],Поиск_расходки[Индекс10],0)),"")</f>
        <v>ProVia 3 Hydro-Track®</v>
      </c>
      <c r="AB29" s="116" t="str">
        <f>IFERROR(INDEX(Расходка[Наименование расходного материала],MATCH(Расходка[№],Поиск_расходки[Индекс11],0)),"")</f>
        <v>ProVia 3 Hydro-Track®</v>
      </c>
      <c r="AC29" s="116" t="str">
        <f>IFERROR(INDEX(Расходка[Наименование расходного материала],MATCH(Расходка[№],Поиск_расходки[Индекс12],0)),"")</f>
        <v>ProVia 3 Hydro-Track®</v>
      </c>
      <c r="AD29" s="116" t="str">
        <f>IFERROR(INDEX(Расходка[Наименование расходного материала],MATCH(Расходка[№],Поиск_расходки[Индекс13],0)),"")</f>
        <v>ProVia 3 Hydro-Track®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6 Hydro-Track®</v>
      </c>
      <c r="Z30" s="116" t="str">
        <f>IFERROR(INDEX(Расходка[Наименование расходного материала],MATCH(Расходка[№],Поиск_расходки[Индекс9],0)),"")</f>
        <v>ProVia 6 Hydro-Track®</v>
      </c>
      <c r="AA30" s="116" t="str">
        <f>IFERROR(INDEX(Расходка[Наименование расходного материала],MATCH(Расходка[№],Поиск_расходки[Индекс10],0)),"")</f>
        <v>ProVia 6 Hydro-Track®</v>
      </c>
      <c r="AB30" s="116" t="str">
        <f>IFERROR(INDEX(Расходка[Наименование расходного материала],MATCH(Расходка[№],Поиск_расходки[Индекс11],0)),"")</f>
        <v>ProVia 6 Hydro-Track®</v>
      </c>
      <c r="AC30" s="116" t="str">
        <f>IFERROR(INDEX(Расходка[Наименование расходного материала],MATCH(Расходка[№],Поиск_расходки[Индекс12],0)),"")</f>
        <v>ProVia 6 Hydro-Track®</v>
      </c>
      <c r="AD30" s="116" t="str">
        <f>IFERROR(INDEX(Расходка[Наименование расходного материала],MATCH(Расходка[№],Поиск_расходки[Индекс13],0)),"")</f>
        <v>ProVia 6 Hydro-Track®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ProVia 9 Hydro-Track®</v>
      </c>
      <c r="Z31" s="116" t="str">
        <f>IFERROR(INDEX(Расходка[Наименование расходного материала],MATCH(Расходка[№],Поиск_расходки[Индекс9],0)),"")</f>
        <v>ProVia 9 Hydro-Track®</v>
      </c>
      <c r="AA31" s="116" t="str">
        <f>IFERROR(INDEX(Расходка[Наименование расходного материала],MATCH(Расходка[№],Поиск_расходки[Индекс10],0)),"")</f>
        <v>ProVia 9 Hydro-Track®</v>
      </c>
      <c r="AB31" s="116" t="str">
        <f>IFERROR(INDEX(Расходка[Наименование расходного материала],MATCH(Расходка[№],Поиск_расходки[Индекс11],0)),"")</f>
        <v>ProVia 9 Hydro-Track®</v>
      </c>
      <c r="AC31" s="116" t="str">
        <f>IFERROR(INDEX(Расходка[Наименование расходного материала],MATCH(Расходка[№],Поиск_расходки[Индекс12],0)),"")</f>
        <v>ProVia 9 Hydro-Track®</v>
      </c>
      <c r="AD31" s="116" t="str">
        <f>IFERROR(INDEX(Расходка[Наименование расходного материала],MATCH(Расходка[№],Поиск_расходки[Индекс13],0)),"")</f>
        <v>ProVia 9 Hydro-Track®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t="s">
        <v>316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Rinato</v>
      </c>
      <c r="Z32" s="116" t="str">
        <f>IFERROR(INDEX(Расходка[Наименование расходного материала],MATCH(Расходка[№],Поиск_расходки[Индекс9],0)),"")</f>
        <v>Rinato</v>
      </c>
      <c r="AA32" s="116" t="str">
        <f>IFERROR(INDEX(Расходка[Наименование расходного материала],MATCH(Расходка[№],Поиск_расходки[Индекс10],0)),"")</f>
        <v>Rinato</v>
      </c>
      <c r="AB32" s="116" t="str">
        <f>IFERROR(INDEX(Расходка[Наименование расходного материала],MATCH(Расходка[№],Поиск_расходки[Индекс11],0)),"")</f>
        <v>Rinato</v>
      </c>
      <c r="AC32" s="116" t="str">
        <f>IFERROR(INDEX(Расходка[Наименование расходного материала],MATCH(Расходка[№],Поиск_расходки[Индекс12],0)),"")</f>
        <v>Rinato</v>
      </c>
      <c r="AD32" s="116" t="str">
        <f>IFERROR(INDEX(Расходка[Наименование расходного материала],MATCH(Расходка[№],Поиск_расходки[Индекс13],0)),"")</f>
        <v>Rinato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s="1" t="s">
        <v>352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Runthrough NS (Floppy)</v>
      </c>
      <c r="Z33" s="116" t="str">
        <f>IFERROR(INDEX(Расходка[Наименование расходного материала],MATCH(Расходка[№],Поиск_расходки[Индекс9],0)),"")</f>
        <v>Runthrough NS (Floppy)</v>
      </c>
      <c r="AA33" s="116" t="str">
        <f>IFERROR(INDEX(Расходка[Наименование расходного материала],MATCH(Расходка[№],Поиск_расходки[Индекс10],0)),"")</f>
        <v>Runthrough NS (Floppy)</v>
      </c>
      <c r="AB33" s="116" t="str">
        <f>IFERROR(INDEX(Расходка[Наименование расходного материала],MATCH(Расходка[№],Поиск_расходки[Индекс11],0)),"")</f>
        <v>Runthrough NS (Floppy)</v>
      </c>
      <c r="AC33" s="116" t="str">
        <f>IFERROR(INDEX(Расходка[Наименование расходного материала],MATCH(Расходка[№],Поиск_расходки[Индекс12],0)),"")</f>
        <v>Runthrough NS (Floppy)</v>
      </c>
      <c r="AD33" s="116" t="str">
        <f>IFERROR(INDEX(Расходка[Наименование расходного материала],MATCH(Расходка[№],Поиск_расходки[Индекс13],0)),"")</f>
        <v>Runthrough NS (Floppy)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s="1" t="s">
        <v>360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Hypercoat</v>
      </c>
      <c r="Z34" s="116" t="str">
        <f>IFERROR(INDEX(Расходка[Наименование расходного материала],MATCH(Расходка[№],Поиск_расходки[Индекс9],0)),"")</f>
        <v>Runthrough NS Hypercoat</v>
      </c>
      <c r="AA34" s="116" t="str">
        <f>IFERROR(INDEX(Расходка[Наименование расходного материала],MATCH(Расходка[№],Поиск_расходки[Индекс10],0)),"")</f>
        <v>Runthrough NS Hypercoat</v>
      </c>
      <c r="AB34" s="116" t="str">
        <f>IFERROR(INDEX(Расходка[Наименование расходного материала],MATCH(Расходка[№],Поиск_расходки[Индекс11],0)),"")</f>
        <v>Runthrough NS Hypercoat</v>
      </c>
      <c r="AC34" s="116" t="str">
        <f>IFERROR(INDEX(Расходка[Наименование расходного материала],MATCH(Расходка[№],Поиск_расходки[Индекс12],0)),"")</f>
        <v>Runthrough NS Hypercoat</v>
      </c>
      <c r="AD34" s="116" t="str">
        <f>IFERROR(INDEX(Расходка[Наименование расходного материала],MATCH(Расходка[№],Поиск_расходки[Индекс13],0)),"")</f>
        <v>Runthrough NS Hypercoat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s="1" t="s">
        <v>359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Runthrough NS Intermediate</v>
      </c>
      <c r="Z35" s="116" t="str">
        <f>IFERROR(INDEX(Расходка[Наименование расходного материала],MATCH(Расходка[№],Поиск_расходки[Индекс9],0)),"")</f>
        <v>Runthrough NS Intermediate</v>
      </c>
      <c r="AA35" s="116" t="str">
        <f>IFERROR(INDEX(Расходка[Наименование расходного материала],MATCH(Расходка[№],Поиск_расходки[Индекс10],0)),"")</f>
        <v>Runthrough NS Intermediate</v>
      </c>
      <c r="AB35" s="116" t="str">
        <f>IFERROR(INDEX(Расходка[Наименование расходного материала],MATCH(Расходка[№],Поиск_расходки[Индекс11],0)),"")</f>
        <v>Runthrough NS Intermediate</v>
      </c>
      <c r="AC35" s="116" t="str">
        <f>IFERROR(INDEX(Расходка[Наименование расходного материала],MATCH(Расходка[№],Поиск_расходки[Индекс12],0)),"")</f>
        <v>Runthrough NS Intermediate</v>
      </c>
      <c r="AD35" s="116" t="str">
        <f>IFERROR(INDEX(Расходка[Наименование расходного материала],MATCH(Расходка[№],Поиск_расходки[Индекс13],0)),"")</f>
        <v>Runthrough NS Intermediate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t="s">
        <v>315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Sion</v>
      </c>
      <c r="Z36" s="116" t="str">
        <f>IFERROR(INDEX(Расходка[Наименование расходного материала],MATCH(Расходка[№],Поиск_расходки[Индекс9],0)),"")</f>
        <v>Sion</v>
      </c>
      <c r="AA36" s="116" t="str">
        <f>IFERROR(INDEX(Расходка[Наименование расходного материала],MATCH(Расходка[№],Поиск_расходки[Индекс10],0)),"")</f>
        <v>Sion</v>
      </c>
      <c r="AB36" s="116" t="str">
        <f>IFERROR(INDEX(Расходка[Наименование расходного материала],MATCH(Расходка[№],Поиск_расходки[Индекс11],0)),"")</f>
        <v>Sion</v>
      </c>
      <c r="AC36" s="116" t="str">
        <f>IFERROR(INDEX(Расходка[Наименование расходного материала],MATCH(Расходка[№],Поиск_расходки[Индекс12],0)),"")</f>
        <v>Sion</v>
      </c>
      <c r="AD36" s="116" t="str">
        <f>IFERROR(INDEX(Расходка[Наименование расходного материала],MATCH(Расходка[№],Поиск_расходки[Индекс13],0)),"")</f>
        <v>Sion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t="s">
        <v>380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 Black</v>
      </c>
      <c r="Z37" s="116" t="str">
        <f>IFERROR(INDEX(Расходка[Наименование расходного материала],MATCH(Расходка[№],Поиск_расходки[Индекс9],0)),"")</f>
        <v>Sion Black</v>
      </c>
      <c r="AA37" s="116" t="str">
        <f>IFERROR(INDEX(Расходка[Наименование расходного материала],MATCH(Расходка[№],Поиск_расходки[Индекс10],0)),"")</f>
        <v>Sion Black</v>
      </c>
      <c r="AB37" s="116" t="str">
        <f>IFERROR(INDEX(Расходка[Наименование расходного материала],MATCH(Расходка[№],Поиск_расходки[Индекс11],0)),"")</f>
        <v>Sion Black</v>
      </c>
      <c r="AC37" s="116" t="str">
        <f>IFERROR(INDEX(Расходка[Наименование расходного материала],MATCH(Расходка[№],Поиск_расходки[Индекс12],0)),"")</f>
        <v>Sion Black</v>
      </c>
      <c r="AD37" s="116" t="str">
        <f>IFERROR(INDEX(Расходка[Наименование расходного материала],MATCH(Расходка[№],Поиск_расходки[Индекс13],0)),"")</f>
        <v>Sion Black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s="1" t="s">
        <v>374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Sion Blue</v>
      </c>
      <c r="Z38" s="116" t="str">
        <f>IFERROR(INDEX(Расходка[Наименование расходного материала],MATCH(Расходка[№],Поиск_расходки[Индекс9],0)),"")</f>
        <v>Sion Blue</v>
      </c>
      <c r="AA38" s="116" t="str">
        <f>IFERROR(INDEX(Расходка[Наименование расходного материала],MATCH(Расходка[№],Поиск_расходки[Индекс10],0)),"")</f>
        <v>Sion Blue</v>
      </c>
      <c r="AB38" s="116" t="str">
        <f>IFERROR(INDEX(Расходка[Наименование расходного материала],MATCH(Расходка[№],Поиск_расходки[Индекс11],0)),"")</f>
        <v>Sion Blue</v>
      </c>
      <c r="AC38" s="116" t="str">
        <f>IFERROR(INDEX(Расходка[Наименование расходного материала],MATCH(Расходка[№],Поиск_расходки[Индекс12],0)),"")</f>
        <v>Sion Blue</v>
      </c>
      <c r="AD38" s="116" t="str">
        <f>IFERROR(INDEX(Расходка[Наименование расходного материала],MATCH(Расходка[№],Поиск_расходки[Индекс13],0)),"")</f>
        <v>Sion Blue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t="s">
        <v>317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Thunder</v>
      </c>
      <c r="Z39" s="116" t="str">
        <f>IFERROR(INDEX(Расходка[Наименование расходного материала],MATCH(Расходка[№],Поиск_расходки[Индекс9],0)),"")</f>
        <v>Thunder</v>
      </c>
      <c r="AA39" s="116" t="str">
        <f>IFERROR(INDEX(Расходка[Наименование расходного материала],MATCH(Расходка[№],Поиск_расходки[Индекс10],0)),"")</f>
        <v>Thunder</v>
      </c>
      <c r="AB39" s="116" t="str">
        <f>IFERROR(INDEX(Расходка[Наименование расходного материала],MATCH(Расходка[№],Поиск_расходки[Индекс11],0)),"")</f>
        <v>Thunder</v>
      </c>
      <c r="AC39" s="116" t="str">
        <f>IFERROR(INDEX(Расходка[Наименование расходного материала],MATCH(Расходка[№],Поиск_расходки[Индекс12],0)),"")</f>
        <v>Thunder</v>
      </c>
      <c r="AD39" s="116" t="str">
        <f>IFERROR(INDEX(Расходка[Наименование расходного материала],MATCH(Расходка[№],Поиск_расходки[Индекс13],0)),"")</f>
        <v>Thunder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361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Whisper MS</v>
      </c>
      <c r="Z40" s="116" t="str">
        <f>IFERROR(INDEX(Расходка[Наименование расходного материала],MATCH(Расходка[№],Поиск_расходки[Индекс9],0)),"")</f>
        <v>Whisper MS</v>
      </c>
      <c r="AA40" s="116" t="str">
        <f>IFERROR(INDEX(Расходка[Наименование расходного материала],MATCH(Расходка[№],Поиск_расходки[Индекс10],0)),"")</f>
        <v>Whisper MS</v>
      </c>
      <c r="AB40" s="116" t="str">
        <f>IFERROR(INDEX(Расходка[Наименование расходного материала],MATCH(Расходка[№],Поиск_расходки[Индекс11],0)),"")</f>
        <v>Whisper MS</v>
      </c>
      <c r="AC40" s="116" t="str">
        <f>IFERROR(INDEX(Расходка[Наименование расходного материала],MATCH(Расходка[№],Поиск_расходки[Индекс12],0)),"")</f>
        <v>Whisper MS</v>
      </c>
      <c r="AD40" s="116" t="str">
        <f>IFERROR(INDEX(Расходка[Наименование расходного материала],MATCH(Расходка[№],Поиск_расходки[Индекс13],0)),"")</f>
        <v>Whisper MS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362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Winn 200T</v>
      </c>
      <c r="Z41" s="116" t="str">
        <f>IFERROR(INDEX(Расходка[Наименование расходного материала],MATCH(Расходка[№],Поиск_расходки[Индекс9],0)),"")</f>
        <v>Winn 200T</v>
      </c>
      <c r="AA41" s="116" t="str">
        <f>IFERROR(INDEX(Расходка[Наименование расходного материала],MATCH(Расходка[№],Поиск_расходки[Индекс10],0)),"")</f>
        <v>Winn 200T</v>
      </c>
      <c r="AB41" s="116" t="str">
        <f>IFERROR(INDEX(Расходка[Наименование расходного материала],MATCH(Расходка[№],Поиск_расходки[Индекс11],0)),"")</f>
        <v>Winn 200T</v>
      </c>
      <c r="AC41" s="116" t="str">
        <f>IFERROR(INDEX(Расходка[Наименование расходного материала],MATCH(Расходка[№],Поиск_расходки[Индекс12],0)),"")</f>
        <v>Winn 200T</v>
      </c>
      <c r="AD41" s="116" t="str">
        <f>IFERROR(INDEX(Расходка[Наименование расходного материала],MATCH(Расходка[№],Поиск_расходки[Индекс13],0)),"")</f>
        <v>Winn 200T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t="s">
        <v>345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2" s="4" t="s">
        <v>6</v>
      </c>
      <c r="AG42" s="4" t="s">
        <v>442</v>
      </c>
    </row>
    <row r="43" spans="1:33">
      <c r="A43">
        <v>42</v>
      </c>
      <c r="B43" t="s">
        <v>3</v>
      </c>
      <c r="C43" t="s">
        <v>96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3" s="4" t="s">
        <v>6</v>
      </c>
      <c r="AG43" s="4" t="s">
        <v>415</v>
      </c>
    </row>
    <row r="44" spans="1:33">
      <c r="A44">
        <v>43</v>
      </c>
      <c r="B44" t="s">
        <v>6</v>
      </c>
      <c r="C44" s="1" t="s">
        <v>277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BMS, Integtity</v>
      </c>
      <c r="Z44" s="116" t="str">
        <f>IFERROR(INDEX(Расходка[Наименование расходного материала],MATCH(Расходка[№],Поиск_расходки[Индекс9],0)),"")</f>
        <v>BMS, Integtity</v>
      </c>
      <c r="AA44" s="116" t="str">
        <f>IFERROR(INDEX(Расходка[Наименование расходного материала],MATCH(Расходка[№],Поиск_расходки[Индекс10],0)),"")</f>
        <v>BMS, Integtity</v>
      </c>
      <c r="AB44" s="116" t="str">
        <f>IFERROR(INDEX(Расходка[Наименование расходного материала],MATCH(Расходка[№],Поиск_расходки[Индекс11],0)),"")</f>
        <v>BMS, Integtity</v>
      </c>
      <c r="AC44" s="116" t="str">
        <f>IFERROR(INDEX(Расходка[Наименование расходного материала],MATCH(Расходка[№],Поиск_расходки[Индекс12],0)),"")</f>
        <v>BMS, Integtity</v>
      </c>
      <c r="AD44" s="116" t="str">
        <f>IFERROR(INDEX(Расходка[Наименование расходного материала],MATCH(Расходка[№],Поиск_расходки[Индекс13],0)),"")</f>
        <v>BMS, Integtity</v>
      </c>
      <c r="AF44" s="4" t="s">
        <v>6</v>
      </c>
      <c r="AG44" s="4" t="s">
        <v>443</v>
      </c>
    </row>
    <row r="45" spans="1:33">
      <c r="A45">
        <v>44</v>
      </c>
      <c r="B45" t="s">
        <v>6</v>
      </c>
      <c r="C45" s="160" t="s">
        <v>344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DES, Calipso</v>
      </c>
      <c r="Z45" s="116" t="str">
        <f>IFERROR(INDEX(Расходка[Наименование расходного материала],MATCH(Расходка[№],Поиск_расходки[Индекс9],0)),"")</f>
        <v>DES, Calipso</v>
      </c>
      <c r="AA45" s="116" t="str">
        <f>IFERROR(INDEX(Расходка[Наименование расходного материала],MATCH(Расходка[№],Поиск_расходки[Индекс10],0)),"")</f>
        <v>DES, Calipso</v>
      </c>
      <c r="AB45" s="116" t="str">
        <f>IFERROR(INDEX(Расходка[Наименование расходного материала],MATCH(Расходка[№],Поиск_расходки[Индекс11],0)),"")</f>
        <v>DES, Calipso</v>
      </c>
      <c r="AC45" s="116" t="str">
        <f>IFERROR(INDEX(Расходка[Наименование расходного материала],MATCH(Расходка[№],Поиск_расходки[Индекс12],0)),"")</f>
        <v>DES, Calipso</v>
      </c>
      <c r="AD45" s="116" t="str">
        <f>IFERROR(INDEX(Расходка[Наименование расходного материала],MATCH(Расходка[№],Поиск_расходки[Индекс13],0)),"")</f>
        <v>DES, Calipso</v>
      </c>
      <c r="AF45" s="4" t="s">
        <v>6</v>
      </c>
      <c r="AG45" s="4" t="s">
        <v>444</v>
      </c>
    </row>
    <row r="46" spans="1:33">
      <c r="A46">
        <v>45</v>
      </c>
      <c r="B46" t="s">
        <v>6</v>
      </c>
      <c r="C46" s="160" t="s">
        <v>343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NanoMed</v>
      </c>
      <c r="Z46" s="116" t="str">
        <f>IFERROR(INDEX(Расходка[Наименование расходного материала],MATCH(Расходка[№],Поиск_расходки[Индекс9],0)),"")</f>
        <v>DES, NanoMed</v>
      </c>
      <c r="AA46" s="116" t="str">
        <f>IFERROR(INDEX(Расходка[Наименование расходного материала],MATCH(Расходка[№],Поиск_расходки[Индекс10],0)),"")</f>
        <v>DES, NanoMed</v>
      </c>
      <c r="AB46" s="116" t="str">
        <f>IFERROR(INDEX(Расходка[Наименование расходного материала],MATCH(Расходка[№],Поиск_расходки[Индекс11],0)),"")</f>
        <v>DES, NanoMed</v>
      </c>
      <c r="AC46" s="116" t="str">
        <f>IFERROR(INDEX(Расходка[Наименование расходного материала],MATCH(Расходка[№],Поиск_расходки[Индекс12],0)),"")</f>
        <v>DES, NanoMed</v>
      </c>
      <c r="AD46" s="116" t="str">
        <f>IFERROR(INDEX(Расходка[Наименование расходного материала],MATCH(Расходка[№],Поиск_расходки[Индекс13],0)),"")</f>
        <v>DES, NanoMed</v>
      </c>
      <c r="AF46" s="4" t="s">
        <v>6</v>
      </c>
      <c r="AG46" s="4" t="s">
        <v>445</v>
      </c>
    </row>
    <row r="47" spans="1:33">
      <c r="A47">
        <v>46</v>
      </c>
      <c r="B47" t="s">
        <v>6</v>
      </c>
      <c r="C47" s="202" t="s">
        <v>520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1</v>
      </c>
      <c r="K47" s="117">
        <f>IF(ISNUMBER(SEARCH('Карта учёта'!$B$19,Расходка[Наименование расходного материала])),MAX($K$1:K46)+1,0)</f>
        <v>1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Resolute Integrity</v>
      </c>
      <c r="Z47" s="116" t="str">
        <f>IFERROR(INDEX(Расходка[Наименование расходного материала],MATCH(Расходка[№],Поиск_расходки[Индекс9],0)),"")</f>
        <v>DES, Resolute Integrity</v>
      </c>
      <c r="AA47" s="116" t="str">
        <f>IFERROR(INDEX(Расходка[Наименование расходного материала],MATCH(Расходка[№],Поиск_расходки[Индекс10],0)),"")</f>
        <v>DES, Resolute Integrity</v>
      </c>
      <c r="AB47" s="116" t="str">
        <f>IFERROR(INDEX(Расходка[Наименование расходного материала],MATCH(Расходка[№],Поиск_расходки[Индекс11],0)),"")</f>
        <v>DES, Resolute Integrity</v>
      </c>
      <c r="AC47" s="116" t="str">
        <f>IFERROR(INDEX(Расходка[Наименование расходного материала],MATCH(Расходка[№],Поиск_расходки[Индекс12],0)),"")</f>
        <v>DES, Resolute Integrity</v>
      </c>
      <c r="AD47" s="116" t="str">
        <f>IFERROR(INDEX(Расходка[Наименование расходного материала],MATCH(Расходка[№],Поиск_расходки[Индекс13],0)),"")</f>
        <v>DES, Resolute Integrity</v>
      </c>
      <c r="AF47" s="4" t="s">
        <v>6</v>
      </c>
      <c r="AG47" s="4" t="s">
        <v>446</v>
      </c>
    </row>
    <row r="48" spans="1:33">
      <c r="A48">
        <v>47</v>
      </c>
      <c r="B48" t="s">
        <v>6</v>
      </c>
      <c r="C48" t="s">
        <v>356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Yukon Chrome PC</v>
      </c>
      <c r="Z48" s="116" t="str">
        <f>IFERROR(INDEX(Расходка[Наименование расходного материала],MATCH(Расходка[№],Поиск_расходки[Индекс9],0)),"")</f>
        <v>DES, Yukon Chrome PC</v>
      </c>
      <c r="AA48" s="116" t="str">
        <f>IFERROR(INDEX(Расходка[Наименование расходного материала],MATCH(Расходка[№],Поиск_расходки[Индекс10],0)),"")</f>
        <v>DES, Yukon Chrome PC</v>
      </c>
      <c r="AB48" s="116" t="str">
        <f>IFERROR(INDEX(Расходка[Наименование расходного материала],MATCH(Расходка[№],Поиск_расходки[Индекс11],0)),"")</f>
        <v>DES, Yukon Chrome PC</v>
      </c>
      <c r="AC48" s="116" t="str">
        <f>IFERROR(INDEX(Расходка[Наименование расходного материала],MATCH(Расходка[№],Поиск_расходки[Индекс12],0)),"")</f>
        <v>DES, Yukon Chrome PC</v>
      </c>
      <c r="AD48" s="116" t="str">
        <f>IFERROR(INDEX(Расходка[Наименование расходного материала],MATCH(Расходка[№],Поиск_расходки[Индекс13],0)),"")</f>
        <v>DES, Yukon Chrome PC</v>
      </c>
      <c r="AF48" s="4" t="s">
        <v>6</v>
      </c>
      <c r="AG48" s="4" t="s">
        <v>447</v>
      </c>
    </row>
    <row r="49" spans="1:33">
      <c r="A49">
        <v>48</v>
      </c>
      <c r="B49" t="s">
        <v>6</v>
      </c>
      <c r="C49" s="164" t="s">
        <v>388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Firehawk</v>
      </c>
      <c r="Z49" s="116" t="str">
        <f>IFERROR(INDEX(Расходка[Наименование расходного материала],MATCH(Расходка[№],Поиск_расходки[Индекс9],0)),"")</f>
        <v>DES, Firehawk</v>
      </c>
      <c r="AA49" s="116" t="str">
        <f>IFERROR(INDEX(Расходка[Наименование расходного материала],MATCH(Расходка[№],Поиск_расходки[Индекс10],0)),"")</f>
        <v>DES, Firehawk</v>
      </c>
      <c r="AB49" s="116" t="str">
        <f>IFERROR(INDEX(Расходка[Наименование расходного материала],MATCH(Расходка[№],Поиск_расходки[Индекс11],0)),"")</f>
        <v>DES, Firehawk</v>
      </c>
      <c r="AC49" s="116" t="str">
        <f>IFERROR(INDEX(Расходка[Наименование расходного материала],MATCH(Расходка[№],Поиск_расходки[Индекс12],0)),"")</f>
        <v>DES, Firehawk</v>
      </c>
      <c r="AD49" s="116" t="str">
        <f>IFERROR(INDEX(Расходка[Наименование расходного материала],MATCH(Расходка[№],Поиск_расходки[Индекс13],0)),"")</f>
        <v>DES, Firehawk</v>
      </c>
      <c r="AF49" s="4" t="s">
        <v>6</v>
      </c>
      <c r="AG49" s="4" t="s">
        <v>448</v>
      </c>
    </row>
    <row r="50" spans="1:33">
      <c r="A50">
        <v>49</v>
      </c>
      <c r="B50" t="s">
        <v>6</v>
      </c>
      <c r="C50" t="s">
        <v>387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DES, Resolute Onyx</v>
      </c>
      <c r="Z50" s="116" t="str">
        <f>IFERROR(INDEX(Расходка[Наименование расходного материала],MATCH(Расходка[№],Поиск_расходки[Индекс9],0)),"")</f>
        <v>DES, Resolute Onyx</v>
      </c>
      <c r="AA50" s="116" t="str">
        <f>IFERROR(INDEX(Расходка[Наименование расходного материала],MATCH(Расходка[№],Поиск_расходки[Индекс10],0)),"")</f>
        <v>DES, Resolute Onyx</v>
      </c>
      <c r="AB50" s="116" t="str">
        <f>IFERROR(INDEX(Расходка[Наименование расходного материала],MATCH(Расходка[№],Поиск_расходки[Индекс11],0)),"")</f>
        <v>DES, Resolute Onyx</v>
      </c>
      <c r="AC50" s="116" t="str">
        <f>IFERROR(INDEX(Расходка[Наименование расходного материала],MATCH(Расходка[№],Поиск_расходки[Индекс12],0)),"")</f>
        <v>DES, Resolute Onyx</v>
      </c>
      <c r="AD50" s="116" t="str">
        <f>IFERROR(INDEX(Расходка[Наименование расходного материала],MATCH(Расходка[№],Поиск_расходки[Индекс13],0)),"")</f>
        <v>DES, Resolute Onyx</v>
      </c>
      <c r="AF50" s="4" t="s">
        <v>6</v>
      </c>
      <c r="AG50" s="4" t="s">
        <v>449</v>
      </c>
    </row>
    <row r="51" spans="1:33">
      <c r="A51">
        <v>50</v>
      </c>
      <c r="B51" t="s">
        <v>95</v>
      </c>
      <c r="C51" s="1" t="s">
        <v>323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Guidezilla™ II 6F</v>
      </c>
      <c r="Z51" s="116" t="str">
        <f>IFERROR(INDEX(Расходка[Наименование расходного материала],MATCH(Расходка[№],Поиск_расходки[Индекс9],0)),"")</f>
        <v>Guidezilla™ II 6F</v>
      </c>
      <c r="AA51" s="116" t="str">
        <f>IFERROR(INDEX(Расходка[Наименование расходного материала],MATCH(Расходка[№],Поиск_расходки[Индекс10],0)),"")</f>
        <v>Guidezilla™ II 6F</v>
      </c>
      <c r="AB51" s="116" t="str">
        <f>IFERROR(INDEX(Расходка[Наименование расходного материала],MATCH(Расходка[№],Поиск_расходки[Индекс11],0)),"")</f>
        <v>Guidezilla™ II 6F</v>
      </c>
      <c r="AC51" s="116" t="str">
        <f>IFERROR(INDEX(Расходка[Наименование расходного материала],MATCH(Расходка[№],Поиск_расходки[Индекс12],0)),"")</f>
        <v>Guidezilla™ II 6F</v>
      </c>
      <c r="AD51" s="116" t="str">
        <f>IFERROR(INDEX(Расходка[Наименование расходного материала],MATCH(Расходка[№],Поиск_расходки[Индекс13],0)),"")</f>
        <v>Guidezilla™ II 6F</v>
      </c>
      <c r="AF51" s="4" t="s">
        <v>6</v>
      </c>
      <c r="AG51" s="4" t="s">
        <v>450</v>
      </c>
    </row>
    <row r="52" spans="1:33">
      <c r="A52">
        <v>51</v>
      </c>
      <c r="B52" t="s">
        <v>95</v>
      </c>
      <c r="C52" s="1" t="s">
        <v>342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Telescope ™ II 6F</v>
      </c>
      <c r="Z52" s="116" t="str">
        <f>IFERROR(INDEX(Расходка[Наименование расходного материала],MATCH(Расходка[№],Поиск_расходки[Индекс9],0)),"")</f>
        <v>Telescope ™ II 6F</v>
      </c>
      <c r="AA52" s="116" t="str">
        <f>IFERROR(INDEX(Расходка[Наименование расходного материала],MATCH(Расходка[№],Поиск_расходки[Индекс10],0)),"")</f>
        <v>Telescope ™ II 6F</v>
      </c>
      <c r="AB52" s="116" t="str">
        <f>IFERROR(INDEX(Расходка[Наименование расходного материала],MATCH(Расходка[№],Поиск_расходки[Индекс11],0)),"")</f>
        <v>Telescope ™ II 6F</v>
      </c>
      <c r="AC52" s="116" t="str">
        <f>IFERROR(INDEX(Расходка[Наименование расходного материала],MATCH(Расходка[№],Поиск_расходки[Индекс12],0)),"")</f>
        <v>Telescope ™ II 6F</v>
      </c>
      <c r="AD52" s="116" t="str">
        <f>IFERROR(INDEX(Расходка[Наименование расходного материала],MATCH(Расходка[№],Поиск_расходки[Индекс13],0)),"")</f>
        <v>Telescope ™ II 6F</v>
      </c>
      <c r="AF52" s="4" t="s">
        <v>6</v>
      </c>
      <c r="AG52" s="4" t="s">
        <v>451</v>
      </c>
    </row>
    <row r="53" spans="1:33">
      <c r="A53">
        <v>52</v>
      </c>
      <c r="B53" t="s">
        <v>4</v>
      </c>
      <c r="C53" t="s">
        <v>349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Launcher 6F AL 1</v>
      </c>
      <c r="Z53" s="116" t="str">
        <f>IFERROR(INDEX(Расходка[Наименование расходного материала],MATCH(Расходка[№],Поиск_расходки[Индекс9],0)),"")</f>
        <v>Launcher 6F AL 1</v>
      </c>
      <c r="AA53" s="116" t="str">
        <f>IFERROR(INDEX(Расходка[Наименование расходного материала],MATCH(Расходка[№],Поиск_расходки[Индекс10],0)),"")</f>
        <v>Launcher 6F AL 1</v>
      </c>
      <c r="AB53" s="116" t="str">
        <f>IFERROR(INDEX(Расходка[Наименование расходного материала],MATCH(Расходка[№],Поиск_расходки[Индекс11],0)),"")</f>
        <v>Launcher 6F AL 1</v>
      </c>
      <c r="AC53" s="116" t="str">
        <f>IFERROR(INDEX(Расходка[Наименование расходного материала],MATCH(Расходка[№],Поиск_расходки[Индекс12],0)),"")</f>
        <v>Launcher 6F AL 1</v>
      </c>
      <c r="AD53" s="116" t="str">
        <f>IFERROR(INDEX(Расходка[Наименование расходного материала],MATCH(Расходка[№],Поиск_расходки[Индекс13],0)),"")</f>
        <v>Launcher 6F AL 1</v>
      </c>
      <c r="AF53" s="4" t="s">
        <v>6</v>
      </c>
      <c r="AG53" s="4" t="s">
        <v>452</v>
      </c>
    </row>
    <row r="54" spans="1:33">
      <c r="A54">
        <v>53</v>
      </c>
      <c r="B54" t="s">
        <v>4</v>
      </c>
      <c r="C54" t="s">
        <v>350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AL 2</v>
      </c>
      <c r="Z54" s="116" t="str">
        <f>IFERROR(INDEX(Расходка[Наименование расходного материала],MATCH(Расходка[№],Поиск_расходки[Индекс9],0)),"")</f>
        <v>Launcher 6F AL 2</v>
      </c>
      <c r="AA54" s="116" t="str">
        <f>IFERROR(INDEX(Расходка[Наименование расходного материала],MATCH(Расходка[№],Поиск_расходки[Индекс10],0)),"")</f>
        <v>Launcher 6F AL 2</v>
      </c>
      <c r="AB54" s="116" t="str">
        <f>IFERROR(INDEX(Расходка[Наименование расходного материала],MATCH(Расходка[№],Поиск_расходки[Индекс11],0)),"")</f>
        <v>Launcher 6F AL 2</v>
      </c>
      <c r="AC54" s="116" t="str">
        <f>IFERROR(INDEX(Расходка[Наименование расходного материала],MATCH(Расходка[№],Поиск_расходки[Индекс12],0)),"")</f>
        <v>Launcher 6F AL 2</v>
      </c>
      <c r="AD54" s="116" t="str">
        <f>IFERROR(INDEX(Расходка[Наименование расходного материала],MATCH(Расходка[№],Поиск_расходки[Индекс13],0)),"")</f>
        <v>Launcher 6F AL 2</v>
      </c>
      <c r="AF54" s="4" t="s">
        <v>6</v>
      </c>
      <c r="AG54" s="4" t="s">
        <v>453</v>
      </c>
    </row>
    <row r="55" spans="1:33">
      <c r="A55">
        <v>54</v>
      </c>
      <c r="B55" t="s">
        <v>4</v>
      </c>
      <c r="C55" t="s">
        <v>324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EBU 3.5</v>
      </c>
      <c r="Z55" s="116" t="str">
        <f>IFERROR(INDEX(Расходка[Наименование расходного материала],MATCH(Расходка[№],Поиск_расходки[Индекс9],0)),"")</f>
        <v>Launcher 6F EBU 3.5</v>
      </c>
      <c r="AA55" s="116" t="str">
        <f>IFERROR(INDEX(Расходка[Наименование расходного материала],MATCH(Расходка[№],Поиск_расходки[Индекс10],0)),"")</f>
        <v>Launcher 6F EBU 3.5</v>
      </c>
      <c r="AB55" s="116" t="str">
        <f>IFERROR(INDEX(Расходка[Наименование расходного материала],MATCH(Расходка[№],Поиск_расходки[Индекс11],0)),"")</f>
        <v>Launcher 6F EBU 3.5</v>
      </c>
      <c r="AC55" s="116" t="str">
        <f>IFERROR(INDEX(Расходка[Наименование расходного материала],MATCH(Расходка[№],Поиск_расходки[Индекс12],0)),"")</f>
        <v>Launcher 6F EBU 3.5</v>
      </c>
      <c r="AD55" s="116" t="str">
        <f>IFERROR(INDEX(Расходка[Наименование расходного материала],MATCH(Расходка[№],Поиск_расходки[Индекс13],0)),"")</f>
        <v>Launcher 6F EBU 3.5</v>
      </c>
      <c r="AF55" s="4" t="s">
        <v>6</v>
      </c>
      <c r="AG55" s="4" t="s">
        <v>454</v>
      </c>
    </row>
    <row r="56" spans="1:33">
      <c r="A56">
        <v>55</v>
      </c>
      <c r="B56" t="s">
        <v>4</v>
      </c>
      <c r="C56" t="s">
        <v>325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EBU 4.0</v>
      </c>
      <c r="Z56" s="116" t="str">
        <f>IFERROR(INDEX(Расходка[Наименование расходного материала],MATCH(Расходка[№],Поиск_расходки[Индекс9],0)),"")</f>
        <v>Launcher 6F EBU 4.0</v>
      </c>
      <c r="AA56" s="116" t="str">
        <f>IFERROR(INDEX(Расходка[Наименование расходного материала],MATCH(Расходка[№],Поиск_расходки[Индекс10],0)),"")</f>
        <v>Launcher 6F EBU 4.0</v>
      </c>
      <c r="AB56" s="116" t="str">
        <f>IFERROR(INDEX(Расходка[Наименование расходного материала],MATCH(Расходка[№],Поиск_расходки[Индекс11],0)),"")</f>
        <v>Launcher 6F EBU 4.0</v>
      </c>
      <c r="AC56" s="116" t="str">
        <f>IFERROR(INDEX(Расходка[Наименование расходного материала],MATCH(Расходка[№],Поиск_расходки[Индекс12],0)),"")</f>
        <v>Launcher 6F EBU 4.0</v>
      </c>
      <c r="AD56" s="116" t="str">
        <f>IFERROR(INDEX(Расходка[Наименование расходного материала],MATCH(Расходка[№],Поиск_расходки[Индекс13],0)),"")</f>
        <v>Launcher 6F EBU 4.0</v>
      </c>
      <c r="AF56" s="4" t="s">
        <v>6</v>
      </c>
      <c r="AG56" s="4" t="s">
        <v>455</v>
      </c>
    </row>
    <row r="57" spans="1:33">
      <c r="A57">
        <v>56</v>
      </c>
      <c r="B57" t="s">
        <v>4</v>
      </c>
      <c r="C57" t="s">
        <v>326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JL 3.5</v>
      </c>
      <c r="Z57" s="116" t="str">
        <f>IFERROR(INDEX(Расходка[Наименование расходного материала],MATCH(Расходка[№],Поиск_расходки[Индекс9],0)),"")</f>
        <v>Launcher 6F JL 3.5</v>
      </c>
      <c r="AA57" s="116" t="str">
        <f>IFERROR(INDEX(Расходка[Наименование расходного материала],MATCH(Расходка[№],Поиск_расходки[Индекс10],0)),"")</f>
        <v>Launcher 6F JL 3.5</v>
      </c>
      <c r="AB57" s="116" t="str">
        <f>IFERROR(INDEX(Расходка[Наименование расходного материала],MATCH(Расходка[№],Поиск_расходки[Индекс11],0)),"")</f>
        <v>Launcher 6F JL 3.5</v>
      </c>
      <c r="AC57" s="116" t="str">
        <f>IFERROR(INDEX(Расходка[Наименование расходного материала],MATCH(Расходка[№],Поиск_расходки[Индекс12],0)),"")</f>
        <v>Launcher 6F JL 3.5</v>
      </c>
      <c r="AD57" s="116" t="str">
        <f>IFERROR(INDEX(Расходка[Наименование расходного материала],MATCH(Расходка[№],Поиск_расходки[Индекс13],0)),"")</f>
        <v>Launcher 6F JL 3.5</v>
      </c>
      <c r="AF57" s="4" t="s">
        <v>6</v>
      </c>
      <c r="AG57" s="4" t="s">
        <v>456</v>
      </c>
    </row>
    <row r="58" spans="1:33">
      <c r="A58">
        <v>57</v>
      </c>
      <c r="B58" t="s">
        <v>4</v>
      </c>
      <c r="C58" t="s">
        <v>327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4.0</v>
      </c>
      <c r="Z58" s="116" t="str">
        <f>IFERROR(INDEX(Расходка[Наименование расходного материала],MATCH(Расходка[№],Поиск_расходки[Индекс9],0)),"")</f>
        <v>Launcher 6F JL 4.0</v>
      </c>
      <c r="AA58" s="116" t="str">
        <f>IFERROR(INDEX(Расходка[Наименование расходного материала],MATCH(Расходка[№],Поиск_расходки[Индекс10],0)),"")</f>
        <v>Launcher 6F JL 4.0</v>
      </c>
      <c r="AB58" s="116" t="str">
        <f>IFERROR(INDEX(Расходка[Наименование расходного материала],MATCH(Расходка[№],Поиск_расходки[Индекс11],0)),"")</f>
        <v>Launcher 6F JL 4.0</v>
      </c>
      <c r="AC58" s="116" t="str">
        <f>IFERROR(INDEX(Расходка[Наименование расходного материала],MATCH(Расходка[№],Поиск_расходки[Индекс12],0)),"")</f>
        <v>Launcher 6F JL 4.0</v>
      </c>
      <c r="AD58" s="116" t="str">
        <f>IFERROR(INDEX(Расходка[Наименование расходного материала],MATCH(Расходка[№],Поиск_расходки[Индекс13],0)),"")</f>
        <v>Launcher 6F JL 4.0</v>
      </c>
      <c r="AF58" s="4" t="s">
        <v>6</v>
      </c>
      <c r="AG58" s="4" t="s">
        <v>457</v>
      </c>
    </row>
    <row r="59" spans="1:33">
      <c r="A59">
        <v>58</v>
      </c>
      <c r="B59" t="s">
        <v>4</v>
      </c>
      <c r="C59" t="s">
        <v>333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JL 4.5</v>
      </c>
      <c r="Z59" s="116" t="str">
        <f>IFERROR(INDEX(Расходка[Наименование расходного материала],MATCH(Расходка[№],Поиск_расходки[Индекс9],0)),"")</f>
        <v>Launcher 6F JL 4.5</v>
      </c>
      <c r="AA59" s="116" t="str">
        <f>IFERROR(INDEX(Расходка[Наименование расходного материала],MATCH(Расходка[№],Поиск_расходки[Индекс10],0)),"")</f>
        <v>Launcher 6F JL 4.5</v>
      </c>
      <c r="AB59" s="116" t="str">
        <f>IFERROR(INDEX(Расходка[Наименование расходного материала],MATCH(Расходка[№],Поиск_расходки[Индекс11],0)),"")</f>
        <v>Launcher 6F JL 4.5</v>
      </c>
      <c r="AC59" s="116" t="str">
        <f>IFERROR(INDEX(Расходка[Наименование расходного материала],MATCH(Расходка[№],Поиск_расходки[Индекс12],0)),"")</f>
        <v>Launcher 6F JL 4.5</v>
      </c>
      <c r="AD59" s="116" t="str">
        <f>IFERROR(INDEX(Расходка[Наименование расходного материала],MATCH(Расходка[№],Поиск_расходки[Индекс13],0)),"")</f>
        <v>Launcher 6F JL 4.5</v>
      </c>
      <c r="AF59" s="4" t="s">
        <v>6</v>
      </c>
      <c r="AG59" s="4" t="s">
        <v>458</v>
      </c>
    </row>
    <row r="60" spans="1:33">
      <c r="A60">
        <v>59</v>
      </c>
      <c r="B60" t="s">
        <v>4</v>
      </c>
      <c r="C60" t="s">
        <v>328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1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JR 3.5</v>
      </c>
      <c r="Z60" s="116" t="str">
        <f>IFERROR(INDEX(Расходка[Наименование расходного материала],MATCH(Расходка[№],Поиск_расходки[Индекс9],0)),"")</f>
        <v>Launcher 6F JR 3.5</v>
      </c>
      <c r="AA60" s="116" t="str">
        <f>IFERROR(INDEX(Расходка[Наименование расходного материала],MATCH(Расходка[№],Поиск_расходки[Индекс10],0)),"")</f>
        <v>Launcher 6F JR 3.5</v>
      </c>
      <c r="AB60" s="116" t="str">
        <f>IFERROR(INDEX(Расходка[Наименование расходного материала],MATCH(Расходка[№],Поиск_расходки[Индекс11],0)),"")</f>
        <v>Launcher 6F JR 3.5</v>
      </c>
      <c r="AC60" s="116" t="str">
        <f>IFERROR(INDEX(Расходка[Наименование расходного материала],MATCH(Расходка[№],Поиск_расходки[Индекс12],0)),"")</f>
        <v>Launcher 6F JR 3.5</v>
      </c>
      <c r="AD60" s="116" t="str">
        <f>IFERROR(INDEX(Расходка[Наименование расходного материала],MATCH(Расходка[№],Поиск_расходки[Индекс13],0)),"")</f>
        <v>Launcher 6F JR 3.5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329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6F JR 4.0</v>
      </c>
      <c r="Z61" s="116" t="str">
        <f>IFERROR(INDEX(Расходка[Наименование расходного материала],MATCH(Расходка[№],Поиск_расходки[Индекс9],0)),"")</f>
        <v>Launcher 6F JR 4.0</v>
      </c>
      <c r="AA61" s="116" t="str">
        <f>IFERROR(INDEX(Расходка[Наименование расходного материала],MATCH(Расходка[№],Поиск_расходки[Индекс10],0)),"")</f>
        <v>Launcher 6F JR 4.0</v>
      </c>
      <c r="AB61" s="116" t="str">
        <f>IFERROR(INDEX(Расходка[Наименование расходного материала],MATCH(Расходка[№],Поиск_расходки[Индекс11],0)),"")</f>
        <v>Launcher 6F JR 4.0</v>
      </c>
      <c r="AC61" s="116" t="str">
        <f>IFERROR(INDEX(Расходка[Наименование расходного материала],MATCH(Расходка[№],Поиск_расходки[Индекс12],0)),"")</f>
        <v>Launcher 6F JR 4.0</v>
      </c>
      <c r="AD61" s="116" t="str">
        <f>IFERROR(INDEX(Расходка[Наименование расходного материала],MATCH(Расходка[№],Поиск_расходки[Индекс13],0)),"")</f>
        <v>Launcher 6F JR 4.0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339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7F JL 3.5</v>
      </c>
      <c r="Z62" s="116" t="str">
        <f>IFERROR(INDEX(Расходка[Наименование расходного материала],MATCH(Расходка[№],Поиск_расходки[Индекс9],0)),"")</f>
        <v>Launcher 7F JL 3.5</v>
      </c>
      <c r="AA62" s="116" t="str">
        <f>IFERROR(INDEX(Расходка[Наименование расходного материала],MATCH(Расходка[№],Поиск_расходки[Индекс10],0)),"")</f>
        <v>Launcher 7F JL 3.5</v>
      </c>
      <c r="AB62" s="116" t="str">
        <f>IFERROR(INDEX(Расходка[Наименование расходного материала],MATCH(Расходка[№],Поиск_расходки[Индекс11],0)),"")</f>
        <v>Launcher 7F JL 3.5</v>
      </c>
      <c r="AC62" s="116" t="str">
        <f>IFERROR(INDEX(Расходка[Наименование расходного материала],MATCH(Расходка[№],Поиск_расходки[Индекс12],0)),"")</f>
        <v>Launcher 7F JL 3.5</v>
      </c>
      <c r="AD62" s="116" t="str">
        <f>IFERROR(INDEX(Расходка[Наименование расходного материала],MATCH(Расходка[№],Поиск_расходки[Индекс13],0)),"")</f>
        <v>Launcher 7F JL 3.5</v>
      </c>
      <c r="AF62" s="4" t="s">
        <v>6</v>
      </c>
      <c r="AG62" s="4" t="s">
        <v>460</v>
      </c>
    </row>
    <row r="63" spans="1:33">
      <c r="A63">
        <v>62</v>
      </c>
      <c r="B63" t="s">
        <v>4</v>
      </c>
      <c r="C63" t="s">
        <v>338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Launcher 7F JL 4.0</v>
      </c>
      <c r="Z63" s="116" t="str">
        <f>IFERROR(INDEX(Расходка[Наименование расходного материала],MATCH(Расходка[№],Поиск_расходки[Индекс9],0)),"")</f>
        <v>Launcher 7F JL 4.0</v>
      </c>
      <c r="AA63" s="116" t="str">
        <f>IFERROR(INDEX(Расходка[Наименование расходного материала],MATCH(Расходка[№],Поиск_расходки[Индекс10],0)),"")</f>
        <v>Launcher 7F JL 4.0</v>
      </c>
      <c r="AB63" s="116" t="str">
        <f>IFERROR(INDEX(Расходка[Наименование расходного материала],MATCH(Расходка[№],Поиск_расходки[Индекс11],0)),"")</f>
        <v>Launcher 7F JL 4.0</v>
      </c>
      <c r="AC63" s="116" t="str">
        <f>IFERROR(INDEX(Расходка[Наименование расходного материала],MATCH(Расходка[№],Поиск_расходки[Индекс12],0)),"")</f>
        <v>Launcher 7F JL 4.0</v>
      </c>
      <c r="AD63" s="116" t="str">
        <f>IFERROR(INDEX(Расходка[Наименование расходного материала],MATCH(Расходка[№],Поиск_расходки[Индекс13],0)),"")</f>
        <v>Launcher 7F JL 4.0</v>
      </c>
      <c r="AF63" s="4" t="s">
        <v>6</v>
      </c>
      <c r="AG63" s="4" t="s">
        <v>461</v>
      </c>
    </row>
    <row r="64" spans="1:33">
      <c r="A64">
        <v>63</v>
      </c>
      <c r="B64" t="s">
        <v>300</v>
      </c>
      <c r="C64" s="1" t="s">
        <v>330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63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>Angio-Seal™ VIP</v>
      </c>
      <c r="Z64" s="116" t="str">
        <f>IFERROR(INDEX(Расходка[Наименование расходного материала],MATCH(Расходка[№],Поиск_расходки[Индекс9],0)),"")</f>
        <v>Angio-Seal™ VIP</v>
      </c>
      <c r="AA64" s="116" t="str">
        <f>IFERROR(INDEX(Расходка[Наименование расходного материала],MATCH(Расходка[№],Поиск_расходки[Индекс10],0)),"")</f>
        <v>Angio-Seal™ VIP</v>
      </c>
      <c r="AB64" s="116" t="str">
        <f>IFERROR(INDEX(Расходка[Наименование расходного материала],MATCH(Расходка[№],Поиск_расходки[Индекс11],0)),"")</f>
        <v>Angio-Seal™ VIP</v>
      </c>
      <c r="AC64" s="116" t="str">
        <f>IFERROR(INDEX(Расходка[Наименование расходного материала],MATCH(Расходка[№],Поиск_расходки[Индекс12],0)),"")</f>
        <v>Angio-Seal™ VIP</v>
      </c>
      <c r="AD64" s="116" t="str">
        <f>IFERROR(INDEX(Расходка[Наименование расходного материала],MATCH(Расходка[№],Поиск_расходки[Индекс13],0)),"")</f>
        <v>Angio-Seal™ VIP</v>
      </c>
      <c r="AF64" s="4" t="s">
        <v>6</v>
      </c>
      <c r="AG64" s="4" t="s">
        <v>462</v>
      </c>
    </row>
    <row r="65" spans="1:33">
      <c r="A65">
        <v>64</v>
      </c>
      <c r="B65" t="s">
        <v>3</v>
      </c>
      <c r="C65" t="s">
        <v>519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64</v>
      </c>
      <c r="M65" s="117">
        <f>IF(ISNUMBER(SEARCH('Карта учёта'!$B$21,Расходка[Наименование расходного материала])),MAX($M$1:M64)+1,0)</f>
        <v>64</v>
      </c>
      <c r="N65" s="117">
        <f>IF(ISNUMBER(SEARCH('Карта учёта'!$B$22,Расходка[Наименование расходного материала])),MAX($N$1:N64)+1,0)</f>
        <v>64</v>
      </c>
      <c r="O65" s="117">
        <f>IF(ISNUMBER(SEARCH('Карта учёта'!$B$23,Расходка[Наименование расходного материала])),MAX($O$1:O64)+1,0)</f>
        <v>64</v>
      </c>
      <c r="P65" s="117">
        <f>IF(ISNUMBER(SEARCH('Карта учёта'!$B$24,Расходка[Наименование расходного материала])),MAX($P$1:P64)+1,0)</f>
        <v>64</v>
      </c>
      <c r="Q65" s="117">
        <f>IF(ISNUMBER(SEARCH('Карта учёта'!$B$25,Расходка[Наименование расходного материала])),MAX($Q$1:Q64)+1,0)</f>
        <v>64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>Shunmei</v>
      </c>
      <c r="Z65" s="116" t="str">
        <f>IFERROR(INDEX(Расходка[Наименование расходного материала],MATCH(Расходка[№],Поиск_расходки[Индекс9],0)),"")</f>
        <v>Shunmei</v>
      </c>
      <c r="AA65" s="116" t="str">
        <f>IFERROR(INDEX(Расходка[Наименование расходного материала],MATCH(Расходка[№],Поиск_расходки[Индекс10],0)),"")</f>
        <v>Shunmei</v>
      </c>
      <c r="AB65" s="116" t="str">
        <f>IFERROR(INDEX(Расходка[Наименование расходного материала],MATCH(Расходка[№],Поиск_расходки[Индекс11],0)),"")</f>
        <v>Shunmei</v>
      </c>
      <c r="AC65" s="116" t="str">
        <f>IFERROR(INDEX(Расходка[Наименование расходного материала],MATCH(Расходка[№],Поиск_расходки[Индекс12],0)),"")</f>
        <v>Shunmei</v>
      </c>
      <c r="AD65" s="116" t="str">
        <f>IFERROR(INDEX(Расходка[Наименование расходного материала],MATCH(Расходка[№],Поиск_расходки[Индекс13],0)),"")</f>
        <v>Shunmei</v>
      </c>
      <c r="AF65" s="4" t="s">
        <v>6</v>
      </c>
      <c r="AG65" s="4" t="s">
        <v>463</v>
      </c>
    </row>
    <row r="66" spans="1:33">
      <c r="A66">
        <v>65</v>
      </c>
      <c r="B66" t="s">
        <v>3</v>
      </c>
      <c r="C66" s="1" t="s">
        <v>521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65</v>
      </c>
      <c r="M66" s="117">
        <f>IF(ISNUMBER(SEARCH('Карта учёта'!$B$21,Расходка[Наименование расходного материала])),MAX($M$1:M65)+1,0)</f>
        <v>65</v>
      </c>
      <c r="N66" s="117">
        <f>IF(ISNUMBER(SEARCH('Карта учёта'!$B$22,Расходка[Наименование расходного материала])),MAX($N$1:N65)+1,0)</f>
        <v>65</v>
      </c>
      <c r="O66" s="117">
        <f>IF(ISNUMBER(SEARCH('Карта учёта'!$B$23,Расходка[Наименование расходного материала])),MAX($O$1:O65)+1,0)</f>
        <v>65</v>
      </c>
      <c r="P66" s="117">
        <f>IF(ISNUMBER(SEARCH('Карта учёта'!$B$24,Расходка[Наименование расходного материала])),MAX($P$1:P65)+1,0)</f>
        <v>65</v>
      </c>
      <c r="Q66" s="117">
        <f>IF(ISNUMBER(SEARCH('Карта учёта'!$B$25,Расходка[Наименование расходного материала])),MAX($Q$1:Q65)+1,0)</f>
        <v>65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>Gaia First</v>
      </c>
      <c r="Z66" s="116" t="str">
        <f>IFERROR(INDEX(Расходка[Наименование расходного материала],MATCH(Расходка[№],Поиск_расходки[Индекс9],0)),"")</f>
        <v>Gaia First</v>
      </c>
      <c r="AA66" s="116" t="str">
        <f>IFERROR(INDEX(Расходка[Наименование расходного материала],MATCH(Расходка[№],Поиск_расходки[Индекс10],0)),"")</f>
        <v>Gaia First</v>
      </c>
      <c r="AB66" s="116" t="str">
        <f>IFERROR(INDEX(Расходка[Наименование расходного материала],MATCH(Расходка[№],Поиск_расходки[Индекс11],0)),"")</f>
        <v>Gaia First</v>
      </c>
      <c r="AC66" s="116" t="str">
        <f>IFERROR(INDEX(Расходка[Наименование расходного материала],MATCH(Расходка[№],Поиск_расходки[Индекс12],0)),"")</f>
        <v>Gaia First</v>
      </c>
      <c r="AD66" s="116" t="str">
        <f>IFERROR(INDEX(Расходка[Наименование расходного материала],MATCH(Расходка[№],Поиск_расходки[Индекс13],0)),"")</f>
        <v>Gaia First</v>
      </c>
      <c r="AF66" s="4" t="s">
        <v>6</v>
      </c>
      <c r="AG66" s="4" t="s">
        <v>464</v>
      </c>
    </row>
    <row r="67" spans="1:33">
      <c r="A67">
        <v>66</v>
      </c>
      <c r="B67" t="s">
        <v>5</v>
      </c>
      <c r="C67" t="s">
        <v>522</v>
      </c>
      <c r="AF67" s="4" t="s">
        <v>6</v>
      </c>
      <c r="AG67" s="4" t="s">
        <v>465</v>
      </c>
    </row>
    <row r="68" spans="1:33">
      <c r="A68">
        <v>67</v>
      </c>
      <c r="B68" t="s">
        <v>5</v>
      </c>
      <c r="C68" t="s">
        <v>523</v>
      </c>
      <c r="AF68" s="4" t="s">
        <v>6</v>
      </c>
      <c r="AG68" s="4" t="s">
        <v>466</v>
      </c>
    </row>
    <row r="69" spans="1:33">
      <c r="A69">
        <v>68</v>
      </c>
      <c r="B69" t="s">
        <v>6</v>
      </c>
      <c r="C69" s="203" t="s">
        <v>524</v>
      </c>
      <c r="AF69" s="4" t="s">
        <v>6</v>
      </c>
      <c r="AG69" s="4" t="s">
        <v>467</v>
      </c>
    </row>
    <row r="70" spans="1:33">
      <c r="A70">
        <v>69</v>
      </c>
      <c r="B70" t="s">
        <v>6</v>
      </c>
      <c r="C70" t="s">
        <v>525</v>
      </c>
      <c r="AF70" s="4" t="s">
        <v>6</v>
      </c>
      <c r="AG70" s="4" t="s">
        <v>468</v>
      </c>
    </row>
    <row r="71" spans="1:33">
      <c r="A71">
        <v>70</v>
      </c>
      <c r="B71" t="s">
        <v>3</v>
      </c>
      <c r="C71" t="s">
        <v>526</v>
      </c>
      <c r="AF71" s="4" t="s">
        <v>6</v>
      </c>
      <c r="AG71" s="4" t="s">
        <v>423</v>
      </c>
    </row>
    <row r="72" spans="1:33">
      <c r="A72">
        <v>71</v>
      </c>
      <c r="B72" t="s">
        <v>5</v>
      </c>
      <c r="C72" t="s">
        <v>527</v>
      </c>
      <c r="AF72" s="4" t="s">
        <v>6</v>
      </c>
      <c r="AG72" s="4" t="s">
        <v>469</v>
      </c>
    </row>
    <row r="73" spans="1:33">
      <c r="A73">
        <v>72</v>
      </c>
      <c r="AF73" s="4" t="s">
        <v>6</v>
      </c>
      <c r="AG73" s="4" t="s">
        <v>424</v>
      </c>
    </row>
    <row r="74" spans="1:33">
      <c r="A74">
        <v>73</v>
      </c>
      <c r="AF74" s="4" t="s">
        <v>6</v>
      </c>
      <c r="AG74" s="4" t="s">
        <v>470</v>
      </c>
    </row>
    <row r="75" spans="1:33">
      <c r="A75">
        <v>74</v>
      </c>
      <c r="AF75" s="4" t="s">
        <v>6</v>
      </c>
      <c r="AG75" s="4" t="s">
        <v>471</v>
      </c>
    </row>
    <row r="76" spans="1:33">
      <c r="AF76" s="4" t="s">
        <v>6</v>
      </c>
      <c r="AG76" s="4" t="s">
        <v>472</v>
      </c>
    </row>
    <row r="77" spans="1:33">
      <c r="AF77" s="4" t="s">
        <v>6</v>
      </c>
      <c r="AG77" s="4" t="s">
        <v>473</v>
      </c>
    </row>
    <row r="78" spans="1:33">
      <c r="AF78" s="4" t="s">
        <v>6</v>
      </c>
      <c r="AG78" s="4" t="s">
        <v>474</v>
      </c>
    </row>
    <row r="79" spans="1:33">
      <c r="AF79" s="4" t="s">
        <v>6</v>
      </c>
      <c r="AG79" s="4" t="s">
        <v>475</v>
      </c>
    </row>
    <row r="80" spans="1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zoomScale="90" zoomScaleNormal="90" workbookViewId="0">
      <selection activeCell="E20" sqref="E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178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179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348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347</v>
      </c>
      <c r="C17" t="str">
        <f>CONCATENATE(A17,B17)</f>
        <v>И/О старшей мед.сетры: А.М. Казанцева</v>
      </c>
    </row>
    <row r="18" spans="1:3">
      <c r="A18" t="s">
        <v>123</v>
      </c>
      <c r="B18" t="s">
        <v>517</v>
      </c>
      <c r="C18" s="201" t="str">
        <f>CONCATENATE(A18,B18)</f>
        <v>И/О старшей мед.сетры: Н.Б. Шишкина</v>
      </c>
    </row>
    <row r="19" spans="1:3">
      <c r="A19" t="s">
        <v>124</v>
      </c>
      <c r="B19" t="s">
        <v>518</v>
      </c>
      <c r="C19" s="201" t="str">
        <f>CONCATENATE(A19,B19)</f>
        <v>И/О заведующего отделения: М.А. Дибиров</v>
      </c>
    </row>
    <row r="20" spans="1:3">
      <c r="A20" t="s">
        <v>108</v>
      </c>
      <c r="B20" t="s">
        <v>518</v>
      </c>
      <c r="C20" s="201" t="str">
        <f>CONCATENATE(A20,B20)</f>
        <v>Оператор: М.А. Дибиров</v>
      </c>
    </row>
    <row r="21" spans="1:3">
      <c r="C21" s="201" t="str">
        <f>CONCATENATE(A21,B21)</f>
        <v/>
      </c>
    </row>
    <row r="22" spans="1:3">
      <c r="C22" s="201"/>
    </row>
    <row r="23" spans="1:3">
      <c r="A23" t="s">
        <v>175</v>
      </c>
      <c r="B23" t="s">
        <v>174</v>
      </c>
    </row>
    <row r="24" spans="1:3">
      <c r="A24" t="s">
        <v>170</v>
      </c>
      <c r="B24" t="s">
        <v>266</v>
      </c>
    </row>
    <row r="25" spans="1:3">
      <c r="A25" t="s">
        <v>170</v>
      </c>
      <c r="B25" t="s">
        <v>513</v>
      </c>
    </row>
    <row r="26" spans="1:3">
      <c r="A26" t="s">
        <v>170</v>
      </c>
      <c r="B26" t="s">
        <v>303</v>
      </c>
    </row>
    <row r="27" spans="1:3">
      <c r="A27" t="s">
        <v>170</v>
      </c>
      <c r="B27" t="s">
        <v>249</v>
      </c>
    </row>
    <row r="28" spans="1:3">
      <c r="A28" t="s">
        <v>170</v>
      </c>
      <c r="B28" t="s">
        <v>263</v>
      </c>
    </row>
    <row r="29" spans="1:3">
      <c r="A29" t="s">
        <v>170</v>
      </c>
      <c r="B29" t="s">
        <v>267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301</v>
      </c>
    </row>
    <row r="33" spans="1:2">
      <c r="A33" t="s">
        <v>170</v>
      </c>
      <c r="B33" t="s">
        <v>253</v>
      </c>
    </row>
    <row r="34" spans="1:2">
      <c r="A34" t="s">
        <v>170</v>
      </c>
      <c r="B34" t="s">
        <v>269</v>
      </c>
    </row>
    <row r="35" spans="1:2">
      <c r="A35" t="s">
        <v>170</v>
      </c>
      <c r="B35" t="s">
        <v>351</v>
      </c>
    </row>
    <row r="36" spans="1:2">
      <c r="A36" t="s">
        <v>170</v>
      </c>
      <c r="B36" t="s">
        <v>262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252</v>
      </c>
    </row>
    <row r="39" spans="1:2">
      <c r="A39" t="s">
        <v>170</v>
      </c>
      <c r="B39" t="s">
        <v>247</v>
      </c>
    </row>
    <row r="40" spans="1:2">
      <c r="A40" t="s">
        <v>170</v>
      </c>
      <c r="B40" t="s">
        <v>364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264</v>
      </c>
    </row>
    <row r="43" spans="1:2">
      <c r="A43" t="s">
        <v>170</v>
      </c>
      <c r="B43" t="s">
        <v>256</v>
      </c>
    </row>
    <row r="44" spans="1:2">
      <c r="A44" t="s">
        <v>170</v>
      </c>
      <c r="B44" t="s">
        <v>250</v>
      </c>
    </row>
    <row r="45" spans="1:2">
      <c r="A45" t="s">
        <v>170</v>
      </c>
      <c r="B45" t="s">
        <v>251</v>
      </c>
    </row>
    <row r="46" spans="1:2">
      <c r="A46" t="s">
        <v>302</v>
      </c>
      <c r="B46" t="s">
        <v>259</v>
      </c>
    </row>
    <row r="47" spans="1:2">
      <c r="A47" t="s">
        <v>302</v>
      </c>
      <c r="B47" t="s">
        <v>260</v>
      </c>
    </row>
    <row r="48" spans="1:2">
      <c r="A48" t="s">
        <v>302</v>
      </c>
      <c r="B48" t="s">
        <v>261</v>
      </c>
    </row>
    <row r="49" spans="1:2">
      <c r="A49" t="s">
        <v>302</v>
      </c>
      <c r="B49" t="s">
        <v>177</v>
      </c>
    </row>
    <row r="50" spans="1:2">
      <c r="A50" t="s">
        <v>302</v>
      </c>
      <c r="B50" t="s">
        <v>257</v>
      </c>
    </row>
    <row r="51" spans="1:2">
      <c r="A51" t="s">
        <v>302</v>
      </c>
      <c r="B51" t="s">
        <v>268</v>
      </c>
    </row>
    <row r="52" spans="1:2">
      <c r="A52" t="s">
        <v>302</v>
      </c>
      <c r="B52" t="s">
        <v>176</v>
      </c>
    </row>
    <row r="53" spans="1:2">
      <c r="A53" t="s">
        <v>302</v>
      </c>
      <c r="B53" t="s">
        <v>258</v>
      </c>
    </row>
    <row r="54" spans="1:2">
      <c r="A54" t="s">
        <v>302</v>
      </c>
      <c r="B54" t="s">
        <v>515</v>
      </c>
    </row>
    <row r="55" spans="1:2">
      <c r="A55" t="s">
        <v>302</v>
      </c>
      <c r="B55" t="s">
        <v>369</v>
      </c>
    </row>
    <row r="56" spans="1:2">
      <c r="A56" t="s">
        <v>302</v>
      </c>
      <c r="B56" t="s">
        <v>365</v>
      </c>
    </row>
    <row r="57" spans="1:2">
      <c r="A57" t="s">
        <v>302</v>
      </c>
      <c r="B57" t="s">
        <v>529</v>
      </c>
    </row>
    <row r="58" spans="1:2">
      <c r="A58" t="s">
        <v>302</v>
      </c>
      <c r="B58" t="s">
        <v>509</v>
      </c>
    </row>
    <row r="59" spans="1:2">
      <c r="A59" t="s">
        <v>171</v>
      </c>
      <c r="B59" t="s">
        <v>144</v>
      </c>
    </row>
    <row r="60" spans="1:2">
      <c r="A60" t="s">
        <v>171</v>
      </c>
      <c r="B60" t="s">
        <v>147</v>
      </c>
    </row>
    <row r="61" spans="1:2">
      <c r="A61" t="s">
        <v>171</v>
      </c>
      <c r="B61" t="s">
        <v>150</v>
      </c>
    </row>
    <row r="62" spans="1:2">
      <c r="A62" t="s">
        <v>171</v>
      </c>
      <c r="B62" t="s">
        <v>153</v>
      </c>
    </row>
    <row r="63" spans="1:2">
      <c r="A63" t="s">
        <v>171</v>
      </c>
      <c r="B63" t="s">
        <v>156</v>
      </c>
    </row>
    <row r="64" spans="1:2">
      <c r="A64" t="s">
        <v>171</v>
      </c>
      <c r="B64" t="s">
        <v>159</v>
      </c>
    </row>
    <row r="65" spans="1:2">
      <c r="A65" t="s">
        <v>171</v>
      </c>
      <c r="B65" t="s">
        <v>164</v>
      </c>
    </row>
    <row r="66" spans="1:2">
      <c r="A66" t="s">
        <v>171</v>
      </c>
      <c r="B66" t="s">
        <v>274</v>
      </c>
    </row>
    <row r="67" spans="1:2">
      <c r="A67" t="s">
        <v>171</v>
      </c>
      <c r="B67" t="s">
        <v>166</v>
      </c>
    </row>
    <row r="68" spans="1:2">
      <c r="A68" t="s">
        <v>171</v>
      </c>
      <c r="B68" t="s">
        <v>167</v>
      </c>
    </row>
    <row r="69" spans="1:2">
      <c r="A69" t="s">
        <v>171</v>
      </c>
      <c r="B69" t="s">
        <v>168</v>
      </c>
    </row>
    <row r="70" spans="1:2">
      <c r="A70" t="s">
        <v>171</v>
      </c>
      <c r="B70" t="s">
        <v>169</v>
      </c>
    </row>
    <row r="71" spans="1:2">
      <c r="A71" t="s">
        <v>171</v>
      </c>
      <c r="B71" t="s">
        <v>141</v>
      </c>
    </row>
    <row r="72" spans="1:2">
      <c r="A72" t="s">
        <v>171</v>
      </c>
      <c r="B72" t="s">
        <v>184</v>
      </c>
    </row>
    <row r="73" spans="1:2">
      <c r="A73" t="s">
        <v>172</v>
      </c>
      <c r="B73" t="s">
        <v>340</v>
      </c>
    </row>
    <row r="74" spans="1:2">
      <c r="A74" t="s">
        <v>172</v>
      </c>
      <c r="B74" t="s">
        <v>143</v>
      </c>
    </row>
    <row r="75" spans="1:2">
      <c r="A75" t="s">
        <v>172</v>
      </c>
      <c r="B75" t="s">
        <v>367</v>
      </c>
    </row>
    <row r="76" spans="1:2">
      <c r="A76" t="s">
        <v>172</v>
      </c>
      <c r="B76" t="s">
        <v>146</v>
      </c>
    </row>
    <row r="77" spans="1:2">
      <c r="A77" t="s">
        <v>172</v>
      </c>
      <c r="B77" t="s">
        <v>140</v>
      </c>
    </row>
    <row r="78" spans="1:2">
      <c r="A78" t="s">
        <v>172</v>
      </c>
      <c r="B78" t="s">
        <v>149</v>
      </c>
    </row>
    <row r="79" spans="1:2">
      <c r="A79" t="s">
        <v>172</v>
      </c>
      <c r="B79" t="s">
        <v>152</v>
      </c>
    </row>
    <row r="80" spans="1:2">
      <c r="A80" t="s">
        <v>172</v>
      </c>
      <c r="B80" t="s">
        <v>155</v>
      </c>
    </row>
    <row r="81" spans="1:2">
      <c r="A81" t="s">
        <v>172</v>
      </c>
      <c r="B81" t="s">
        <v>158</v>
      </c>
    </row>
    <row r="82" spans="1:2">
      <c r="A82" t="s">
        <v>172</v>
      </c>
      <c r="B82" t="s">
        <v>161</v>
      </c>
    </row>
    <row r="83" spans="1:2">
      <c r="A83" t="s">
        <v>172</v>
      </c>
      <c r="B83" t="s">
        <v>516</v>
      </c>
    </row>
    <row r="84" spans="1:2">
      <c r="A84" t="s">
        <v>172</v>
      </c>
      <c r="B84" t="s">
        <v>163</v>
      </c>
    </row>
    <row r="85" spans="1:2">
      <c r="A85" t="s">
        <v>183</v>
      </c>
      <c r="B85" t="s">
        <v>142</v>
      </c>
    </row>
    <row r="86" spans="1:2">
      <c r="A86" t="s">
        <v>183</v>
      </c>
      <c r="B86" t="s">
        <v>273</v>
      </c>
    </row>
    <row r="87" spans="1:2">
      <c r="A87" t="s">
        <v>183</v>
      </c>
      <c r="B87" t="s">
        <v>145</v>
      </c>
    </row>
    <row r="88" spans="1:2">
      <c r="A88" t="s">
        <v>183</v>
      </c>
      <c r="B88" t="s">
        <v>148</v>
      </c>
    </row>
    <row r="89" spans="1:2">
      <c r="A89" t="s">
        <v>183</v>
      </c>
      <c r="B89" t="s">
        <v>151</v>
      </c>
    </row>
    <row r="90" spans="1:2">
      <c r="A90" t="s">
        <v>183</v>
      </c>
      <c r="B90" t="s">
        <v>154</v>
      </c>
    </row>
    <row r="91" spans="1:2">
      <c r="A91" t="s">
        <v>183</v>
      </c>
      <c r="B91" t="s">
        <v>160</v>
      </c>
    </row>
    <row r="92" spans="1:2">
      <c r="A92" t="s">
        <v>183</v>
      </c>
      <c r="B92" t="s">
        <v>157</v>
      </c>
    </row>
    <row r="93" spans="1:2">
      <c r="A93" t="s">
        <v>183</v>
      </c>
      <c r="B93" t="s">
        <v>162</v>
      </c>
    </row>
    <row r="94" spans="1:2">
      <c r="A94" t="s">
        <v>183</v>
      </c>
      <c r="B94" t="s">
        <v>165</v>
      </c>
    </row>
  </sheetData>
  <phoneticPr fontId="15" type="noConversion"/>
  <dataValidations disablePrompts="1" count="1">
    <dataValidation type="list" allowBlank="1" showInputMessage="1" showErrorMessage="1" sqref="A24:A94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4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2025-04-08T09:07:39Z</cp:lastPrinted>
  <dcterms:created xsi:type="dcterms:W3CDTF">2015-06-05T18:19:34Z</dcterms:created>
  <dcterms:modified xsi:type="dcterms:W3CDTF">2025-04-08T09:08:02Z</dcterms:modified>
</cp:coreProperties>
</file>