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9" l="1"/>
  <c r="H19" i="9"/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2" i="1"/>
  <c r="J83" i="1"/>
  <c r="J84" i="1"/>
  <c r="J85" i="1"/>
  <c r="J86" i="1"/>
  <c r="K82" i="1"/>
  <c r="K83" i="1"/>
  <c r="K84" i="1"/>
  <c r="K85" i="1"/>
  <c r="K86" i="1"/>
  <c r="L82" i="1"/>
  <c r="L83" i="1"/>
  <c r="L84" i="1"/>
  <c r="L85" i="1"/>
  <c r="L86" i="1"/>
  <c r="M82" i="1"/>
  <c r="M83" i="1"/>
  <c r="M84" i="1"/>
  <c r="M85" i="1"/>
  <c r="M86" i="1"/>
  <c r="N82" i="1"/>
  <c r="N83" i="1"/>
  <c r="N84" i="1"/>
  <c r="N85" i="1"/>
  <c r="N86" i="1"/>
  <c r="O82" i="1"/>
  <c r="O83" i="1"/>
  <c r="O84" i="1"/>
  <c r="O85" i="1"/>
  <c r="O86" i="1"/>
  <c r="P82" i="1"/>
  <c r="P83" i="1"/>
  <c r="P84" i="1"/>
  <c r="P85" i="1"/>
  <c r="P86" i="1"/>
  <c r="Q82" i="1"/>
  <c r="Q83" i="1"/>
  <c r="Q84" i="1"/>
  <c r="Q85" i="1"/>
  <c r="Q86" i="1"/>
  <c r="R82" i="1"/>
  <c r="R83" i="1"/>
  <c r="R84" i="1"/>
  <c r="R85" i="1"/>
  <c r="R86" i="1"/>
  <c r="S82" i="1"/>
  <c r="S83" i="1"/>
  <c r="S84" i="1"/>
  <c r="S85" i="1"/>
  <c r="S86" i="1"/>
  <c r="T82" i="1"/>
  <c r="T83" i="1"/>
  <c r="T84" i="1"/>
  <c r="T85" i="1"/>
  <c r="T86" i="1"/>
  <c r="U82" i="1"/>
  <c r="U83" i="1"/>
  <c r="U84" i="1"/>
  <c r="U85" i="1"/>
  <c r="U86" i="1"/>
  <c r="V82" i="1"/>
  <c r="V83" i="1"/>
  <c r="V84" i="1"/>
  <c r="V85" i="1"/>
  <c r="V86" i="1"/>
  <c r="W82" i="1"/>
  <c r="W83" i="1"/>
  <c r="W84" i="1"/>
  <c r="W85" i="1"/>
  <c r="W86" i="1"/>
  <c r="X82" i="1"/>
  <c r="X83" i="1"/>
  <c r="X84" i="1"/>
  <c r="X85" i="1"/>
  <c r="X86" i="1"/>
  <c r="Y82" i="1"/>
  <c r="Y83" i="1"/>
  <c r="Y84" i="1"/>
  <c r="Y85" i="1"/>
  <c r="Y86" i="1"/>
  <c r="Z82" i="1"/>
  <c r="Z83" i="1"/>
  <c r="Z84" i="1"/>
  <c r="Z85" i="1"/>
  <c r="Z86" i="1"/>
  <c r="AA82" i="1"/>
  <c r="AA83" i="1"/>
  <c r="AA84" i="1"/>
  <c r="AA85" i="1"/>
  <c r="AA86" i="1"/>
  <c r="AB82" i="1"/>
  <c r="AB83" i="1"/>
  <c r="AB84" i="1"/>
  <c r="AB85" i="1"/>
  <c r="AB86" i="1"/>
  <c r="AC82" i="1"/>
  <c r="AC83" i="1"/>
  <c r="AC84" i="1"/>
  <c r="AC85" i="1"/>
  <c r="AC86" i="1"/>
  <c r="AD82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0" i="1" l="1"/>
  <c r="B13" i="9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81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AD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O81" i="1" s="1"/>
  <c r="AB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81" i="1" l="1"/>
  <c r="S81" i="1" s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66" i="1" l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J81" i="1"/>
  <c r="W81" i="1" s="1"/>
  <c r="U69" i="1"/>
  <c r="U55" i="1"/>
  <c r="U51" i="1"/>
  <c r="W2" i="1"/>
  <c r="I78" i="1"/>
  <c r="W78" i="1"/>
  <c r="W74" i="1"/>
  <c r="W58" i="1"/>
  <c r="W56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U52" i="1" l="1"/>
  <c r="U2" i="1"/>
  <c r="W65" i="1"/>
  <c r="W64" i="1"/>
  <c r="W57" i="1"/>
  <c r="W77" i="1"/>
  <c r="U44" i="1"/>
  <c r="U46" i="1"/>
  <c r="U60" i="1"/>
  <c r="U42" i="1"/>
  <c r="U64" i="1"/>
  <c r="W54" i="1"/>
  <c r="W79" i="1"/>
  <c r="W51" i="1"/>
  <c r="U40" i="1"/>
  <c r="U68" i="1"/>
  <c r="U49" i="1"/>
  <c r="U72" i="1"/>
  <c r="U75" i="1"/>
  <c r="U58" i="1"/>
  <c r="U61" i="1"/>
  <c r="U73" i="1"/>
  <c r="U39" i="1"/>
  <c r="U53" i="1"/>
  <c r="U66" i="1"/>
  <c r="U70" i="1"/>
  <c r="U47" i="1"/>
  <c r="U3" i="1"/>
  <c r="U59" i="1"/>
  <c r="U45" i="1"/>
  <c r="U54" i="1"/>
  <c r="U74" i="1"/>
  <c r="U56" i="1"/>
  <c r="U81" i="1"/>
  <c r="U57" i="1"/>
  <c r="U4" i="1"/>
  <c r="U6" i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I80" i="1" l="1"/>
  <c r="I81" i="1" s="1"/>
  <c r="V2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X81" i="1" s="1"/>
  <c r="P43" i="1"/>
  <c r="G76" i="1"/>
  <c r="G77" i="1" s="1"/>
  <c r="N74" i="1"/>
  <c r="L68" i="1"/>
  <c r="M62" i="1"/>
  <c r="Y2" i="1"/>
  <c r="X80" i="1" l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G81" i="1" s="1"/>
  <c r="T71" i="1" s="1"/>
  <c r="T6" i="1"/>
  <c r="T9" i="1"/>
  <c r="T40" i="1"/>
  <c r="T8" i="1"/>
  <c r="T70" i="1"/>
  <c r="T56" i="1"/>
  <c r="T55" i="1"/>
  <c r="T10" i="1"/>
  <c r="T28" i="1"/>
  <c r="T14" i="1"/>
  <c r="T38" i="1"/>
  <c r="T12" i="1"/>
  <c r="T60" i="1"/>
  <c r="T26" i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39" i="1" l="1"/>
  <c r="T44" i="1"/>
  <c r="T58" i="1"/>
  <c r="T4" i="1"/>
  <c r="T17" i="1"/>
  <c r="T15" i="1"/>
  <c r="T33" i="1"/>
  <c r="T51" i="1"/>
  <c r="T20" i="1"/>
  <c r="T5" i="1"/>
  <c r="T46" i="1"/>
  <c r="T66" i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AA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Y81" i="1" s="1"/>
  <c r="P52" i="1"/>
  <c r="M74" i="1"/>
  <c r="M75" i="1" s="1"/>
  <c r="Y67" i="1" l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81" i="1" s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0" i="1" l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<sst xmlns="http://schemas.openxmlformats.org/spreadsheetml/2006/main" count="900" uniqueCount="543">
  <si>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</si>
  <si>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</si>
  <si>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</si>
  <si>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</si>
  <si>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</si>
  <si>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</si>
  <si>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</si>
  <si>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</si>
  <si>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</si>
  <si>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</si>
  <si>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</si>
  <si>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</si>
  <si>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</si>
  <si>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</si>
  <si>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</si>
  <si>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</si>
  <si>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</si>
  <si>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</si>
  <si>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</si>
  <si>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</si>
  <si>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</si>
  <si>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</si>
  <si>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</si>
  <si>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</si>
  <si>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</si>
  <si>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</si>
  <si>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</si>
  <si>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</si>
  <si>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</si>
  <si>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</si>
  <si>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</si>
  <si>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</si>
  <si>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</si>
  <si>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</si>
  <si>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</si>
  <si>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</si>
  <si>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</si>
  <si>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</si>
  <si>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</si>
  <si>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</si>
  <si>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</si>
  <si>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</si>
  <si>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</si>
  <si>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</si>
  <si>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</si>
  <si>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</si>
  <si>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</si>
  <si>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</si>
  <si>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</si>
  <si>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</si>
  <si>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</si>
  <si>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</si>
  <si>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</si>
  <si>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</si>
  <si>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</si>
  <si>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</si>
  <si>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</si>
  <si>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</si>
  <si>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</si>
  <si>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</si>
  <si>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</si>
  <si>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</si>
  <si>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</si>
  <si>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</si>
  <si>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</si>
  <si>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</si>
  <si>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</si>
  <si>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</si>
  <si>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</si>
  <si>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</si>
  <si>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</si>
  <si>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</si>
  <si>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</si>
  <si>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</si>
  <si>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</si>
  <si>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</si>
  <si>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</si>
  <si>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</si>
  <si>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</si>
  <si>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</si>
  <si>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</si>
  <si>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</si>
  <si>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</si>
  <si>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</si>
  <si>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</si>
  <si>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</si>
  <si>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</si>
  <si>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</si>
  <si>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</si>
  <si>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</si>
  <si>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</si>
  <si>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</si>
  <si>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</si>
  <si>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</si>
  <si>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</si>
  <si>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</si>
  <si>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</si>
  <si>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</si>
  <si>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</si>
  <si>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</si>
  <si>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</si>
  <si>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</si>
  <si>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</si>
  <si>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</si>
  <si>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</si>
  <si>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</si>
  <si>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</si>
  <si>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</si>
  <si>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</si>
  <si>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</si>
  <si>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</si>
  <si>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</si>
  <si>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</si>
  <si>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</si>
  <si>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</si>
  <si>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</si>
  <si>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</si>
  <si>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</si>
  <si>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</si>
  <si>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</si>
  <si>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</si>
  <si>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</si>
  <si>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</si>
  <si>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</si>
  <si>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</si>
  <si>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</si>
  <si>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</si>
  <si>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</si>
  <si>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</si>
  <si>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</si>
  <si>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</si>
  <si>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</si>
  <si>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</si>
  <si>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</si>
  <si>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</si>
  <si>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</si>
  <si>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</si>
  <si>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</si>
  <si>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</si>
  <si>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</si>
  <si>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</si>
  <si>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</si>
  <si>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</si>
  <si>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</si>
  <si>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</si>
  <si>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</si>
  <si>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</si>
  <si>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</si>
  <si>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</si>
  <si>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</si>
  <si>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</si>
  <si>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</si>
  <si>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</si>
  <si>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</si>
  <si>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</si>
  <si>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</si>
  <si>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</si>
  <si>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</si>
  <si>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</si>
  <si>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</si>
  <si>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</si>
  <si>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</si>
  <si>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</si>
  <si>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</si>
  <si>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</si>
  <si>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</si>
  <si>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</si>
  <si>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</si>
  <si>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</si>
  <si>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</si>
  <si>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</si>
  <si>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</si>
  <si>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</si>
  <si>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</si>
  <si>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</si>
  <si>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</si>
  <si>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</si>
  <si>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</si>
  <si>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</si>
  <si>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</si>
  <si>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</si>
  <si>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</si>
  <si>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</si>
  <si>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</si>
  <si>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</si>
  <si>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</si>
  <si>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</si>
  <si>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</si>
  <si>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</si>
  <si>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</si>
  <si>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</si>
  <si>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</si>
  <si>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</si>
  <si>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</si>
  <si>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</si>
  <si>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</si>
  <si>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</si>
  <si>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</si>
  <si>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</si>
  <si>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</si>
  <si>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</si>
  <si>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</si>
  <si>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</si>
  <si>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</si>
  <si>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</si>
  <si>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</si>
  <si>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</si>
  <si>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</si>
  <si>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</si>
  <si>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</si>
  <si>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</si>
  <si>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</si>
  <si>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</si>
  <si>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</si>
  <si>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</si>
  <si>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</si>
  <si>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</si>
  <si>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</si>
  <si>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</si>
  <si>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</si>
  <si>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</si>
  <si>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</si>
  <si>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</si>
  <si>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</si>
  <si>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</si>
  <si>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</si>
  <si>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</si>
  <si>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</si>
  <si>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</si>
  <si>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</si>
  <si>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</si>
  <si>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</si>
  <si>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</si>
  <si>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</si>
  <si>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</si>
  <si>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</si>
  <si>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</si>
  <si>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</si>
  <si>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</si>
  <si>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</si>
  <si>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</si>
  <si>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</si>
  <si>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</si>
  <si>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</si>
  <si>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</si>
  <si>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</si>
  <si>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</si>
  <si>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</si>
  <si>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</si>
  <si>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</si>
  <si>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</si>
  <si>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</si>
  <si>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</si>
  <si>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</si>
  <si>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</si>
  <si>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</si>
  <si>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</si>
  <si>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</si>
  <si>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</si>
  <si>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</si>
  <si>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</si>
  <si>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</si>
  <si>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</si>
  <si>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</si>
  <si>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</si>
  <si>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</si>
  <si>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</si>
  <si>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</si>
  <si>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</si>
  <si>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</si>
  <si>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</si>
  <si>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</si>
  <si>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</si>
  <si>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</si>
  <si>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</si>
  <si>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</si>
  <si>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</si>
  <si>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</si>
  <si>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</si>
  <si>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</si>
  <si>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</si>
  <si>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</si>
  <si>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</si>
  <si>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</si>
  <si>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</si>
  <si>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</si>
  <si>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</si>
  <si>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</si>
  <si>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</si>
  <si>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</si>
  <si>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</si>
  <si>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</si>
  <si>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</si>
  <si>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</si>
  <si>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</si>
  <si>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</si>
  <si>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</si>
  <si>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</si>
  <si>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</si>
  <si>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</si>
  <si>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</si>
  <si>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</si>
  <si>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</si>
  <si>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</si>
  <si>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</si>
  <si>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</si>
  <si>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</si>
  <si>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</si>
  <si>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</si>
  <si>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</si>
  <si>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</si>
  <si>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</si>
  <si>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</si>
  <si>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</si>
  <si>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</si>
  <si>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</si>
  <si>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</si>
  <si>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</si>
  <si>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</si>
  <si>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</si>
  <si>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</si>
  <si>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</si>
  <si>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</si>
  <si>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</si>
  <si>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</si>
  <si>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</si>
  <si>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</si>
  <si>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</si>
  <si>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</si>
  <si>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</si>
  <si>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</si>
  <si>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</si>
  <si>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</si>
  <si>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</si>
  <si>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</si>
  <si>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</si>
  <si>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</si>
  <si>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</si>
  <si>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</si>
  <si>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</si>
  <si>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</si>
  <si>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</si>
  <si>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</si>
  <si>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</si>
  <si>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</si>
  <si>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</si>
  <si>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</si>
  <si>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</si>
  <si>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</si>
  <si>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</si>
  <si>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</si>
  <si>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</si>
  <si>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</si>
  <si>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</si>
  <si>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</si>
  <si>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</si>
  <si>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</si>
  <si>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</si>
  <si>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</si>
  <si>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</si>
  <si>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</si>
  <si>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</si>
  <si>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</si>
  <si>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</si>
  <si>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</si>
  <si>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</si>
  <si>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</si>
  <si>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</si>
  <si>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</si>
  <si>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</si>
  <si>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</si>
  <si>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</si>
  <si>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</si>
  <si>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</si>
  <si>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</si>
  <si>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</si>
  <si>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</si>
  <si>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</si>
  <si>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</si>
  <si>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</si>
  <si>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</si>
  <si>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</si>
  <si>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</si>
  <si>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</si>
  <si>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</si>
  <si>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</si>
  <si>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</si>
  <si>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</si>
  <si>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</si>
  <si>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</si>
  <si>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</si>
  <si>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</si>
  <si>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</si>
  <si>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</si>
  <si>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</si>
  <si>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</si>
  <si>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</si>
  <si>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</si>
  <si>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</si>
  <si>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</si>
  <si>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</si>
  <si>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</si>
  <si>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</si>
  <si>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</si>
  <si>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</si>
  <si>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</si>
  <si>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</si>
  <si>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</si>
  <si>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</si>
  <si>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</si>
  <si>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</si>
  <si>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</si>
  <si>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</si>
  <si>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</si>
  <si>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</si>
  <si>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</si>
  <si>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</si>
  <si>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</si>
  <si>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</si>
  <si>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</si>
  <si>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</si>
  <si>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</si>
  <si>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</si>
  <si>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</si>
  <si>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</si>
  <si>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</si>
  <si>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</si>
  <si>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</si>
  <si>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</si>
  <si>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</si>
  <si>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</si>
  <si>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</si>
  <si>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</si>
  <si>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</si>
  <si>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</si>
  <si>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</si>
  <si>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</si>
  <si>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</si>
  <si>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</si>
  <si>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</si>
  <si>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</si>
  <si>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</si>
  <si>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</si>
  <si>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</si>
  <si>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</si>
  <si>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</si>
  <si>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</si>
  <si>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</si>
  <si>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</si>
  <si>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</si>
  <si>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</si>
  <si>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</si>
  <si>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</si>
  <si>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</si>
  <si>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</si>
  <si>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</si>
  <si>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</si>
  <si>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</si>
  <si>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</si>
  <si>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</si>
  <si>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</si>
  <si>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</si>
  <si>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</si>
  <si>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</si>
  <si>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</si>
  <si>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</si>
  <si>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</si>
  <si>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</si>
  <si>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</si>
  <si>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</si>
  <si>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</si>
  <si>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</si>
  <si>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</si>
  <si>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</si>
  <si>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</si>
  <si>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</si>
  <si>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</si>
  <si>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</si>
  <si>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</si>
  <si>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</si>
  <si>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</si>
  <si>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</si>
  <si>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</si>
  <si>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</si>
  <si>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</si>
  <si>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</si>
  <si>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</si>
  <si>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</si>
  <si>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</si>
  <si>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</si>
  <si>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</si>
  <si>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</si>
  <si>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</si>
  <si>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</si>
  <si>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</si>
  <si>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</si>
  <si>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</si>
  <si>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</si>
  <si>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</si>
  <si>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</si>
  <si>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</si>
  <si>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</si>
  <si>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</si>
  <si>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</si>
  <si>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</si>
  <si>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</si>
  <si>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</si>
  <si>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</si>
  <si>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</si>
  <si>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</si>
  <si>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</si>
  <si>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</si>
  <si>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</si>
  <si>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</si>
  <si>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</si>
  <si>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</si>
  <si>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</si>
  <si>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</si>
  <si>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</si>
  <si>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</si>
  <si>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</si>
  <si>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</si>
  <si>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</si>
  <si>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</si>
  <si>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</si>
  <si>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</si>
  <si>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Shunmei 0,6</t>
  </si>
  <si>
    <t>Shunmei 0,7</t>
  </si>
  <si>
    <t>Artimes</t>
  </si>
  <si>
    <t>Apollo</t>
  </si>
  <si>
    <t>20 ml</t>
  </si>
  <si>
    <t>Правый</t>
  </si>
  <si>
    <t>150 ml</t>
  </si>
  <si>
    <t>проходим, контуры неровные</t>
  </si>
  <si>
    <t xml:space="preserve">1) Контроль места пункции, повязка на 6 ч. </t>
  </si>
  <si>
    <t xml:space="preserve">Устье ПКА катетеризировано проводниковым катетером Launcher JL 3,5 6Fr. Коронарный проводник shunmei 0.7 проведен  в дистальный сегмент ПКА.  В зону значимого стеноза проксимального сегмента с  покрытием 50% стеноза среднего сегмента  позиционирован,  имплантирован DES Resolute Integrity 3,5 х 38 мм, давлением до 10 атм. Выполнена постдилатация стента БК Artimes 3,5 х 12 мм, давлением до 16 атм. На контрольных съёмках стент раскрыт удовлетворительно, признаков краевых диссекций, тромбоза, экстравазации контрастного вещества не выявлено, кровоток TIMI III. Ангиографический результат оптимальный. Пациент в стабильном состоянии транспортируется в ПРИТ для дальнейшего наблюдения и лечения. </t>
  </si>
  <si>
    <t>TIMI III</t>
  </si>
  <si>
    <t>03:24</t>
  </si>
  <si>
    <t>Разумкова Е.Л.</t>
  </si>
  <si>
    <t>неровности контуров проксимального сегмента, на границе проксимального и среднего сегментов стеноз 50%, стенозы среднего сегмента 30%, стеноз устья СВ1 70%, стеноз устья ДВ1 до 50%.  Антеградный кровоток  TIMI III. Признаки тромбоза и диссекции не определяются.</t>
  </si>
  <si>
    <t>бассейн предствален доминантной крупной  ВТК. Неровности контуров пркосимального сегмента ОА, ниже отхождения устья крупной ВТК определяется локальный стеноз ОА до 50%  Антеградный кровоток  TIMI III.</t>
  </si>
  <si>
    <t>Совместно с д/кардиологом: с учетом клинических данных, ЭКГ и КАГ рекомендована консервативная стратегия.</t>
  </si>
  <si>
    <t xml:space="preserve">неровности контуров среднего сегмента, стеноз устья ЗМЖВ 30%;  Антеградный кровотокTIMI III.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</si>
</sst>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49" fontId="47" fillId="0" borderId="20" xfId="0" applyNumberFormat="1" applyFont="1" applyBorder="1" applyAlignment="1" applyProtection="1">
      <alignment horizontal="left" vertical="center" wrapText="1"/>
      <protection hidden="1"/>
    </xf>
    <xf numFmtId="0" fontId="47" fillId="0" borderId="20" xfId="0" applyFont="1" applyBorder="1" applyAlignment="1" applyProtection="1">
      <alignment horizontal="left" vertical="center" wrapText="1"/>
      <protection hidden="1"/>
    </xf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11" zoomScaleNormal="100" zoomScaleSheetLayoutView="100" zoomScalePageLayoutView="90" workbookViewId="0">
      <selection activeCell="I27" sqref="I27"/>
    </sheetView>
  </sheetViews>
  <sheetFormatPr defaultColWidth="0" defaultRowHeight="15" zeroHeight="1"/>
  <cols>
    <col min="1" max="1" width="17.7109375" style="208" bestFit="1" customWidth="1"/>
    <col min="2" max="2" width="21.5703125" style="208" customWidth="1"/>
    <col min="3" max="3" width="6.28515625" style="208" customWidth="1"/>
    <col min="4" max="4" width="6.85546875" style="208" customWidth="1"/>
    <col min="5" max="5" width="4.85546875" style="208" customWidth="1"/>
    <col min="6" max="6" width="6.28515625" style="208" customWidth="1"/>
    <col min="7" max="7" width="17.7109375" style="208" customWidth="1"/>
    <col min="8" max="8" width="17.140625" style="208" customWidth="1"/>
    <col min="9" max="9" width="15.28515625" style="208" customWidth="1"/>
    <col min="10" max="10" width="7.28515625" style="208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45749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0.17361111111111113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0.20833333333333334</v>
      </c>
      <c r="C10" s="54"/>
      <c r="D10" s="94" t="s">
        <v>173</v>
      </c>
      <c r="E10" s="92"/>
      <c r="F10" s="92"/>
      <c r="G10" s="23" t="s">
        <v>164</v>
      </c>
      <c r="H10" s="25"/>
    </row>
    <row r="11" spans="1:8" ht="17.25" thickTop="1" thickBot="1">
      <c r="A11" s="88" t="s">
        <v>192</v>
      </c>
      <c r="B11" s="200" t="s">
        <v>538</v>
      </c>
      <c r="C11" s="8"/>
      <c r="D11" s="94" t="s">
        <v>170</v>
      </c>
      <c r="E11" s="92"/>
      <c r="F11" s="92"/>
      <c r="G11" s="23" t="s">
        <v>251</v>
      </c>
      <c r="H11" s="25"/>
    </row>
    <row r="12" spans="1:8" ht="16.5" thickTop="1">
      <c r="A12" s="80" t="s">
        <v>8</v>
      </c>
      <c r="B12" s="81">
        <v>23913</v>
      </c>
      <c r="C12" s="11"/>
      <c r="D12" s="94" t="s">
        <v>302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59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9053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537</v>
      </c>
    </row>
    <row r="16" spans="1:8" ht="15.6" customHeight="1">
      <c r="A16" s="14" t="s">
        <v>106</v>
      </c>
      <c r="B16" s="18" t="s">
        <v>310</v>
      </c>
      <c r="C16"/>
      <c r="D16" s="35"/>
      <c r="E16" s="35"/>
      <c r="F16" s="35"/>
      <c r="G16" s="165" t="s">
        <v>399</v>
      </c>
      <c r="H16" s="163">
        <v>2150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4.085</v>
      </c>
    </row>
    <row r="18" spans="1:8" ht="14.45" customHeight="1">
      <c r="A18" s="56" t="s">
        <v>188</v>
      </c>
      <c r="B18" s="86" t="s">
        <v>531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533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539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540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542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541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2"/>
      <c r="C49" s="203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532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6" zoomScaleNormal="100" zoomScaleSheetLayoutView="100" zoomScalePageLayoutView="90" workbookViewId="0">
      <selection activeCell="D40" sqref="D40:H49"/>
    </sheetView>
  </sheetViews>
  <sheetFormatPr defaultColWidth="0" defaultRowHeight="15" zeroHeight="1"/>
  <cols>
    <col min="1" max="1" width="18.85546875" style="209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/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44"/>
      <c r="D8" s="244"/>
      <c r="E8" s="244"/>
      <c r="F8" s="187"/>
      <c r="G8" s="117"/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7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6"/>
      <c r="C10" s="248"/>
      <c r="D10" s="248"/>
      <c r="E10" s="248"/>
      <c r="F10" s="190"/>
      <c r="G10" s="117"/>
      <c r="H10" s="38"/>
    </row>
    <row r="11" spans="1:8">
      <c r="A11" s="189"/>
      <c r="B11" s="193"/>
      <c r="C11" s="196">
        <f>SUM(F8:F10)</f>
        <v>0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45749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0.20833333333333334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0.75</v>
      </c>
      <c r="C14" s="11"/>
      <c r="D14" s="94" t="s">
        <v>173</v>
      </c>
      <c r="E14" s="92"/>
      <c r="F14" s="92"/>
      <c r="G14" s="79" t="str">
        <f>КАГ!G10</f>
        <v>Севринова О.В.</v>
      </c>
      <c r="H14" s="90" t="str">
        <f>IF(ISBLANK(КАГ!H10),"",КАГ!H10)</f>
        <v/>
      </c>
    </row>
    <row r="15" spans="1:8" ht="16.5" thickBot="1">
      <c r="A15" s="162" t="s">
        <v>385</v>
      </c>
      <c r="B15" s="185">
        <f>IF(B14&lt;B13,B14+1,B14)-B13</f>
        <v>0.54166666666666663</v>
      </c>
      <c r="C15"/>
      <c r="D15" s="94" t="s">
        <v>170</v>
      </c>
      <c r="E15" s="92"/>
      <c r="F15" s="92"/>
      <c r="G15" s="79" t="str">
        <f>КАГ!G11</f>
        <v>Чесноков С.Л.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8" t="str">
        <f>КАГ!B11</f>
        <v>Разумкова Е.Л.</v>
      </c>
      <c r="C16" s="197">
        <f>LEN(КАГ!B11)</f>
        <v>14</v>
      </c>
      <c r="D16" s="94" t="s">
        <v>302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23913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59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9053</v>
      </c>
      <c r="C19" s="68"/>
      <c r="D19" s="68"/>
      <c r="E19" s="68"/>
      <c r="F19" s="68"/>
      <c r="G19" s="164" t="s">
        <v>397</v>
      </c>
      <c r="H19" s="213" t="str">
        <f>КАГ!H15</f>
        <v>03:24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214">
        <f>КАГ!H16</f>
        <v>2150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386</v>
      </c>
      <c r="H21" s="167">
        <f>КАГ!H17</f>
        <v>4.085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1" t="str">
        <f>IF(B21=Вмешательства!F3,Вмешательства!F19,"")</f>
        <v/>
      </c>
      <c r="H22" s="182" t="s">
        <v>536</v>
      </c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0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535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3" t="str">
        <f>IF(A6=Вмешательства!D4,Вмешательства!V16,IF(A6=Вмешательства!D5,Вмешательства!V16,"----"))</f>
        <v>----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530</v>
      </c>
      <c r="C40" s="119"/>
      <c r="D40" s="249" t="s">
        <v>534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6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7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проходим, контуры неровные
Бассейн ПНА:   неровности контуров проксимального сегмента, на границе проксимального и среднего сегментов стеноз 50%, стенозы среднего сегмента 30%, стеноз устья СВ1 70%, стеноз устья ДВ1 до 50%.  Антеградный кровоток  TIMI III. Признаки тромбоза и диссекции не определяются.
Бассейн  ОА:   бассейн предствален доминантной крупной  ВТК. Неровности контуров пркосимального сегмента ОА, ниже отхождения устья крупной ВТК определяется локальный стеноз ОА до 50%  Антеградный кровоток  TIMI III.
Бассейн ПКА:   неровности контуров среднего сегмента, стеноз устья ЗМЖВ 30%;  Антеградный кровотокTIMI III. </v>
      </c>
    </row>
    <row r="4" spans="1:1">
      <c r="A4" s="206"/>
    </row>
    <row r="5" spans="1:1">
      <c r="A5" s="206"/>
    </row>
    <row r="6" spans="1:1">
      <c r="A6" s="206"/>
    </row>
    <row r="7" spans="1:1">
      <c r="A7" s="206"/>
    </row>
    <row r="8" spans="1:1">
      <c r="A8" s="206"/>
    </row>
    <row r="9" spans="1:1">
      <c r="A9" s="206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25" sqref="C25"/>
    </sheetView>
  </sheetViews>
  <sheetFormatPr defaultColWidth="0" defaultRowHeight="15" zeroHeight="1"/>
  <cols>
    <col min="1" max="1" width="18.7109375" style="210" customWidth="1"/>
    <col min="2" max="2" width="45.7109375" style="210" customWidth="1"/>
    <col min="3" max="3" width="15.7109375" style="210" customWidth="1"/>
    <col min="4" max="4" width="20.7109375" style="210" customWidth="1"/>
    <col min="5" max="5" width="7.7109375" style="210" bestFit="1" customWidth="1"/>
    <col min="6" max="6" width="10.7109375" style="210" bestFit="1" customWidth="1"/>
    <col min="7" max="8" width="10.7109375" style="210" hidden="1" customWidth="1"/>
    <col min="9" max="13" width="11.7109375" style="210" hidden="1" customWidth="1"/>
    <col min="14" max="16384" width="9.140625" style="210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45749</v>
      </c>
      <c r="C2" s="151" t="str">
        <f>IF(ЧКВ!B21=Вмешательства!F13,Вмешательства!F22,Вмешательства!F20)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1" t="str">
        <f>КАГ!$B$11</f>
        <v>Разумкова Е.Л.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23913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3">
        <f>ЧКВ!A6</f>
        <v>0</v>
      </c>
      <c r="C6" s="130" t="s">
        <v>10</v>
      </c>
      <c r="D6" s="102">
        <f>DATEDIF(D5,D10,"y")</f>
        <v>59</v>
      </c>
    </row>
    <row r="7" spans="1:4">
      <c r="A7" s="37"/>
      <c r="B7"/>
      <c r="C7" s="100" t="s">
        <v>12</v>
      </c>
      <c r="D7" s="102">
        <f>КАГ!$B$14</f>
        <v>9053</v>
      </c>
    </row>
    <row r="8" spans="1:4">
      <c r="A8" s="191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1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2"/>
      <c r="B10" s="30"/>
      <c r="C10" s="149" t="s">
        <v>13</v>
      </c>
      <c r="D10" s="150">
        <f>КАГ!$B$8</f>
        <v>45749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4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328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527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528</v>
      </c>
      <c r="C16" s="134" t="s">
        <v>404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528</v>
      </c>
      <c r="C17" s="134" t="s">
        <v>416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322</v>
      </c>
      <c r="C18" s="134" t="s">
        <v>471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79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1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86" zoomScaleNormal="100" workbookViewId="0">
      <selection activeCell="AM9" sqref="AM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Artimes</v>
      </c>
      <c r="V2" s="114" t="str">
        <f>IFERROR(INDEX(Расходка[Наименование расходного материала],MATCH(Расходка[[#This Row],[№]],Поиск_расходки[Индекс5],0)),"")</f>
        <v>Artimes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4">
        <v>155800</v>
      </c>
      <c r="AN2" s="205" t="s">
        <v>308</v>
      </c>
      <c r="AO2" s="206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6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6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4">
        <v>136170</v>
      </c>
      <c r="AN5" s="205"/>
      <c r="AO5" s="206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6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4">
        <v>155760</v>
      </c>
      <c r="AN7" s="205"/>
      <c r="AO7" s="206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6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6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6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6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6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528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1</v>
      </c>
      <c r="I13" s="115">
        <f>IF(ISNUMBER(SEARCH('Карта учёта'!$B$17,Расходка[[#This Row],[Наименование расходного материала]])),MAX($I$1:I12)+1,0)</f>
        <v>1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>Artimes</v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529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Apollo</v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6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526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>Shunmei 0,6</v>
      </c>
      <c r="Y54" s="114" t="str">
        <f>IFERROR(INDEX(Расходка[Наименование расходного материала],MATCH(Расходка[[#This Row],[№]],Поиск_расходки[Индекс8],0)),"")</f>
        <v>Shunmei 0,6</v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527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Shunmei 0,7</v>
      </c>
      <c r="Y55" s="114" t="str">
        <f>IFERROR(INDEX(Расходка[Наименование расходного материала],MATCH(Расходка[[#This Row],[№]],Поиск_расходки[Индекс8],0)),"")</f>
        <v>Shunmei 0,7</v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2" t="s">
        <v>525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356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384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516</v>
      </c>
      <c r="E67" s="194">
        <f>IF(ISNUMBER(SEARCH('Карта учёта'!$B$13,Расходка[[#This Row],[Наименование расходного материала]])),MAX($E$1:E66)+1,0)</f>
        <v>0</v>
      </c>
      <c r="F67" s="194">
        <f>IF(ISNUMBER(SEARCH('Карта учёта'!$B$14,Расходка[[#This Row],[Наименование расходного материала]])),MAX($F$1:F66)+1,0)</f>
        <v>0</v>
      </c>
      <c r="G67" s="194">
        <f>IF(ISNUMBER(SEARCH('Карта учёта'!$B$15,Расходка[[#This Row],[Наименование расходного материала]])),MAX($G$1:G66)+1,0)</f>
        <v>0</v>
      </c>
      <c r="H67" s="194">
        <f>IF(ISNUMBER(SEARCH('Карта учёта'!$B$16,Расходка[[#This Row],[Наименование расходного материала]])),MAX($H$1:H66)+1,0)</f>
        <v>0</v>
      </c>
      <c r="I67" s="194">
        <f>IF(ISNUMBER(SEARCH('Карта учёта'!$B$17,Расходка[[#This Row],[Наименование расходного материала]])),MAX($I$1:I66)+1,0)</f>
        <v>0</v>
      </c>
      <c r="J67" s="194">
        <f>IF(ISNUMBER(SEARCH('Карта учёта'!$B$18,Расходка[[#This Row],[Наименование расходного материала]])),MAX($J$1:J66)+1,0)</f>
        <v>0</v>
      </c>
      <c r="K67" s="194">
        <f>IF(ISNUMBER(SEARCH('Карта учёта'!$B$19,Расходка[[#This Row],[Наименование расходного материала]])),MAX($K$1:K66)+1,0)</f>
        <v>66</v>
      </c>
      <c r="L67" s="194">
        <f>IF(ISNUMBER(SEARCH('Карта учёта'!$B$20,Расходка[[#This Row],[Наименование расходного материала]])),MAX($L$1:L66)+1,0)</f>
        <v>66</v>
      </c>
      <c r="M67" s="194">
        <f>IF(ISNUMBER(SEARCH('Карта учёта'!$B$21,Расходка[[#This Row],[Наименование расходного материала]])),MAX($M$1:M66)+1,0)</f>
        <v>66</v>
      </c>
      <c r="N67" s="194">
        <f>IF(ISNUMBER(SEARCH('Карта учёта'!$B$22,Расходка[[#This Row],[Наименование расходного материала]])),MAX($N$1:N66)+1,0)</f>
        <v>66</v>
      </c>
      <c r="O67" s="194">
        <f>IF(ISNUMBER(SEARCH('Карта учёта'!$B$23,Расходка[[#This Row],[Наименование расходного материала]])),MAX($O$1:O66)+1,0)</f>
        <v>66</v>
      </c>
      <c r="P67" s="194">
        <f>IF(ISNUMBER(SEARCH('Карта учёта'!$B$24,Расходка[[#This Row],[Наименование расходного материала]])),MAX($P$1:P66)+1,0)</f>
        <v>66</v>
      </c>
      <c r="Q67" s="194">
        <f>IF(ISNUMBER(SEARCH('Карта учёта'!$B$25,Расходка[[#This Row],[Наименование расходного материала]])),MAX($Q$1:Q66)+1,0)</f>
        <v>66</v>
      </c>
      <c r="R67" s="195" t="str">
        <f>IFERROR(INDEX(Расходка[Наименование расходного материала],MATCH(Расходка[[#This Row],[№]],Поиск_расходки[Индекс1],0)),"")</f>
        <v/>
      </c>
      <c r="S67" s="195" t="str">
        <f>IFERROR(INDEX(Расходка[Наименование расходного материала],MATCH(Расходка[[#This Row],[№]],Поиск_расходки[Индекс2],0)),"")</f>
        <v/>
      </c>
      <c r="T67" s="195" t="str">
        <f>IFERROR(INDEX(Расходка[Наименование расходного материала],MATCH(Расходка[[#This Row],[№]],Поиск_расходки[Индекс3],0)),"")</f>
        <v/>
      </c>
      <c r="U67" s="195" t="str">
        <f>IFERROR(INDEX(Расходка[Наименование расходного материала],MATCH(Расходка[[#This Row],[№]],Поиск_расходки[Индекс4],0)),"")</f>
        <v/>
      </c>
      <c r="V67" s="195" t="str">
        <f>IFERROR(INDEX(Расходка[Наименование расходного материала],MATCH(Расходка[[#This Row],[№]],Поиск_расходки[Индекс5],0)),"")</f>
        <v/>
      </c>
      <c r="W67" s="195" t="str">
        <f>IFERROR(INDEX(Расходка[Наименование расходного материала],MATCH(Расходка[[#This Row],[№]],Поиск_расходки[Индекс6],0)),"")</f>
        <v/>
      </c>
      <c r="X67" s="195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5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5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5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5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5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5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323</v>
      </c>
      <c r="E68" s="194">
        <f>IF(ISNUMBER(SEARCH('Карта учёта'!$B$13,Расходка[[#This Row],[Наименование расходного материала]])),MAX($E$1:E67)+1,0)</f>
        <v>0</v>
      </c>
      <c r="F68" s="194">
        <f>IF(ISNUMBER(SEARCH('Карта учёта'!$B$14,Расходка[[#This Row],[Наименование расходного материала]])),MAX($F$1:F67)+1,0)</f>
        <v>0</v>
      </c>
      <c r="G68" s="194">
        <f>IF(ISNUMBER(SEARCH('Карта учёта'!$B$15,Расходка[[#This Row],[Наименование расходного материала]])),MAX($G$1:G67)+1,0)</f>
        <v>0</v>
      </c>
      <c r="H68" s="194">
        <f>IF(ISNUMBER(SEARCH('Карта учёта'!$B$16,Расходка[[#This Row],[Наименование расходного материала]])),MAX($H$1:H67)+1,0)</f>
        <v>0</v>
      </c>
      <c r="I68" s="194">
        <f>IF(ISNUMBER(SEARCH('Карта учёта'!$B$17,Расходка[[#This Row],[Наименование расходного материала]])),MAX($I$1:I67)+1,0)</f>
        <v>0</v>
      </c>
      <c r="J68" s="194">
        <f>IF(ISNUMBER(SEARCH('Карта учёта'!$B$18,Расходка[[#This Row],[Наименование расходного материала]])),MAX($J$1:J67)+1,0)</f>
        <v>0</v>
      </c>
      <c r="K68" s="194">
        <f>IF(ISNUMBER(SEARCH('Карта учёта'!$B$19,Расходка[[#This Row],[Наименование расходного материала]])),MAX($K$1:K67)+1,0)</f>
        <v>67</v>
      </c>
      <c r="L68" s="194">
        <f>IF(ISNUMBER(SEARCH('Карта учёта'!$B$20,Расходка[[#This Row],[Наименование расходного материала]])),MAX($L$1:L67)+1,0)</f>
        <v>67</v>
      </c>
      <c r="M68" s="194">
        <f>IF(ISNUMBER(SEARCH('Карта учёта'!$B$21,Расходка[[#This Row],[Наименование расходного материала]])),MAX($M$1:M67)+1,0)</f>
        <v>67</v>
      </c>
      <c r="N68" s="194">
        <f>IF(ISNUMBER(SEARCH('Карта учёта'!$B$22,Расходка[[#This Row],[Наименование расходного материала]])),MAX($N$1:N67)+1,0)</f>
        <v>67</v>
      </c>
      <c r="O68" s="194">
        <f>IF(ISNUMBER(SEARCH('Карта учёта'!$B$23,Расходка[[#This Row],[Наименование расходного материала]])),MAX($O$1:O67)+1,0)</f>
        <v>67</v>
      </c>
      <c r="P68" s="194">
        <f>IF(ISNUMBER(SEARCH('Карта учёта'!$B$24,Расходка[[#This Row],[Наименование расходного материала]])),MAX($P$1:P67)+1,0)</f>
        <v>67</v>
      </c>
      <c r="Q68" s="194">
        <f>IF(ISNUMBER(SEARCH('Карта учёта'!$B$25,Расходка[[#This Row],[Наименование расходного материала]])),MAX($Q$1:Q67)+1,0)</f>
        <v>67</v>
      </c>
      <c r="R68" s="195" t="str">
        <f>IFERROR(INDEX(Расходка[Наименование расходного материала],MATCH(Расходка[[#This Row],[№]],Поиск_расходки[Индекс1],0)),"")</f>
        <v/>
      </c>
      <c r="S68" s="195" t="str">
        <f>IFERROR(INDEX(Расходка[Наименование расходного материала],MATCH(Расходка[[#This Row],[№]],Поиск_расходки[Индекс2],0)),"")</f>
        <v/>
      </c>
      <c r="T68" s="195" t="str">
        <f>IFERROR(INDEX(Расходка[Наименование расходного материала],MATCH(Расходка[[#This Row],[№]],Поиск_расходки[Индекс3],0)),"")</f>
        <v/>
      </c>
      <c r="U68" s="195" t="str">
        <f>IFERROR(INDEX(Расходка[Наименование расходного материала],MATCH(Расходка[[#This Row],[№]],Поиск_расходки[Индекс4],0)),"")</f>
        <v/>
      </c>
      <c r="V68" s="195" t="str">
        <f>IFERROR(INDEX(Расходка[Наименование расходного материала],MATCH(Расходка[[#This Row],[№]],Поиск_расходки[Индекс5],0)),"")</f>
        <v/>
      </c>
      <c r="W68" s="195" t="str">
        <f>IFERROR(INDEX(Расходка[Наименование расходного материала],MATCH(Расходка[[#This Row],[№]],Поиск_расходки[Индекс6],0)),"")</f>
        <v/>
      </c>
      <c r="X68" s="195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5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5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5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5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5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5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342</v>
      </c>
      <c r="E69" s="194">
        <f>IF(ISNUMBER(SEARCH('Карта учёта'!$B$13,Расходка[[#This Row],[Наименование расходного материала]])),MAX($E$1:E68)+1,0)</f>
        <v>0</v>
      </c>
      <c r="F69" s="194">
        <f>IF(ISNUMBER(SEARCH('Карта учёта'!$B$14,Расходка[[#This Row],[Наименование расходного материала]])),MAX($F$1:F68)+1,0)</f>
        <v>0</v>
      </c>
      <c r="G69" s="194">
        <f>IF(ISNUMBER(SEARCH('Карта учёта'!$B$15,Расходка[[#This Row],[Наименование расходного материала]])),MAX($G$1:G68)+1,0)</f>
        <v>0</v>
      </c>
      <c r="H69" s="194">
        <f>IF(ISNUMBER(SEARCH('Карта учёта'!$B$16,Расходка[[#This Row],[Наименование расходного материала]])),MAX($H$1:H68)+1,0)</f>
        <v>0</v>
      </c>
      <c r="I69" s="194">
        <f>IF(ISNUMBER(SEARCH('Карта учёта'!$B$17,Расходка[[#This Row],[Наименование расходного материала]])),MAX($I$1:I68)+1,0)</f>
        <v>0</v>
      </c>
      <c r="J69" s="194">
        <f>IF(ISNUMBER(SEARCH('Карта учёта'!$B$18,Расходка[[#This Row],[Наименование расходного материала]])),MAX($J$1:J68)+1,0)</f>
        <v>0</v>
      </c>
      <c r="K69" s="194">
        <f>IF(ISNUMBER(SEARCH('Карта учёта'!$B$19,Расходка[[#This Row],[Наименование расходного материала]])),MAX($K$1:K68)+1,0)</f>
        <v>68</v>
      </c>
      <c r="L69" s="194">
        <f>IF(ISNUMBER(SEARCH('Карта учёта'!$B$20,Расходка[[#This Row],[Наименование расходного материала]])),MAX($L$1:L68)+1,0)</f>
        <v>68</v>
      </c>
      <c r="M69" s="194">
        <f>IF(ISNUMBER(SEARCH('Карта учёта'!$B$21,Расходка[[#This Row],[Наименование расходного материала]])),MAX($M$1:M68)+1,0)</f>
        <v>68</v>
      </c>
      <c r="N69" s="194">
        <f>IF(ISNUMBER(SEARCH('Карта учёта'!$B$22,Расходка[[#This Row],[Наименование расходного материала]])),MAX($N$1:N68)+1,0)</f>
        <v>68</v>
      </c>
      <c r="O69" s="194">
        <f>IF(ISNUMBER(SEARCH('Карта учёта'!$B$23,Расходка[[#This Row],[Наименование расходного материала]])),MAX($O$1:O68)+1,0)</f>
        <v>68</v>
      </c>
      <c r="P69" s="194">
        <f>IF(ISNUMBER(SEARCH('Карта учёта'!$B$24,Расходка[[#This Row],[Наименование расходного материала]])),MAX($P$1:P68)+1,0)</f>
        <v>68</v>
      </c>
      <c r="Q69" s="194">
        <f>IF(ISNUMBER(SEARCH('Карта учёта'!$B$25,Расходка[[#This Row],[Наименование расходного материала]])),MAX($Q$1:Q68)+1,0)</f>
        <v>68</v>
      </c>
      <c r="R69" s="195" t="str">
        <f>IFERROR(INDEX(Расходка[Наименование расходного материала],MATCH(Расходка[[#This Row],[№]],Поиск_расходки[Индекс1],0)),"")</f>
        <v/>
      </c>
      <c r="S69" s="195" t="str">
        <f>IFERROR(INDEX(Расходка[Наименование расходного материала],MATCH(Расходка[[#This Row],[№]],Поиск_расходки[Индекс2],0)),"")</f>
        <v/>
      </c>
      <c r="T69" s="195" t="str">
        <f>IFERROR(INDEX(Расходка[Наименование расходного материала],MATCH(Расходка[[#This Row],[№]],Поиск_расходки[Индекс3],0)),"")</f>
        <v/>
      </c>
      <c r="U69" s="195" t="str">
        <f>IFERROR(INDEX(Расходка[Наименование расходного материала],MATCH(Расходка[[#This Row],[№]],Поиск_расходки[Индекс4],0)),"")</f>
        <v/>
      </c>
      <c r="V69" s="195" t="str">
        <f>IFERROR(INDEX(Расходка[Наименование расходного материала],MATCH(Расходка[[#This Row],[№]],Поиск_расходки[Индекс5],0)),"")</f>
        <v/>
      </c>
      <c r="W69" s="195" t="str">
        <f>IFERROR(INDEX(Расходка[Наименование расходного материала],MATCH(Расходка[[#This Row],[№]],Поиск_расходки[Индекс6],0)),"")</f>
        <v/>
      </c>
      <c r="X69" s="195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5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5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5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5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5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5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4">
        <f>IF(ISNUMBER(SEARCH('Карта учёта'!$B$13,Расходка[[#This Row],[Наименование расходного материала]])),MAX($E$1:E69)+1,0)</f>
        <v>0</v>
      </c>
      <c r="F70" s="194">
        <f>IF(ISNUMBER(SEARCH('Карта учёта'!$B$14,Расходка[[#This Row],[Наименование расходного материала]])),MAX($F$1:F69)+1,0)</f>
        <v>0</v>
      </c>
      <c r="G70" s="194">
        <f>IF(ISNUMBER(SEARCH('Карта учёта'!$B$15,Расходка[[#This Row],[Наименование расходного материала]])),MAX($G$1:G69)+1,0)</f>
        <v>0</v>
      </c>
      <c r="H70" s="194">
        <f>IF(ISNUMBER(SEARCH('Карта учёта'!$B$16,Расходка[[#This Row],[Наименование расходного материала]])),MAX($H$1:H69)+1,0)</f>
        <v>0</v>
      </c>
      <c r="I70" s="194">
        <f>IF(ISNUMBER(SEARCH('Карта учёта'!$B$17,Расходка[[#This Row],[Наименование расходного материала]])),MAX($I$1:I69)+1,0)</f>
        <v>0</v>
      </c>
      <c r="J70" s="194">
        <f>IF(ISNUMBER(SEARCH('Карта учёта'!$B$18,Расходка[[#This Row],[Наименование расходного материала]])),MAX($J$1:J69)+1,0)</f>
        <v>0</v>
      </c>
      <c r="K70" s="194">
        <f>IF(ISNUMBER(SEARCH('Карта учёта'!$B$19,Расходка[[#This Row],[Наименование расходного материала]])),MAX($K$1:K69)+1,0)</f>
        <v>69</v>
      </c>
      <c r="L70" s="194">
        <f>IF(ISNUMBER(SEARCH('Карта учёта'!$B$20,Расходка[[#This Row],[Наименование расходного материала]])),MAX($L$1:L69)+1,0)</f>
        <v>69</v>
      </c>
      <c r="M70" s="194">
        <f>IF(ISNUMBER(SEARCH('Карта учёта'!$B$21,Расходка[[#This Row],[Наименование расходного материала]])),MAX($M$1:M69)+1,0)</f>
        <v>69</v>
      </c>
      <c r="N70" s="194">
        <f>IF(ISNUMBER(SEARCH('Карта учёта'!$B$22,Расходка[[#This Row],[Наименование расходного материала]])),MAX($N$1:N69)+1,0)</f>
        <v>69</v>
      </c>
      <c r="O70" s="194">
        <f>IF(ISNUMBER(SEARCH('Карта учёта'!$B$23,Расходка[[#This Row],[Наименование расходного материала]])),MAX($O$1:O69)+1,0)</f>
        <v>69</v>
      </c>
      <c r="P70" s="194">
        <f>IF(ISNUMBER(SEARCH('Карта учёта'!$B$24,Расходка[[#This Row],[Наименование расходного материала]])),MAX($P$1:P69)+1,0)</f>
        <v>69</v>
      </c>
      <c r="Q70" s="194">
        <f>IF(ISNUMBER(SEARCH('Карта учёта'!$B$25,Расходка[[#This Row],[Наименование расходного материала]])),MAX($Q$1:Q69)+1,0)</f>
        <v>69</v>
      </c>
      <c r="R70" s="195" t="str">
        <f>IFERROR(INDEX(Расходка[Наименование расходного материала],MATCH(Расходка[[#This Row],[№]],Поиск_расходки[Индекс1],0)),"")</f>
        <v/>
      </c>
      <c r="S70" s="195" t="str">
        <f>IFERROR(INDEX(Расходка[Наименование расходного материала],MATCH(Расходка[[#This Row],[№]],Поиск_расходки[Индекс2],0)),"")</f>
        <v/>
      </c>
      <c r="T70" s="195" t="str">
        <f>IFERROR(INDEX(Расходка[Наименование расходного материала],MATCH(Расходка[[#This Row],[№]],Поиск_расходки[Индекс3],0)),"")</f>
        <v/>
      </c>
      <c r="U70" s="195" t="str">
        <f>IFERROR(INDEX(Расходка[Наименование расходного материала],MATCH(Расходка[[#This Row],[№]],Поиск_расходки[Индекс4],0)),"")</f>
        <v/>
      </c>
      <c r="V70" s="195" t="str">
        <f>IFERROR(INDEX(Расходка[Наименование расходного материала],MATCH(Расходка[[#This Row],[№]],Поиск_расходки[Индекс5],0)),"")</f>
        <v/>
      </c>
      <c r="W70" s="195" t="str">
        <f>IFERROR(INDEX(Расходка[Наименование расходного материала],MATCH(Расходка[[#This Row],[№]],Поиск_расходки[Индекс6],0)),"")</f>
        <v/>
      </c>
      <c r="X70" s="195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5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5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5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5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5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5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350</v>
      </c>
      <c r="E71" s="194">
        <f>IF(ISNUMBER(SEARCH('Карта учёта'!$B$13,Расходка[[#This Row],[Наименование расходного материала]])),MAX($E$1:E70)+1,0)</f>
        <v>0</v>
      </c>
      <c r="F71" s="194">
        <f>IF(ISNUMBER(SEARCH('Карта учёта'!$B$14,Расходка[[#This Row],[Наименование расходного материала]])),MAX($F$1:F70)+1,0)</f>
        <v>0</v>
      </c>
      <c r="G71" s="194">
        <f>IF(ISNUMBER(SEARCH('Карта учёта'!$B$15,Расходка[[#This Row],[Наименование расходного материала]])),MAX($G$1:G70)+1,0)</f>
        <v>0</v>
      </c>
      <c r="H71" s="194">
        <f>IF(ISNUMBER(SEARCH('Карта учёта'!$B$16,Расходка[[#This Row],[Наименование расходного материала]])),MAX($H$1:H70)+1,0)</f>
        <v>0</v>
      </c>
      <c r="I71" s="194">
        <f>IF(ISNUMBER(SEARCH('Карта учёта'!$B$17,Расходка[[#This Row],[Наименование расходного материала]])),MAX($I$1:I70)+1,0)</f>
        <v>0</v>
      </c>
      <c r="J71" s="194">
        <f>IF(ISNUMBER(SEARCH('Карта учёта'!$B$18,Расходка[[#This Row],[Наименование расходного материала]])),MAX($J$1:J70)+1,0)</f>
        <v>0</v>
      </c>
      <c r="K71" s="194">
        <f>IF(ISNUMBER(SEARCH('Карта учёта'!$B$19,Расходка[[#This Row],[Наименование расходного материала]])),MAX($K$1:K70)+1,0)</f>
        <v>70</v>
      </c>
      <c r="L71" s="194">
        <f>IF(ISNUMBER(SEARCH('Карта учёта'!$B$20,Расходка[[#This Row],[Наименование расходного материала]])),MAX($L$1:L70)+1,0)</f>
        <v>70</v>
      </c>
      <c r="M71" s="194">
        <f>IF(ISNUMBER(SEARCH('Карта учёта'!$B$21,Расходка[[#This Row],[Наименование расходного материала]])),MAX($M$1:M70)+1,0)</f>
        <v>70</v>
      </c>
      <c r="N71" s="194">
        <f>IF(ISNUMBER(SEARCH('Карта учёта'!$B$22,Расходка[[#This Row],[Наименование расходного материала]])),MAX($N$1:N70)+1,0)</f>
        <v>70</v>
      </c>
      <c r="O71" s="194">
        <f>IF(ISNUMBER(SEARCH('Карта учёта'!$B$23,Расходка[[#This Row],[Наименование расходного материала]])),MAX($O$1:O70)+1,0)</f>
        <v>70</v>
      </c>
      <c r="P71" s="194">
        <f>IF(ISNUMBER(SEARCH('Карта учёта'!$B$24,Расходка[[#This Row],[Наименование расходного материала]])),MAX($P$1:P70)+1,0)</f>
        <v>70</v>
      </c>
      <c r="Q71" s="194">
        <f>IF(ISNUMBER(SEARCH('Карта учёта'!$B$25,Расходка[[#This Row],[Наименование расходного материала]])),MAX($Q$1:Q70)+1,0)</f>
        <v>70</v>
      </c>
      <c r="R71" s="195" t="str">
        <f>IFERROR(INDEX(Расходка[Наименование расходного материала],MATCH(Расходка[[#This Row],[№]],Поиск_расходки[Индекс1],0)),"")</f>
        <v/>
      </c>
      <c r="S71" s="195" t="str">
        <f>IFERROR(INDEX(Расходка[Наименование расходного материала],MATCH(Расходка[[#This Row],[№]],Поиск_расходки[Индекс2],0)),"")</f>
        <v/>
      </c>
      <c r="T71" s="195" t="str">
        <f>IFERROR(INDEX(Расходка[Наименование расходного материала],MATCH(Расходка[[#This Row],[№]],Поиск_расходки[Индекс3],0)),"")</f>
        <v/>
      </c>
      <c r="U71" s="195" t="str">
        <f>IFERROR(INDEX(Расходка[Наименование расходного материала],MATCH(Расходка[[#This Row],[№]],Поиск_расходки[Индекс4],0)),"")</f>
        <v/>
      </c>
      <c r="V71" s="195" t="str">
        <f>IFERROR(INDEX(Расходка[Наименование расходного материала],MATCH(Расходка[[#This Row],[№]],Поиск_расходки[Индекс5],0)),"")</f>
        <v/>
      </c>
      <c r="W71" s="195" t="str">
        <f>IFERROR(INDEX(Расходка[Наименование расходного материала],MATCH(Расходка[[#This Row],[№]],Поиск_расходки[Индекс6],0)),"")</f>
        <v/>
      </c>
      <c r="X71" s="195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5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5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5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5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5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5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4">
        <f>IF(ISNUMBER(SEARCH('Карта учёта'!$B$13,Расходка[[#This Row],[Наименование расходного материала]])),MAX($E$1:E71)+1,0)</f>
        <v>0</v>
      </c>
      <c r="F72" s="194">
        <f>IF(ISNUMBER(SEARCH('Карта учёта'!$B$14,Расходка[[#This Row],[Наименование расходного материала]])),MAX($F$1:F71)+1,0)</f>
        <v>0</v>
      </c>
      <c r="G72" s="194">
        <f>IF(ISNUMBER(SEARCH('Карта учёта'!$B$15,Расходка[[#This Row],[Наименование расходного материала]])),MAX($G$1:G71)+1,0)</f>
        <v>0</v>
      </c>
      <c r="H72" s="194">
        <f>IF(ISNUMBER(SEARCH('Карта учёта'!$B$16,Расходка[[#This Row],[Наименование расходного материала]])),MAX($H$1:H71)+1,0)</f>
        <v>0</v>
      </c>
      <c r="I72" s="194">
        <f>IF(ISNUMBER(SEARCH('Карта учёта'!$B$17,Расходка[[#This Row],[Наименование расходного материала]])),MAX($I$1:I71)+1,0)</f>
        <v>0</v>
      </c>
      <c r="J72" s="194">
        <f>IF(ISNUMBER(SEARCH('Карта учёта'!$B$18,Расходка[[#This Row],[Наименование расходного материала]])),MAX($J$1:J71)+1,0)</f>
        <v>0</v>
      </c>
      <c r="K72" s="194">
        <f>IF(ISNUMBER(SEARCH('Карта учёта'!$B$19,Расходка[[#This Row],[Наименование расходного материала]])),MAX($K$1:K71)+1,0)</f>
        <v>71</v>
      </c>
      <c r="L72" s="194">
        <f>IF(ISNUMBER(SEARCH('Карта учёта'!$B$20,Расходка[[#This Row],[Наименование расходного материала]])),MAX($L$1:L71)+1,0)</f>
        <v>71</v>
      </c>
      <c r="M72" s="194">
        <f>IF(ISNUMBER(SEARCH('Карта учёта'!$B$21,Расходка[[#This Row],[Наименование расходного материала]])),MAX($M$1:M71)+1,0)</f>
        <v>71</v>
      </c>
      <c r="N72" s="194">
        <f>IF(ISNUMBER(SEARCH('Карта учёта'!$B$22,Расходка[[#This Row],[Наименование расходного материала]])),MAX($N$1:N71)+1,0)</f>
        <v>71</v>
      </c>
      <c r="O72" s="194">
        <f>IF(ISNUMBER(SEARCH('Карта учёта'!$B$23,Расходка[[#This Row],[Наименование расходного материала]])),MAX($O$1:O71)+1,0)</f>
        <v>71</v>
      </c>
      <c r="P72" s="194">
        <f>IF(ISNUMBER(SEARCH('Карта учёта'!$B$24,Расходка[[#This Row],[Наименование расходного материала]])),MAX($P$1:P71)+1,0)</f>
        <v>71</v>
      </c>
      <c r="Q72" s="194">
        <f>IF(ISNUMBER(SEARCH('Карта учёта'!$B$25,Расходка[[#This Row],[Наименование расходного материала]])),MAX($Q$1:Q71)+1,0)</f>
        <v>71</v>
      </c>
      <c r="R72" s="195" t="str">
        <f>IFERROR(INDEX(Расходка[Наименование расходного материала],MATCH(Расходка[[#This Row],[№]],Поиск_расходки[Индекс1],0)),"")</f>
        <v/>
      </c>
      <c r="S72" s="195" t="str">
        <f>IFERROR(INDEX(Расходка[Наименование расходного материала],MATCH(Расходка[[#This Row],[№]],Поиск_расходки[Индекс2],0)),"")</f>
        <v/>
      </c>
      <c r="T72" s="195" t="str">
        <f>IFERROR(INDEX(Расходка[Наименование расходного материала],MATCH(Расходка[[#This Row],[№]],Поиск_расходки[Индекс3],0)),"")</f>
        <v/>
      </c>
      <c r="U72" s="195" t="str">
        <f>IFERROR(INDEX(Расходка[Наименование расходного материала],MATCH(Расходка[[#This Row],[№]],Поиск_расходки[Индекс4],0)),"")</f>
        <v/>
      </c>
      <c r="V72" s="195" t="str">
        <f>IFERROR(INDEX(Расходка[Наименование расходного материала],MATCH(Расходка[[#This Row],[№]],Поиск_расходки[Индекс5],0)),"")</f>
        <v/>
      </c>
      <c r="W72" s="195" t="str">
        <f>IFERROR(INDEX(Расходка[Наименование расходного материала],MATCH(Расходка[[#This Row],[№]],Поиск_расходки[Индекс6],0)),"")</f>
        <v/>
      </c>
      <c r="X72" s="195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5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5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5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5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5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5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4">
        <f>IF(ISNUMBER(SEARCH('Карта учёта'!$B$13,Расходка[[#This Row],[Наименование расходного материала]])),MAX($E$1:E72)+1,0)</f>
        <v>0</v>
      </c>
      <c r="F73" s="194">
        <f>IF(ISNUMBER(SEARCH('Карта учёта'!$B$14,Расходка[[#This Row],[Наименование расходного материала]])),MAX($F$1:F72)+1,0)</f>
        <v>0</v>
      </c>
      <c r="G73" s="194">
        <f>IF(ISNUMBER(SEARCH('Карта учёта'!$B$15,Расходка[[#This Row],[Наименование расходного материала]])),MAX($G$1:G72)+1,0)</f>
        <v>0</v>
      </c>
      <c r="H73" s="194">
        <f>IF(ISNUMBER(SEARCH('Карта учёта'!$B$16,Расходка[[#This Row],[Наименование расходного материала]])),MAX($H$1:H72)+1,0)</f>
        <v>0</v>
      </c>
      <c r="I73" s="194">
        <f>IF(ISNUMBER(SEARCH('Карта учёта'!$B$17,Расходка[[#This Row],[Наименование расходного материала]])),MAX($I$1:I72)+1,0)</f>
        <v>0</v>
      </c>
      <c r="J73" s="194">
        <f>IF(ISNUMBER(SEARCH('Карта учёта'!$B$18,Расходка[[#This Row],[Наименование расходного материала]])),MAX($J$1:J72)+1,0)</f>
        <v>0</v>
      </c>
      <c r="K73" s="194">
        <f>IF(ISNUMBER(SEARCH('Карта учёта'!$B$19,Расходка[[#This Row],[Наименование расходного материала]])),MAX($K$1:K72)+1,0)</f>
        <v>72</v>
      </c>
      <c r="L73" s="194">
        <f>IF(ISNUMBER(SEARCH('Карта учёта'!$B$20,Расходка[[#This Row],[Наименование расходного материала]])),MAX($L$1:L72)+1,0)</f>
        <v>72</v>
      </c>
      <c r="M73" s="194">
        <f>IF(ISNUMBER(SEARCH('Карта учёта'!$B$21,Расходка[[#This Row],[Наименование расходного материала]])),MAX($M$1:M72)+1,0)</f>
        <v>72</v>
      </c>
      <c r="N73" s="194">
        <f>IF(ISNUMBER(SEARCH('Карта учёта'!$B$22,Расходка[[#This Row],[Наименование расходного материала]])),MAX($N$1:N72)+1,0)</f>
        <v>72</v>
      </c>
      <c r="O73" s="194">
        <f>IF(ISNUMBER(SEARCH('Карта учёта'!$B$23,Расходка[[#This Row],[Наименование расходного материала]])),MAX($O$1:O72)+1,0)</f>
        <v>72</v>
      </c>
      <c r="P73" s="194">
        <f>IF(ISNUMBER(SEARCH('Карта учёта'!$B$24,Расходка[[#This Row],[Наименование расходного материала]])),MAX($P$1:P72)+1,0)</f>
        <v>72</v>
      </c>
      <c r="Q73" s="194">
        <f>IF(ISNUMBER(SEARCH('Карта учёта'!$B$25,Расходка[[#This Row],[Наименование расходного материала]])),MAX($Q$1:Q72)+1,0)</f>
        <v>72</v>
      </c>
      <c r="R73" s="195" t="str">
        <f>IFERROR(INDEX(Расходка[Наименование расходного материала],MATCH(Расходка[[#This Row],[№]],Поиск_расходки[Индекс1],0)),"")</f>
        <v/>
      </c>
      <c r="S73" s="195" t="str">
        <f>IFERROR(INDEX(Расходка[Наименование расходного материала],MATCH(Расходка[[#This Row],[№]],Поиск_расходки[Индекс2],0)),"")</f>
        <v/>
      </c>
      <c r="T73" s="195" t="str">
        <f>IFERROR(INDEX(Расходка[Наименование расходного материала],MATCH(Расходка[[#This Row],[№]],Поиск_расходки[Индекс3],0)),"")</f>
        <v/>
      </c>
      <c r="U73" s="195" t="str">
        <f>IFERROR(INDEX(Расходка[Наименование расходного материала],MATCH(Расходка[[#This Row],[№]],Поиск_расходки[Индекс4],0)),"")</f>
        <v/>
      </c>
      <c r="V73" s="195" t="str">
        <f>IFERROR(INDEX(Расходка[Наименование расходного материала],MATCH(Расходка[[#This Row],[№]],Поиск_расходки[Индекс5],0)),"")</f>
        <v/>
      </c>
      <c r="W73" s="195" t="str">
        <f>IFERROR(INDEX(Расходка[Наименование расходного материала],MATCH(Расходка[[#This Row],[№]],Поиск_расходки[Индекс6],0)),"")</f>
        <v/>
      </c>
      <c r="X73" s="195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5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5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5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5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5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5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4">
        <f>IF(ISNUMBER(SEARCH('Карта учёта'!$B$13,Расходка[[#This Row],[Наименование расходного материала]])),MAX($E$1:E73)+1,0)</f>
        <v>0</v>
      </c>
      <c r="F74" s="194">
        <f>IF(ISNUMBER(SEARCH('Карта учёта'!$B$14,Расходка[[#This Row],[Наименование расходного материала]])),MAX($F$1:F73)+1,0)</f>
        <v>0</v>
      </c>
      <c r="G74" s="194">
        <f>IF(ISNUMBER(SEARCH('Карта учёта'!$B$15,Расходка[[#This Row],[Наименование расходного материала]])),MAX($G$1:G73)+1,0)</f>
        <v>0</v>
      </c>
      <c r="H74" s="194">
        <f>IF(ISNUMBER(SEARCH('Карта учёта'!$B$16,Расходка[[#This Row],[Наименование расходного материала]])),MAX($H$1:H73)+1,0)</f>
        <v>0</v>
      </c>
      <c r="I74" s="194">
        <f>IF(ISNUMBER(SEARCH('Карта учёта'!$B$17,Расходка[[#This Row],[Наименование расходного материала]])),MAX($I$1:I73)+1,0)</f>
        <v>0</v>
      </c>
      <c r="J74" s="194">
        <f>IF(ISNUMBER(SEARCH('Карта учёта'!$B$18,Расходка[[#This Row],[Наименование расходного материала]])),MAX($J$1:J73)+1,0)</f>
        <v>0</v>
      </c>
      <c r="K74" s="194">
        <f>IF(ISNUMBER(SEARCH('Карта учёта'!$B$19,Расходка[[#This Row],[Наименование расходного материала]])),MAX($K$1:K73)+1,0)</f>
        <v>73</v>
      </c>
      <c r="L74" s="194">
        <f>IF(ISNUMBER(SEARCH('Карта учёта'!$B$20,Расходка[[#This Row],[Наименование расходного материала]])),MAX($L$1:L73)+1,0)</f>
        <v>73</v>
      </c>
      <c r="M74" s="194">
        <f>IF(ISNUMBER(SEARCH('Карта учёта'!$B$21,Расходка[[#This Row],[Наименование расходного материала]])),MAX($M$1:M73)+1,0)</f>
        <v>73</v>
      </c>
      <c r="N74" s="194">
        <f>IF(ISNUMBER(SEARCH('Карта учёта'!$B$22,Расходка[[#This Row],[Наименование расходного материала]])),MAX($N$1:N73)+1,0)</f>
        <v>73</v>
      </c>
      <c r="O74" s="194">
        <f>IF(ISNUMBER(SEARCH('Карта учёта'!$B$23,Расходка[[#This Row],[Наименование расходного материала]])),MAX($O$1:O73)+1,0)</f>
        <v>73</v>
      </c>
      <c r="P74" s="194">
        <f>IF(ISNUMBER(SEARCH('Карта учёта'!$B$24,Расходка[[#This Row],[Наименование расходного материала]])),MAX($P$1:P73)+1,0)</f>
        <v>73</v>
      </c>
      <c r="Q74" s="194">
        <f>IF(ISNUMBER(SEARCH('Карта учёта'!$B$25,Расходка[[#This Row],[Наименование расходного материала]])),MAX($Q$1:Q73)+1,0)</f>
        <v>73</v>
      </c>
      <c r="R74" s="195" t="str">
        <f>IFERROR(INDEX(Расходка[Наименование расходного материала],MATCH(Расходка[[#This Row],[№]],Поиск_расходки[Индекс1],0)),"")</f>
        <v/>
      </c>
      <c r="S74" s="195" t="str">
        <f>IFERROR(INDEX(Расходка[Наименование расходного материала],MATCH(Расходка[[#This Row],[№]],Поиск_расходки[Индекс2],0)),"")</f>
        <v/>
      </c>
      <c r="T74" s="195" t="str">
        <f>IFERROR(INDEX(Расходка[Наименование расходного материала],MATCH(Расходка[[#This Row],[№]],Поиск_расходки[Индекс3],0)),"")</f>
        <v/>
      </c>
      <c r="U74" s="195" t="str">
        <f>IFERROR(INDEX(Расходка[Наименование расходного материала],MATCH(Расходка[[#This Row],[№]],Поиск_расходки[Индекс4],0)),"")</f>
        <v/>
      </c>
      <c r="V74" s="195" t="str">
        <f>IFERROR(INDEX(Расходка[Наименование расходного материала],MATCH(Расходка[[#This Row],[№]],Поиск_расходки[Индекс5],0)),"")</f>
        <v/>
      </c>
      <c r="W74" s="195" t="str">
        <f>IFERROR(INDEX(Расходка[Наименование расходного материала],MATCH(Расходка[[#This Row],[№]],Поиск_расходки[Индекс6],0)),"")</f>
        <v/>
      </c>
      <c r="X74" s="195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5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5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5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5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5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5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327</v>
      </c>
      <c r="E75" s="194">
        <f>IF(ISNUMBER(SEARCH('Карта учёта'!$B$13,Расходка[[#This Row],[Наименование расходного материала]])),MAX($E$1:E74)+1,0)</f>
        <v>0</v>
      </c>
      <c r="F75" s="194">
        <f>IF(ISNUMBER(SEARCH('Карта учёта'!$B$14,Расходка[[#This Row],[Наименование расходного материала]])),MAX($F$1:F74)+1,0)</f>
        <v>0</v>
      </c>
      <c r="G75" s="194">
        <f>IF(ISNUMBER(SEARCH('Карта учёта'!$B$15,Расходка[[#This Row],[Наименование расходного материала]])),MAX($G$1:G74)+1,0)</f>
        <v>0</v>
      </c>
      <c r="H75" s="194">
        <f>IF(ISNUMBER(SEARCH('Карта учёта'!$B$16,Расходка[[#This Row],[Наименование расходного материала]])),MAX($H$1:H74)+1,0)</f>
        <v>0</v>
      </c>
      <c r="I75" s="194">
        <f>IF(ISNUMBER(SEARCH('Карта учёта'!$B$17,Расходка[[#This Row],[Наименование расходного материала]])),MAX($I$1:I74)+1,0)</f>
        <v>0</v>
      </c>
      <c r="J75" s="194">
        <f>IF(ISNUMBER(SEARCH('Карта учёта'!$B$18,Расходка[[#This Row],[Наименование расходного материала]])),MAX($J$1:J74)+1,0)</f>
        <v>0</v>
      </c>
      <c r="K75" s="194">
        <f>IF(ISNUMBER(SEARCH('Карта учёта'!$B$19,Расходка[[#This Row],[Наименование расходного материала]])),MAX($K$1:K74)+1,0)</f>
        <v>74</v>
      </c>
      <c r="L75" s="194">
        <f>IF(ISNUMBER(SEARCH('Карта учёта'!$B$20,Расходка[[#This Row],[Наименование расходного материала]])),MAX($L$1:L74)+1,0)</f>
        <v>74</v>
      </c>
      <c r="M75" s="194">
        <f>IF(ISNUMBER(SEARCH('Карта учёта'!$B$21,Расходка[[#This Row],[Наименование расходного материала]])),MAX($M$1:M74)+1,0)</f>
        <v>74</v>
      </c>
      <c r="N75" s="194">
        <f>IF(ISNUMBER(SEARCH('Карта учёта'!$B$22,Расходка[[#This Row],[Наименование расходного материала]])),MAX($N$1:N74)+1,0)</f>
        <v>74</v>
      </c>
      <c r="O75" s="194">
        <f>IF(ISNUMBER(SEARCH('Карта учёта'!$B$23,Расходка[[#This Row],[Наименование расходного материала]])),MAX($O$1:O74)+1,0)</f>
        <v>74</v>
      </c>
      <c r="P75" s="194">
        <f>IF(ISNUMBER(SEARCH('Карта учёта'!$B$24,Расходка[[#This Row],[Наименование расходного материала]])),MAX($P$1:P74)+1,0)</f>
        <v>74</v>
      </c>
      <c r="Q75" s="194">
        <f>IF(ISNUMBER(SEARCH('Карта учёта'!$B$25,Расходка[[#This Row],[Наименование расходного материала]])),MAX($Q$1:Q74)+1,0)</f>
        <v>74</v>
      </c>
      <c r="R75" s="195" t="str">
        <f>IFERROR(INDEX(Расходка[Наименование расходного материала],MATCH(Расходка[[#This Row],[№]],Поиск_расходки[Индекс1],0)),"")</f>
        <v/>
      </c>
      <c r="S75" s="195" t="str">
        <f>IFERROR(INDEX(Расходка[Наименование расходного материала],MATCH(Расходка[[#This Row],[№]],Поиск_расходки[Индекс2],0)),"")</f>
        <v/>
      </c>
      <c r="T75" s="195" t="str">
        <f>IFERROR(INDEX(Расходка[Наименование расходного материала],MATCH(Расходка[[#This Row],[№]],Поиск_расходки[Индекс3],0)),"")</f>
        <v/>
      </c>
      <c r="U75" s="195" t="str">
        <f>IFERROR(INDEX(Расходка[Наименование расходного материала],MATCH(Расходка[[#This Row],[№]],Поиск_расходки[Индекс4],0)),"")</f>
        <v/>
      </c>
      <c r="V75" s="195" t="str">
        <f>IFERROR(INDEX(Расходка[Наименование расходного материала],MATCH(Расходка[[#This Row],[№]],Поиск_расходки[Индекс5],0)),"")</f>
        <v/>
      </c>
      <c r="W75" s="195" t="str">
        <f>IFERROR(INDEX(Расходка[Наименование расходного материала],MATCH(Расходка[[#This Row],[№]],Поиск_расходки[Индекс6],0)),"")</f>
        <v/>
      </c>
      <c r="X75" s="195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5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5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5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5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5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5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333</v>
      </c>
      <c r="E76" s="194">
        <f>IF(ISNUMBER(SEARCH('Карта учёта'!$B$13,Расходка[[#This Row],[Наименование расходного материала]])),MAX($E$1:E75)+1,0)</f>
        <v>0</v>
      </c>
      <c r="F76" s="194">
        <f>IF(ISNUMBER(SEARCH('Карта учёта'!$B$14,Расходка[[#This Row],[Наименование расходного материала]])),MAX($F$1:F75)+1,0)</f>
        <v>0</v>
      </c>
      <c r="G76" s="194">
        <f>IF(ISNUMBER(SEARCH('Карта учёта'!$B$15,Расходка[[#This Row],[Наименование расходного материала]])),MAX($G$1:G75)+1,0)</f>
        <v>0</v>
      </c>
      <c r="H76" s="194">
        <f>IF(ISNUMBER(SEARCH('Карта учёта'!$B$16,Расходка[[#This Row],[Наименование расходного материала]])),MAX($H$1:H75)+1,0)</f>
        <v>0</v>
      </c>
      <c r="I76" s="194">
        <f>IF(ISNUMBER(SEARCH('Карта учёта'!$B$17,Расходка[[#This Row],[Наименование расходного материала]])),MAX($I$1:I75)+1,0)</f>
        <v>0</v>
      </c>
      <c r="J76" s="194">
        <f>IF(ISNUMBER(SEARCH('Карта учёта'!$B$18,Расходка[[#This Row],[Наименование расходного материала]])),MAX($J$1:J75)+1,0)</f>
        <v>0</v>
      </c>
      <c r="K76" s="194">
        <f>IF(ISNUMBER(SEARCH('Карта учёта'!$B$19,Расходка[[#This Row],[Наименование расходного материала]])),MAX($K$1:K75)+1,0)</f>
        <v>75</v>
      </c>
      <c r="L76" s="194">
        <f>IF(ISNUMBER(SEARCH('Карта учёта'!$B$20,Расходка[[#This Row],[Наименование расходного материала]])),MAX($L$1:L75)+1,0)</f>
        <v>75</v>
      </c>
      <c r="M76" s="194">
        <f>IF(ISNUMBER(SEARCH('Карта учёта'!$B$21,Расходка[[#This Row],[Наименование расходного материала]])),MAX($M$1:M75)+1,0)</f>
        <v>75</v>
      </c>
      <c r="N76" s="194">
        <f>IF(ISNUMBER(SEARCH('Карта учёта'!$B$22,Расходка[[#This Row],[Наименование расходного материала]])),MAX($N$1:N75)+1,0)</f>
        <v>75</v>
      </c>
      <c r="O76" s="194">
        <f>IF(ISNUMBER(SEARCH('Карта учёта'!$B$23,Расходка[[#This Row],[Наименование расходного материала]])),MAX($O$1:O75)+1,0)</f>
        <v>75</v>
      </c>
      <c r="P76" s="194">
        <f>IF(ISNUMBER(SEARCH('Карта учёта'!$B$24,Расходка[[#This Row],[Наименование расходного материала]])),MAX($P$1:P75)+1,0)</f>
        <v>75</v>
      </c>
      <c r="Q76" s="194">
        <f>IF(ISNUMBER(SEARCH('Карта учёта'!$B$25,Расходка[[#This Row],[Наименование расходного материала]])),MAX($Q$1:Q75)+1,0)</f>
        <v>75</v>
      </c>
      <c r="R76" s="195" t="str">
        <f>IFERROR(INDEX(Расходка[Наименование расходного материала],MATCH(Расходка[[#This Row],[№]],Поиск_расходки[Индекс1],0)),"")</f>
        <v/>
      </c>
      <c r="S76" s="195" t="str">
        <f>IFERROR(INDEX(Расходка[Наименование расходного материала],MATCH(Расходка[[#This Row],[№]],Поиск_расходки[Индекс2],0)),"")</f>
        <v/>
      </c>
      <c r="T76" s="195" t="str">
        <f>IFERROR(INDEX(Расходка[Наименование расходного материала],MATCH(Расходка[[#This Row],[№]],Поиск_расходки[Индекс3],0)),"")</f>
        <v/>
      </c>
      <c r="U76" s="195" t="str">
        <f>IFERROR(INDEX(Расходка[Наименование расходного материала],MATCH(Расходка[[#This Row],[№]],Поиск_расходки[Индекс4],0)),"")</f>
        <v/>
      </c>
      <c r="V76" s="195" t="str">
        <f>IFERROR(INDEX(Расходка[Наименование расходного материала],MATCH(Расходка[[#This Row],[№]],Поиск_расходки[Индекс5],0)),"")</f>
        <v/>
      </c>
      <c r="W76" s="195" t="str">
        <f>IFERROR(INDEX(Расходка[Наименование расходного материала],MATCH(Расходка[[#This Row],[№]],Поиск_расходки[Индекс6],0)),"")</f>
        <v/>
      </c>
      <c r="X76" s="195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5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5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5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5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5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5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4">
        <f>IF(ISNUMBER(SEARCH('Карта учёта'!$B$13,Расходка[[#This Row],[Наименование расходного материала]])),MAX($E$1:E76)+1,0)</f>
        <v>0</v>
      </c>
      <c r="F77" s="194">
        <f>IF(ISNUMBER(SEARCH('Карта учёта'!$B$14,Расходка[[#This Row],[Наименование расходного материала]])),MAX($F$1:F76)+1,0)</f>
        <v>1</v>
      </c>
      <c r="G77" s="194">
        <f>IF(ISNUMBER(SEARCH('Карта учёта'!$B$15,Расходка[[#This Row],[Наименование расходного материала]])),MAX($G$1:G76)+1,0)</f>
        <v>0</v>
      </c>
      <c r="H77" s="194">
        <f>IF(ISNUMBER(SEARCH('Карта учёта'!$B$16,Расходка[[#This Row],[Наименование расходного материала]])),MAX($H$1:H76)+1,0)</f>
        <v>0</v>
      </c>
      <c r="I77" s="194">
        <f>IF(ISNUMBER(SEARCH('Карта учёта'!$B$17,Расходка[[#This Row],[Наименование расходного материала]])),MAX($I$1:I76)+1,0)</f>
        <v>0</v>
      </c>
      <c r="J77" s="194">
        <f>IF(ISNUMBER(SEARCH('Карта учёта'!$B$18,Расходка[[#This Row],[Наименование расходного материала]])),MAX($J$1:J76)+1,0)</f>
        <v>0</v>
      </c>
      <c r="K77" s="194">
        <f>IF(ISNUMBER(SEARCH('Карта учёта'!$B$19,Расходка[[#This Row],[Наименование расходного материала]])),MAX($K$1:K76)+1,0)</f>
        <v>76</v>
      </c>
      <c r="L77" s="194">
        <f>IF(ISNUMBER(SEARCH('Карта учёта'!$B$20,Расходка[[#This Row],[Наименование расходного материала]])),MAX($L$1:L76)+1,0)</f>
        <v>76</v>
      </c>
      <c r="M77" s="194">
        <f>IF(ISNUMBER(SEARCH('Карта учёта'!$B$21,Расходка[[#This Row],[Наименование расходного материала]])),MAX($M$1:M76)+1,0)</f>
        <v>76</v>
      </c>
      <c r="N77" s="194">
        <f>IF(ISNUMBER(SEARCH('Карта учёта'!$B$22,Расходка[[#This Row],[Наименование расходного материала]])),MAX($N$1:N76)+1,0)</f>
        <v>76</v>
      </c>
      <c r="O77" s="194">
        <f>IF(ISNUMBER(SEARCH('Карта учёта'!$B$23,Расходка[[#This Row],[Наименование расходного материала]])),MAX($O$1:O76)+1,0)</f>
        <v>76</v>
      </c>
      <c r="P77" s="194">
        <f>IF(ISNUMBER(SEARCH('Карта учёта'!$B$24,Расходка[[#This Row],[Наименование расходного материала]])),MAX($P$1:P76)+1,0)</f>
        <v>76</v>
      </c>
      <c r="Q77" s="194">
        <f>IF(ISNUMBER(SEARCH('Карта учёта'!$B$25,Расходка[[#This Row],[Наименование расходного материала]])),MAX($Q$1:Q76)+1,0)</f>
        <v>76</v>
      </c>
      <c r="R77" s="195" t="str">
        <f>IFERROR(INDEX(Расходка[Наименование расходного материала],MATCH(Расходка[[#This Row],[№]],Поиск_расходки[Индекс1],0)),"")</f>
        <v/>
      </c>
      <c r="S77" s="195" t="str">
        <f>IFERROR(INDEX(Расходка[Наименование расходного материала],MATCH(Расходка[[#This Row],[№]],Поиск_расходки[Индекс2],0)),"")</f>
        <v/>
      </c>
      <c r="T77" s="195" t="str">
        <f>IFERROR(INDEX(Расходка[Наименование расходного материала],MATCH(Расходка[[#This Row],[№]],Поиск_расходки[Индекс3],0)),"")</f>
        <v/>
      </c>
      <c r="U77" s="195" t="str">
        <f>IFERROR(INDEX(Расходка[Наименование расходного материала],MATCH(Расходка[[#This Row],[№]],Поиск_расходки[Индекс4],0)),"")</f>
        <v/>
      </c>
      <c r="V77" s="195" t="str">
        <f>IFERROR(INDEX(Расходка[Наименование расходного материала],MATCH(Расходка[[#This Row],[№]],Поиск_расходки[Индекс5],0)),"")</f>
        <v/>
      </c>
      <c r="W77" s="195" t="str">
        <f>IFERROR(INDEX(Расходка[Наименование расходного материала],MATCH(Расходка[[#This Row],[№]],Поиск_расходки[Индекс6],0)),"")</f>
        <v/>
      </c>
      <c r="X77" s="195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5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5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5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5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5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5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329</v>
      </c>
      <c r="E78" s="194">
        <f>IF(ISNUMBER(SEARCH('Карта учёта'!$B$13,Расходка[[#This Row],[Наименование расходного материала]])),MAX($E$1:E77)+1,0)</f>
        <v>0</v>
      </c>
      <c r="F78" s="194">
        <f>IF(ISNUMBER(SEARCH('Карта учёта'!$B$14,Расходка[[#This Row],[Наименование расходного материала]])),MAX($F$1:F77)+1,0)</f>
        <v>0</v>
      </c>
      <c r="G78" s="194">
        <f>IF(ISNUMBER(SEARCH('Карта учёта'!$B$15,Расходка[[#This Row],[Наименование расходного материала]])),MAX($G$1:G77)+1,0)</f>
        <v>0</v>
      </c>
      <c r="H78" s="194">
        <f>IF(ISNUMBER(SEARCH('Карта учёта'!$B$16,Расходка[[#This Row],[Наименование расходного материала]])),MAX($H$1:H77)+1,0)</f>
        <v>0</v>
      </c>
      <c r="I78" s="194">
        <f>IF(ISNUMBER(SEARCH('Карта учёта'!$B$17,Расходка[[#This Row],[Наименование расходного материала]])),MAX($I$1:I77)+1,0)</f>
        <v>0</v>
      </c>
      <c r="J78" s="194">
        <f>IF(ISNUMBER(SEARCH('Карта учёта'!$B$18,Расходка[[#This Row],[Наименование расходного материала]])),MAX($J$1:J77)+1,0)</f>
        <v>0</v>
      </c>
      <c r="K78" s="194">
        <f>IF(ISNUMBER(SEARCH('Карта учёта'!$B$19,Расходка[[#This Row],[Наименование расходного материала]])),MAX($K$1:K77)+1,0)</f>
        <v>77</v>
      </c>
      <c r="L78" s="194">
        <f>IF(ISNUMBER(SEARCH('Карта учёта'!$B$20,Расходка[[#This Row],[Наименование расходного материала]])),MAX($L$1:L77)+1,0)</f>
        <v>77</v>
      </c>
      <c r="M78" s="194">
        <f>IF(ISNUMBER(SEARCH('Карта учёта'!$B$21,Расходка[[#This Row],[Наименование расходного материала]])),MAX($M$1:M77)+1,0)</f>
        <v>77</v>
      </c>
      <c r="N78" s="194">
        <f>IF(ISNUMBER(SEARCH('Карта учёта'!$B$22,Расходка[[#This Row],[Наименование расходного материала]])),MAX($N$1:N77)+1,0)</f>
        <v>77</v>
      </c>
      <c r="O78" s="194">
        <f>IF(ISNUMBER(SEARCH('Карта учёта'!$B$23,Расходка[[#This Row],[Наименование расходного материала]])),MAX($O$1:O77)+1,0)</f>
        <v>77</v>
      </c>
      <c r="P78" s="194">
        <f>IF(ISNUMBER(SEARCH('Карта учёта'!$B$24,Расходка[[#This Row],[Наименование расходного материала]])),MAX($P$1:P77)+1,0)</f>
        <v>77</v>
      </c>
      <c r="Q78" s="194">
        <f>IF(ISNUMBER(SEARCH('Карта учёта'!$B$25,Расходка[[#This Row],[Наименование расходного материала]])),MAX($Q$1:Q77)+1,0)</f>
        <v>77</v>
      </c>
      <c r="R78" s="195" t="str">
        <f>IFERROR(INDEX(Расходка[Наименование расходного материала],MATCH(Расходка[[#This Row],[№]],Поиск_расходки[Индекс1],0)),"")</f>
        <v/>
      </c>
      <c r="S78" s="195" t="str">
        <f>IFERROR(INDEX(Расходка[Наименование расходного материала],MATCH(Расходка[[#This Row],[№]],Поиск_расходки[Индекс2],0)),"")</f>
        <v/>
      </c>
      <c r="T78" s="195" t="str">
        <f>IFERROR(INDEX(Расходка[Наименование расходного материала],MATCH(Расходка[[#This Row],[№]],Поиск_расходки[Индекс3],0)),"")</f>
        <v/>
      </c>
      <c r="U78" s="195" t="str">
        <f>IFERROR(INDEX(Расходка[Наименование расходного материала],MATCH(Расходка[[#This Row],[№]],Поиск_расходки[Индекс4],0)),"")</f>
        <v/>
      </c>
      <c r="V78" s="195" t="str">
        <f>IFERROR(INDEX(Расходка[Наименование расходного материала],MATCH(Расходка[[#This Row],[№]],Поиск_расходки[Индекс5],0)),"")</f>
        <v/>
      </c>
      <c r="W78" s="195" t="str">
        <f>IFERROR(INDEX(Расходка[Наименование расходного материала],MATCH(Расходка[[#This Row],[№]],Поиск_расходки[Индекс6],0)),"")</f>
        <v/>
      </c>
      <c r="X78" s="195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5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5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5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5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5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5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339</v>
      </c>
      <c r="E79" s="194">
        <f>IF(ISNUMBER(SEARCH('Карта учёта'!$B$13,Расходка[[#This Row],[Наименование расходного материала]])),MAX($E$1:E78)+1,0)</f>
        <v>0</v>
      </c>
      <c r="F79" s="194">
        <f>IF(ISNUMBER(SEARCH('Карта учёта'!$B$14,Расходка[[#This Row],[Наименование расходного материала]])),MAX($F$1:F78)+1,0)</f>
        <v>0</v>
      </c>
      <c r="G79" s="194">
        <f>IF(ISNUMBER(SEARCH('Карта учёта'!$B$15,Расходка[[#This Row],[Наименование расходного материала]])),MAX($G$1:G78)+1,0)</f>
        <v>0</v>
      </c>
      <c r="H79" s="194">
        <f>IF(ISNUMBER(SEARCH('Карта учёта'!$B$16,Расходка[[#This Row],[Наименование расходного материала]])),MAX($H$1:H78)+1,0)</f>
        <v>0</v>
      </c>
      <c r="I79" s="194">
        <f>IF(ISNUMBER(SEARCH('Карта учёта'!$B$17,Расходка[[#This Row],[Наименование расходного материала]])),MAX($I$1:I78)+1,0)</f>
        <v>0</v>
      </c>
      <c r="J79" s="194">
        <f>IF(ISNUMBER(SEARCH('Карта учёта'!$B$18,Расходка[[#This Row],[Наименование расходного материала]])),MAX($J$1:J78)+1,0)</f>
        <v>0</v>
      </c>
      <c r="K79" s="194">
        <f>IF(ISNUMBER(SEARCH('Карта учёта'!$B$19,Расходка[[#This Row],[Наименование расходного материала]])),MAX($K$1:K78)+1,0)</f>
        <v>78</v>
      </c>
      <c r="L79" s="194">
        <f>IF(ISNUMBER(SEARCH('Карта учёта'!$B$20,Расходка[[#This Row],[Наименование расходного материала]])),MAX($L$1:L78)+1,0)</f>
        <v>78</v>
      </c>
      <c r="M79" s="194">
        <f>IF(ISNUMBER(SEARCH('Карта учёта'!$B$21,Расходка[[#This Row],[Наименование расходного материала]])),MAX($M$1:M78)+1,0)</f>
        <v>78</v>
      </c>
      <c r="N79" s="194">
        <f>IF(ISNUMBER(SEARCH('Карта учёта'!$B$22,Расходка[[#This Row],[Наименование расходного материала]])),MAX($N$1:N78)+1,0)</f>
        <v>78</v>
      </c>
      <c r="O79" s="194">
        <f>IF(ISNUMBER(SEARCH('Карта учёта'!$B$23,Расходка[[#This Row],[Наименование расходного материала]])),MAX($O$1:O78)+1,0)</f>
        <v>78</v>
      </c>
      <c r="P79" s="194">
        <f>IF(ISNUMBER(SEARCH('Карта учёта'!$B$24,Расходка[[#This Row],[Наименование расходного материала]])),MAX($P$1:P78)+1,0)</f>
        <v>78</v>
      </c>
      <c r="Q79" s="194">
        <f>IF(ISNUMBER(SEARCH('Карта учёта'!$B$25,Расходка[[#This Row],[Наименование расходного материала]])),MAX($Q$1:Q78)+1,0)</f>
        <v>78</v>
      </c>
      <c r="R79" s="195" t="str">
        <f>IFERROR(INDEX(Расходка[Наименование расходного материала],MATCH(Расходка[[#This Row],[№]],Поиск_расходки[Индекс1],0)),"")</f>
        <v/>
      </c>
      <c r="S79" s="195" t="str">
        <f>IFERROR(INDEX(Расходка[Наименование расходного материала],MATCH(Расходка[[#This Row],[№]],Поиск_расходки[Индекс2],0)),"")</f>
        <v/>
      </c>
      <c r="T79" s="195" t="str">
        <f>IFERROR(INDEX(Расходка[Наименование расходного материала],MATCH(Расходка[[#This Row],[№]],Поиск_расходки[Индекс3],0)),"")</f>
        <v/>
      </c>
      <c r="U79" s="195" t="str">
        <f>IFERROR(INDEX(Расходка[Наименование расходного материала],MATCH(Расходка[[#This Row],[№]],Поиск_расходки[Индекс4],0)),"")</f>
        <v/>
      </c>
      <c r="V79" s="195" t="str">
        <f>IFERROR(INDEX(Расходка[Наименование расходного материала],MATCH(Расходка[[#This Row],[№]],Поиск_расходки[Индекс5],0)),"")</f>
        <v/>
      </c>
      <c r="W79" s="195" t="str">
        <f>IFERROR(INDEX(Расходка[Наименование расходного материала],MATCH(Расходка[[#This Row],[№]],Поиск_расходки[Индекс6],0)),"")</f>
        <v/>
      </c>
      <c r="X79" s="195" t="str">
        <f>IFERROR(INDEX(Расходка[Наименование расходного материала],MATCH(Расходка[[#This Row],[№]],Поиск_расходки[Индекс7],0)),"")</f>
        <v>Launcher 7F JL 3.5</v>
      </c>
      <c r="Y79" s="195" t="str">
        <f>IFERROR(INDEX(Расходка[Наименование расходного материала],MATCH(Расходка[[#This Row],[№]],Поиск_расходки[Индекс8],0)),"")</f>
        <v>Launcher 7F JL 3.5</v>
      </c>
      <c r="Z79" s="195" t="str">
        <f>IFERROR(INDEX(Расходка[Наименование расходного материала],MATCH(Расходка[[#This Row],[№]],Поиск_расходки[Индекс9],0)),"")</f>
        <v>Launcher 7F JL 3.5</v>
      </c>
      <c r="AA79" s="195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5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5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5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338</v>
      </c>
      <c r="E80" s="194">
        <f>IF(ISNUMBER(SEARCH('Карта учёта'!$B$13,Расходка[[#This Row],[Наименование расходного материала]])),MAX($E$1:E79)+1,0)</f>
        <v>0</v>
      </c>
      <c r="F80" s="194">
        <f>IF(ISNUMBER(SEARCH('Карта учёта'!$B$14,Расходка[[#This Row],[Наименование расходного материала]])),MAX($F$1:F79)+1,0)</f>
        <v>0</v>
      </c>
      <c r="G80" s="194">
        <f>IF(ISNUMBER(SEARCH('Карта учёта'!$B$15,Расходка[[#This Row],[Наименование расходного материала]])),MAX($G$1:G79)+1,0)</f>
        <v>0</v>
      </c>
      <c r="H80" s="194">
        <f>IF(ISNUMBER(SEARCH('Карта учёта'!$B$16,Расходка[[#This Row],[Наименование расходного материала]])),MAX($H$1:H79)+1,0)</f>
        <v>0</v>
      </c>
      <c r="I80" s="194">
        <f>IF(ISNUMBER(SEARCH('Карта учёта'!$B$17,Расходка[[#This Row],[Наименование расходного материала]])),MAX($I$1:I79)+1,0)</f>
        <v>0</v>
      </c>
      <c r="J80" s="194">
        <f>IF(ISNUMBER(SEARCH('Карта учёта'!$B$18,Расходка[[#This Row],[Наименование расходного материала]])),MAX($J$1:J79)+1,0)</f>
        <v>0</v>
      </c>
      <c r="K80" s="194">
        <f>IF(ISNUMBER(SEARCH('Карта учёта'!$B$19,Расходка[[#This Row],[Наименование расходного материала]])),MAX($K$1:K79)+1,0)</f>
        <v>79</v>
      </c>
      <c r="L80" s="194">
        <f>IF(ISNUMBER(SEARCH('Карта учёта'!$B$20,Расходка[[#This Row],[Наименование расходного материала]])),MAX($L$1:L79)+1,0)</f>
        <v>79</v>
      </c>
      <c r="M80" s="194">
        <f>IF(ISNUMBER(SEARCH('Карта учёта'!$B$21,Расходка[[#This Row],[Наименование расходного материала]])),MAX($M$1:M79)+1,0)</f>
        <v>79</v>
      </c>
      <c r="N80" s="194">
        <f>IF(ISNUMBER(SEARCH('Карта учёта'!$B$22,Расходка[[#This Row],[Наименование расходного материала]])),MAX($N$1:N79)+1,0)</f>
        <v>79</v>
      </c>
      <c r="O80" s="194">
        <f>IF(ISNUMBER(SEARCH('Карта учёта'!$B$23,Расходка[[#This Row],[Наименование расходного материала]])),MAX($O$1:O79)+1,0)</f>
        <v>79</v>
      </c>
      <c r="P80" s="194">
        <f>IF(ISNUMBER(SEARCH('Карта учёта'!$B$24,Расходка[[#This Row],[Наименование расходного материала]])),MAX($P$1:P79)+1,0)</f>
        <v>79</v>
      </c>
      <c r="Q80" s="194">
        <f>IF(ISNUMBER(SEARCH('Карта учёта'!$B$25,Расходка[[#This Row],[Наименование расходного материала]])),MAX($Q$1:Q79)+1,0)</f>
        <v>79</v>
      </c>
      <c r="R80" s="195" t="str">
        <f>IFERROR(INDEX(Расходка[Наименование расходного материала],MATCH(Расходка[[#This Row],[№]],Поиск_расходки[Индекс1],0)),"")</f>
        <v/>
      </c>
      <c r="S80" s="195" t="str">
        <f>IFERROR(INDEX(Расходка[Наименование расходного материала],MATCH(Расходка[[#This Row],[№]],Поиск_расходки[Индекс2],0)),"")</f>
        <v/>
      </c>
      <c r="T80" s="195" t="str">
        <f>IFERROR(INDEX(Расходка[Наименование расходного материала],MATCH(Расходка[[#This Row],[№]],Поиск_расходки[Индекс3],0)),"")</f>
        <v/>
      </c>
      <c r="U80" s="195" t="str">
        <f>IFERROR(INDEX(Расходка[Наименование расходного материала],MATCH(Расходка[[#This Row],[№]],Поиск_расходки[Индекс4],0)),"")</f>
        <v/>
      </c>
      <c r="V80" s="195" t="str">
        <f>IFERROR(INDEX(Расходка[Наименование расходного материала],MATCH(Расходка[[#This Row],[№]],Поиск_расходки[Индекс5],0)),"")</f>
        <v/>
      </c>
      <c r="W80" s="195" t="str">
        <f>IFERROR(INDEX(Расходка[Наименование расходного материала],MATCH(Расходка[[#This Row],[№]],Поиск_расходки[Индекс6],0)),"")</f>
        <v/>
      </c>
      <c r="X80" s="195" t="str">
        <f>IFERROR(INDEX(Расходка[Наименование расходного материала],MATCH(Расходка[[#This Row],[№]],Поиск_расходки[Индекс7],0)),"")</f>
        <v>Launcher 7F JL 4.0</v>
      </c>
      <c r="Y80" s="195" t="str">
        <f>IFERROR(INDEX(Расходка[Наименование расходного материала],MATCH(Расходка[[#This Row],[№]],Поиск_расходки[Индекс8],0)),"")</f>
        <v>Launcher 7F JL 4.0</v>
      </c>
      <c r="Z80" s="195" t="str">
        <f>IFERROR(INDEX(Расходка[Наименование расходного материала],MATCH(Расходка[[#This Row],[№]],Поиск_расходки[Индекс9],0)),"")</f>
        <v>Launcher 7F JL 4.0</v>
      </c>
      <c r="AA80" s="195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5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5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5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301</v>
      </c>
      <c r="C81" s="1" t="s">
        <v>330</v>
      </c>
      <c r="E81" s="194">
        <f>IF(ISNUMBER(SEARCH('Карта учёта'!$B$13,Расходка[[#This Row],[Наименование расходного материала]])),MAX($E$1:E80)+1,0)</f>
        <v>0</v>
      </c>
      <c r="F81" s="194">
        <f>IF(ISNUMBER(SEARCH('Карта учёта'!$B$14,Расходка[[#This Row],[Наименование расходного материала]])),MAX($F$1:F80)+1,0)</f>
        <v>0</v>
      </c>
      <c r="G81" s="194">
        <f>IF(ISNUMBER(SEARCH('Карта учёта'!$B$15,Расходка[[#This Row],[Наименование расходного материала]])),MAX($G$1:G80)+1,0)</f>
        <v>0</v>
      </c>
      <c r="H81" s="194">
        <f>IF(ISNUMBER(SEARCH('Карта учёта'!$B$16,Расходка[[#This Row],[Наименование расходного материала]])),MAX($H$1:H80)+1,0)</f>
        <v>0</v>
      </c>
      <c r="I81" s="194">
        <f>IF(ISNUMBER(SEARCH('Карта учёта'!$B$17,Расходка[[#This Row],[Наименование расходного материала]])),MAX($I$1:I80)+1,0)</f>
        <v>0</v>
      </c>
      <c r="J81" s="194">
        <f>IF(ISNUMBER(SEARCH('Карта учёта'!$B$18,Расходка[[#This Row],[Наименование расходного материала]])),MAX($J$1:J80)+1,0)</f>
        <v>0</v>
      </c>
      <c r="K81" s="194">
        <f>IF(ISNUMBER(SEARCH('Карта учёта'!$B$19,Расходка[[#This Row],[Наименование расходного материала]])),MAX($K$1:K80)+1,0)</f>
        <v>80</v>
      </c>
      <c r="L81" s="194">
        <f>IF(ISNUMBER(SEARCH('Карта учёта'!$B$20,Расходка[[#This Row],[Наименование расходного материала]])),MAX($L$1:L80)+1,0)</f>
        <v>80</v>
      </c>
      <c r="M81" s="194">
        <f>IF(ISNUMBER(SEARCH('Карта учёта'!$B$21,Расходка[[#This Row],[Наименование расходного материала]])),MAX($M$1:M80)+1,0)</f>
        <v>80</v>
      </c>
      <c r="N81" s="194">
        <f>IF(ISNUMBER(SEARCH('Карта учёта'!$B$22,Расходка[[#This Row],[Наименование расходного материала]])),MAX($N$1:N80)+1,0)</f>
        <v>80</v>
      </c>
      <c r="O81" s="194">
        <f>IF(ISNUMBER(SEARCH('Карта учёта'!$B$23,Расходка[[#This Row],[Наименование расходного материала]])),MAX($O$1:O80)+1,0)</f>
        <v>80</v>
      </c>
      <c r="P81" s="194">
        <f>IF(ISNUMBER(SEARCH('Карта учёта'!$B$24,Расходка[[#This Row],[Наименование расходного материала]])),MAX($P$1:P80)+1,0)</f>
        <v>80</v>
      </c>
      <c r="Q81" s="194">
        <f>IF(ISNUMBER(SEARCH('Карта учёта'!$B$25,Расходка[[#This Row],[Наименование расходного материала]])),MAX($Q$1:Q80)+1,0)</f>
        <v>80</v>
      </c>
      <c r="R81" s="195" t="str">
        <f>IFERROR(INDEX(Расходка[Наименование расходного материала],MATCH(Расходка[[#This Row],[№]],Поиск_расходки[Индекс1],0)),"")</f>
        <v/>
      </c>
      <c r="S81" s="195" t="str">
        <f>IFERROR(INDEX(Расходка[Наименование расходного материала],MATCH(Расходка[[#This Row],[№]],Поиск_расходки[Индекс2],0)),"")</f>
        <v/>
      </c>
      <c r="T81" s="195" t="str">
        <f>IFERROR(INDEX(Расходка[Наименование расходного материала],MATCH(Расходка[[#This Row],[№]],Поиск_расходки[Индекс3],0)),"")</f>
        <v/>
      </c>
      <c r="U81" s="195" t="str">
        <f>IFERROR(INDEX(Расходка[Наименование расходного материала],MATCH(Расходка[[#This Row],[№]],Поиск_расходки[Индекс4],0)),"")</f>
        <v/>
      </c>
      <c r="V81" s="195" t="str">
        <f>IFERROR(INDEX(Расходка[Наименование расходного материала],MATCH(Расходка[[#This Row],[№]],Поиск_расходки[Индекс5],0)),"")</f>
        <v/>
      </c>
      <c r="W81" s="195" t="str">
        <f>IFERROR(INDEX(Расходка[Наименование расходного материала],MATCH(Расходка[[#This Row],[№]],Поиск_расходки[Индекс6],0)),"")</f>
        <v/>
      </c>
      <c r="X81" s="195" t="str">
        <f>IFERROR(INDEX(Расходка[Наименование расходного материала],MATCH(Расходка[[#This Row],[№]],Поиск_расходки[Индекс7],0)),"")</f>
        <v>Angio-Seal™ VIP</v>
      </c>
      <c r="Y81" s="195" t="str">
        <f>IFERROR(INDEX(Расходка[Наименование расходного материала],MATCH(Расходка[[#This Row],[№]],Поиск_расходки[Индекс8],0)),"")</f>
        <v>Angio-Seal™ VIP</v>
      </c>
      <c r="Z81" s="195" t="str">
        <f>IFERROR(INDEX(Расходка[Наименование расходного материала],MATCH(Расходка[[#This Row],[№]],Поиск_расходки[Индекс9],0)),"")</f>
        <v>Angio-Seal™ VIP</v>
      </c>
      <c r="AA81" s="195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5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5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5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470</v>
      </c>
    </row>
    <row r="82" spans="1:33">
      <c r="E82" s="194">
        <f>IF(ISNUMBER(SEARCH('Карта учёта'!$B$13,Расходка[[#This Row],[Наименование расходного материала]])),MAX($E$1:E81)+1,0)</f>
        <v>0</v>
      </c>
      <c r="F82" s="194">
        <f>IF(ISNUMBER(SEARCH('Карта учёта'!$B$14,Расходка[[#This Row],[Наименование расходного материала]])),MAX($F$1:F81)+1,0)</f>
        <v>0</v>
      </c>
      <c r="G82" s="194">
        <f>IF(ISNUMBER(SEARCH('Карта учёта'!$B$15,Расходка[[#This Row],[Наименование расходного материала]])),MAX($G$1:G81)+1,0)</f>
        <v>0</v>
      </c>
      <c r="H82" s="194">
        <f>IF(ISNUMBER(SEARCH('Карта учёта'!$B$16,Расходка[[#This Row],[Наименование расходного материала]])),MAX($H$1:H81)+1,0)</f>
        <v>0</v>
      </c>
      <c r="I82" s="194">
        <f>IF(ISNUMBER(SEARCH('Карта учёта'!$B$17,Расходка[[#This Row],[Наименование расходного материала]])),MAX($I$1:I81)+1,0)</f>
        <v>0</v>
      </c>
      <c r="J82" s="194">
        <f>IF(ISNUMBER(SEARCH('Карта учёта'!$B$18,Расходка[[#This Row],[Наименование расходного материала]])),MAX($J$1:J81)+1,0)</f>
        <v>0</v>
      </c>
      <c r="K82" s="194">
        <f>IF(ISNUMBER(SEARCH('Карта учёта'!$B$19,Расходка[[#This Row],[Наименование расходного материала]])),MAX($K$1:K81)+1,0)</f>
        <v>0</v>
      </c>
      <c r="L82" s="194">
        <f>IF(ISNUMBER(SEARCH('Карта учёта'!$B$20,Расходка[[#This Row],[Наименование расходного материала]])),MAX($L$1:L81)+1,0)</f>
        <v>0</v>
      </c>
      <c r="M82" s="194">
        <f>IF(ISNUMBER(SEARCH('Карта учёта'!$B$21,Расходка[[#This Row],[Наименование расходного материала]])),MAX($M$1:M81)+1,0)</f>
        <v>0</v>
      </c>
      <c r="N82" s="194">
        <f>IF(ISNUMBER(SEARCH('Карта учёта'!$B$22,Расходка[[#This Row],[Наименование расходного материала]])),MAX($N$1:N81)+1,0)</f>
        <v>0</v>
      </c>
      <c r="O82" s="194">
        <f>IF(ISNUMBER(SEARCH('Карта учёта'!$B$23,Расходка[[#This Row],[Наименование расходного материала]])),MAX($O$1:O81)+1,0)</f>
        <v>0</v>
      </c>
      <c r="P82" s="194">
        <f>IF(ISNUMBER(SEARCH('Карта учёта'!$B$24,Расходка[[#This Row],[Наименование расходного материала]])),MAX($P$1:P81)+1,0)</f>
        <v>0</v>
      </c>
      <c r="Q82" s="194">
        <f>IF(ISNUMBER(SEARCH('Карта учёта'!$B$25,Расходка[[#This Row],[Наименование расходного материала]])),MAX($Q$1:Q81)+1,0)</f>
        <v>0</v>
      </c>
      <c r="R82" s="195" t="str">
        <f>IFERROR(INDEX(Расходка[Наименование расходного материала],MATCH(Расходка[[#This Row],[№]],Поиск_расходки[Индекс1],0)),"")</f>
        <v/>
      </c>
      <c r="S82" s="195" t="str">
        <f>IFERROR(INDEX(Расходка[Наименование расходного материала],MATCH(Расходка[[#This Row],[№]],Поиск_расходки[Индекс2],0)),"")</f>
        <v/>
      </c>
      <c r="T82" s="195" t="str">
        <f>IFERROR(INDEX(Расходка[Наименование расходного материала],MATCH(Расходка[[#This Row],[№]],Поиск_расходки[Индекс3],0)),"")</f>
        <v/>
      </c>
      <c r="U82" s="195" t="str">
        <f>IFERROR(INDEX(Расходка[Наименование расходного материала],MATCH(Расходка[[#This Row],[№]],Поиск_расходки[Индекс4],0)),"")</f>
        <v/>
      </c>
      <c r="V82" s="195" t="str">
        <f>IFERROR(INDEX(Расходка[Наименование расходного материала],MATCH(Расходка[[#This Row],[№]],Поиск_расходки[Индекс5],0)),"")</f>
        <v/>
      </c>
      <c r="W82" s="195" t="str">
        <f>IFERROR(INDEX(Расходка[Наименование расходного материала],MATCH(Расходка[[#This Row],[№]],Поиск_расходки[Индекс6],0)),"")</f>
        <v/>
      </c>
      <c r="X82" s="195" t="str">
        <f>IFERROR(INDEX(Расходка[Наименование расходного материала],MATCH(Расходка[[#This Row],[№]],Поиск_расходки[Индекс7],0)),"")</f>
        <v/>
      </c>
      <c r="Y82" s="195" t="str">
        <f>IFERROR(INDEX(Расходка[Наименование расходного материала],MATCH(Расходка[[#This Row],[№]],Поиск_расходки[Индекс8],0)),"")</f>
        <v/>
      </c>
      <c r="Z82" s="195" t="str">
        <f>IFERROR(INDEX(Расходка[Наименование расходного материала],MATCH(Расходка[[#This Row],[№]],Поиск_расходки[Индекс9],0)),"")</f>
        <v/>
      </c>
      <c r="AA82" s="195" t="str">
        <f>IFERROR(INDEX(Расходка[Наименование расходного материала],MATCH(Расходка[[#This Row],[№]],Поиск_расходки[Индекс10],0)),"")</f>
        <v/>
      </c>
      <c r="AB82" s="195" t="str">
        <f>IFERROR(INDEX(Расходка[Наименование расходного материала],MATCH(Расходка[[#This Row],[№]],Поиск_расходки[Индекс11],0)),"")</f>
        <v/>
      </c>
      <c r="AC82" s="195" t="str">
        <f>IFERROR(INDEX(Расходка[Наименование расходного материала],MATCH(Расходка[[#This Row],[№]],Поиск_расходки[Индекс12],0)),"")</f>
        <v/>
      </c>
      <c r="AD82" s="195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1:33">
      <c r="E83" s="194">
        <f>IF(ISNUMBER(SEARCH('Карта учёта'!$B$13,Расходка[[#This Row],[Наименование расходного материала]])),MAX($E$1:E82)+1,0)</f>
        <v>0</v>
      </c>
      <c r="F83" s="194">
        <f>IF(ISNUMBER(SEARCH('Карта учёта'!$B$14,Расходка[[#This Row],[Наименование расходного материала]])),MAX($F$1:F82)+1,0)</f>
        <v>0</v>
      </c>
      <c r="G83" s="194">
        <f>IF(ISNUMBER(SEARCH('Карта учёта'!$B$15,Расходка[[#This Row],[Наименование расходного материала]])),MAX($G$1:G82)+1,0)</f>
        <v>0</v>
      </c>
      <c r="H83" s="194">
        <f>IF(ISNUMBER(SEARCH('Карта учёта'!$B$16,Расходка[[#This Row],[Наименование расходного материала]])),MAX($H$1:H82)+1,0)</f>
        <v>0</v>
      </c>
      <c r="I83" s="194">
        <f>IF(ISNUMBER(SEARCH('Карта учёта'!$B$17,Расходка[[#This Row],[Наименование расходного материала]])),MAX($I$1:I82)+1,0)</f>
        <v>0</v>
      </c>
      <c r="J83" s="194">
        <f>IF(ISNUMBER(SEARCH('Карта учёта'!$B$18,Расходка[[#This Row],[Наименование расходного материала]])),MAX($J$1:J82)+1,0)</f>
        <v>0</v>
      </c>
      <c r="K83" s="194">
        <f>IF(ISNUMBER(SEARCH('Карта учёта'!$B$19,Расходка[[#This Row],[Наименование расходного материала]])),MAX($K$1:K82)+1,0)</f>
        <v>0</v>
      </c>
      <c r="L83" s="194">
        <f>IF(ISNUMBER(SEARCH('Карта учёта'!$B$20,Расходка[[#This Row],[Наименование расходного материала]])),MAX($L$1:L82)+1,0)</f>
        <v>0</v>
      </c>
      <c r="M83" s="194">
        <f>IF(ISNUMBER(SEARCH('Карта учёта'!$B$21,Расходка[[#This Row],[Наименование расходного материала]])),MAX($M$1:M82)+1,0)</f>
        <v>0</v>
      </c>
      <c r="N83" s="194">
        <f>IF(ISNUMBER(SEARCH('Карта учёта'!$B$22,Расходка[[#This Row],[Наименование расходного материала]])),MAX($N$1:N82)+1,0)</f>
        <v>0</v>
      </c>
      <c r="O83" s="194">
        <f>IF(ISNUMBER(SEARCH('Карта учёта'!$B$23,Расходка[[#This Row],[Наименование расходного материала]])),MAX($O$1:O82)+1,0)</f>
        <v>0</v>
      </c>
      <c r="P83" s="194">
        <f>IF(ISNUMBER(SEARCH('Карта учёта'!$B$24,Расходка[[#This Row],[Наименование расходного материала]])),MAX($P$1:P82)+1,0)</f>
        <v>0</v>
      </c>
      <c r="Q83" s="194">
        <f>IF(ISNUMBER(SEARCH('Карта учёта'!$B$25,Расходка[[#This Row],[Наименование расходного материала]])),MAX($Q$1:Q82)+1,0)</f>
        <v>0</v>
      </c>
      <c r="R83" s="195" t="str">
        <f>IFERROR(INDEX(Расходка[Наименование расходного материала],MATCH(Расходка[[#This Row],[№]],Поиск_расходки[Индекс1],0)),"")</f>
        <v/>
      </c>
      <c r="S83" s="195" t="str">
        <f>IFERROR(INDEX(Расходка[Наименование расходного материала],MATCH(Расходка[[#This Row],[№]],Поиск_расходки[Индекс2],0)),"")</f>
        <v/>
      </c>
      <c r="T83" s="195" t="str">
        <f>IFERROR(INDEX(Расходка[Наименование расходного материала],MATCH(Расходка[[#This Row],[№]],Поиск_расходки[Индекс3],0)),"")</f>
        <v/>
      </c>
      <c r="U83" s="195" t="str">
        <f>IFERROR(INDEX(Расходка[Наименование расходного материала],MATCH(Расходка[[#This Row],[№]],Поиск_расходки[Индекс4],0)),"")</f>
        <v/>
      </c>
      <c r="V83" s="195" t="str">
        <f>IFERROR(INDEX(Расходка[Наименование расходного материала],MATCH(Расходка[[#This Row],[№]],Поиск_расходки[Индекс5],0)),"")</f>
        <v/>
      </c>
      <c r="W83" s="195" t="str">
        <f>IFERROR(INDEX(Расходка[Наименование расходного материала],MATCH(Расходка[[#This Row],[№]],Поиск_расходки[Индекс6],0)),"")</f>
        <v/>
      </c>
      <c r="X83" s="195" t="str">
        <f>IFERROR(INDEX(Расходка[Наименование расходного материала],MATCH(Расходка[[#This Row],[№]],Поиск_расходки[Индекс7],0)),"")</f>
        <v/>
      </c>
      <c r="Y83" s="195" t="str">
        <f>IFERROR(INDEX(Расходка[Наименование расходного материала],MATCH(Расходка[[#This Row],[№]],Поиск_расходки[Индекс8],0)),"")</f>
        <v/>
      </c>
      <c r="Z83" s="195" t="str">
        <f>IFERROR(INDEX(Расходка[Наименование расходного материала],MATCH(Расходка[[#This Row],[№]],Поиск_расходки[Индекс9],0)),"")</f>
        <v/>
      </c>
      <c r="AA83" s="195" t="str">
        <f>IFERROR(INDEX(Расходка[Наименование расходного материала],MATCH(Расходка[[#This Row],[№]],Поиск_расходки[Индекс10],0)),"")</f>
        <v/>
      </c>
      <c r="AB83" s="195" t="str">
        <f>IFERROR(INDEX(Расходка[Наименование расходного материала],MATCH(Расходка[[#This Row],[№]],Поиск_расходки[Индекс11],0)),"")</f>
        <v/>
      </c>
      <c r="AC83" s="195" t="str">
        <f>IFERROR(INDEX(Расходка[Наименование расходного материала],MATCH(Расходка[[#This Row],[№]],Поиск_расходки[Индекс12],0)),"")</f>
        <v/>
      </c>
      <c r="AD83" s="195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4">
        <f>IF(ISNUMBER(SEARCH('Карта учёта'!$B$13,Расходка[[#This Row],[Наименование расходного материала]])),MAX($E$1:E83)+1,0)</f>
        <v>0</v>
      </c>
      <c r="F84" s="194">
        <f>IF(ISNUMBER(SEARCH('Карта учёта'!$B$14,Расходка[[#This Row],[Наименование расходного материала]])),MAX($F$1:F83)+1,0)</f>
        <v>0</v>
      </c>
      <c r="G84" s="194">
        <f>IF(ISNUMBER(SEARCH('Карта учёта'!$B$15,Расходка[[#This Row],[Наименование расходного материала]])),MAX($G$1:G83)+1,0)</f>
        <v>0</v>
      </c>
      <c r="H84" s="194">
        <f>IF(ISNUMBER(SEARCH('Карта учёта'!$B$16,Расходка[[#This Row],[Наименование расходного материала]])),MAX($H$1:H83)+1,0)</f>
        <v>0</v>
      </c>
      <c r="I84" s="194">
        <f>IF(ISNUMBER(SEARCH('Карта учёта'!$B$17,Расходка[[#This Row],[Наименование расходного материала]])),MAX($I$1:I83)+1,0)</f>
        <v>0</v>
      </c>
      <c r="J84" s="194">
        <f>IF(ISNUMBER(SEARCH('Карта учёта'!$B$18,Расходка[[#This Row],[Наименование расходного материала]])),MAX($J$1:J83)+1,0)</f>
        <v>0</v>
      </c>
      <c r="K84" s="194">
        <f>IF(ISNUMBER(SEARCH('Карта учёта'!$B$19,Расходка[[#This Row],[Наименование расходного материала]])),MAX($K$1:K83)+1,0)</f>
        <v>0</v>
      </c>
      <c r="L84" s="194">
        <f>IF(ISNUMBER(SEARCH('Карта учёта'!$B$20,Расходка[[#This Row],[Наименование расходного материала]])),MAX($L$1:L83)+1,0)</f>
        <v>0</v>
      </c>
      <c r="M84" s="194">
        <f>IF(ISNUMBER(SEARCH('Карта учёта'!$B$21,Расходка[[#This Row],[Наименование расходного материала]])),MAX($M$1:M83)+1,0)</f>
        <v>0</v>
      </c>
      <c r="N84" s="194">
        <f>IF(ISNUMBER(SEARCH('Карта учёта'!$B$22,Расходка[[#This Row],[Наименование расходного материала]])),MAX($N$1:N83)+1,0)</f>
        <v>0</v>
      </c>
      <c r="O84" s="194">
        <f>IF(ISNUMBER(SEARCH('Карта учёта'!$B$23,Расходка[[#This Row],[Наименование расходного материала]])),MAX($O$1:O83)+1,0)</f>
        <v>0</v>
      </c>
      <c r="P84" s="194">
        <f>IF(ISNUMBER(SEARCH('Карта учёта'!$B$24,Расходка[[#This Row],[Наименование расходного материала]])),MAX($P$1:P83)+1,0)</f>
        <v>0</v>
      </c>
      <c r="Q84" s="194">
        <f>IF(ISNUMBER(SEARCH('Карта учёта'!$B$25,Расходка[[#This Row],[Наименование расходного материала]])),MAX($Q$1:Q83)+1,0)</f>
        <v>0</v>
      </c>
      <c r="R84" s="195" t="str">
        <f>IFERROR(INDEX(Расходка[Наименование расходного материала],MATCH(Расходка[[#This Row],[№]],Поиск_расходки[Индекс1],0)),"")</f>
        <v/>
      </c>
      <c r="S84" s="195" t="str">
        <f>IFERROR(INDEX(Расходка[Наименование расходного материала],MATCH(Расходка[[#This Row],[№]],Поиск_расходки[Индекс2],0)),"")</f>
        <v/>
      </c>
      <c r="T84" s="195" t="str">
        <f>IFERROR(INDEX(Расходка[Наименование расходного материала],MATCH(Расходка[[#This Row],[№]],Поиск_расходки[Индекс3],0)),"")</f>
        <v/>
      </c>
      <c r="U84" s="195" t="str">
        <f>IFERROR(INDEX(Расходка[Наименование расходного материала],MATCH(Расходка[[#This Row],[№]],Поиск_расходки[Индекс4],0)),"")</f>
        <v/>
      </c>
      <c r="V84" s="195" t="str">
        <f>IFERROR(INDEX(Расходка[Наименование расходного материала],MATCH(Расходка[[#This Row],[№]],Поиск_расходки[Индекс5],0)),"")</f>
        <v/>
      </c>
      <c r="W84" s="195" t="str">
        <f>IFERROR(INDEX(Расходка[Наименование расходного материала],MATCH(Расходка[[#This Row],[№]],Поиск_расходки[Индекс6],0)),"")</f>
        <v/>
      </c>
      <c r="X84" s="195" t="str">
        <f>IFERROR(INDEX(Расходка[Наименование расходного материала],MATCH(Расходка[[#This Row],[№]],Поиск_расходки[Индекс7],0)),"")</f>
        <v/>
      </c>
      <c r="Y84" s="195" t="str">
        <f>IFERROR(INDEX(Расходка[Наименование расходного материала],MATCH(Расходка[[#This Row],[№]],Поиск_расходки[Индекс8],0)),"")</f>
        <v/>
      </c>
      <c r="Z84" s="195" t="str">
        <f>IFERROR(INDEX(Расходка[Наименование расходного материала],MATCH(Расходка[[#This Row],[№]],Поиск_расходки[Индекс9],0)),"")</f>
        <v/>
      </c>
      <c r="AA84" s="195" t="str">
        <f>IFERROR(INDEX(Расходка[Наименование расходного материала],MATCH(Расходка[[#This Row],[№]],Поиск_расходки[Индекс10],0)),"")</f>
        <v/>
      </c>
      <c r="AB84" s="195" t="str">
        <f>IFERROR(INDEX(Расходка[Наименование расходного материала],MATCH(Расходка[[#This Row],[№]],Поиск_расходки[Индекс11],0)),"")</f>
        <v/>
      </c>
      <c r="AC84" s="195" t="str">
        <f>IFERROR(INDEX(Расходка[Наименование расходного материала],MATCH(Расходка[[#This Row],[№]],Поиск_расходки[Индекс12],0)),"")</f>
        <v/>
      </c>
      <c r="AD84" s="195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4">
        <f>IF(ISNUMBER(SEARCH('Карта учёта'!$B$13,Расходка[[#This Row],[Наименование расходного материала]])),MAX($E$1:E84)+1,0)</f>
        <v>0</v>
      </c>
      <c r="F85" s="194">
        <f>IF(ISNUMBER(SEARCH('Карта учёта'!$B$14,Расходка[[#This Row],[Наименование расходного материала]])),MAX($F$1:F84)+1,0)</f>
        <v>0</v>
      </c>
      <c r="G85" s="194">
        <f>IF(ISNUMBER(SEARCH('Карта учёта'!$B$15,Расходка[[#This Row],[Наименование расходного материала]])),MAX($G$1:G84)+1,0)</f>
        <v>0</v>
      </c>
      <c r="H85" s="194">
        <f>IF(ISNUMBER(SEARCH('Карта учёта'!$B$16,Расходка[[#This Row],[Наименование расходного материала]])),MAX($H$1:H84)+1,0)</f>
        <v>0</v>
      </c>
      <c r="I85" s="194">
        <f>IF(ISNUMBER(SEARCH('Карта учёта'!$B$17,Расходка[[#This Row],[Наименование расходного материала]])),MAX($I$1:I84)+1,0)</f>
        <v>0</v>
      </c>
      <c r="J85" s="194">
        <f>IF(ISNUMBER(SEARCH('Карта учёта'!$B$18,Расходка[[#This Row],[Наименование расходного материала]])),MAX($J$1:J84)+1,0)</f>
        <v>0</v>
      </c>
      <c r="K85" s="194">
        <f>IF(ISNUMBER(SEARCH('Карта учёта'!$B$19,Расходка[[#This Row],[Наименование расходного материала]])),MAX($K$1:K84)+1,0)</f>
        <v>0</v>
      </c>
      <c r="L85" s="194">
        <f>IF(ISNUMBER(SEARCH('Карта учёта'!$B$20,Расходка[[#This Row],[Наименование расходного материала]])),MAX($L$1:L84)+1,0)</f>
        <v>0</v>
      </c>
      <c r="M85" s="194">
        <f>IF(ISNUMBER(SEARCH('Карта учёта'!$B$21,Расходка[[#This Row],[Наименование расходного материала]])),MAX($M$1:M84)+1,0)</f>
        <v>0</v>
      </c>
      <c r="N85" s="194">
        <f>IF(ISNUMBER(SEARCH('Карта учёта'!$B$22,Расходка[[#This Row],[Наименование расходного материала]])),MAX($N$1:N84)+1,0)</f>
        <v>0</v>
      </c>
      <c r="O85" s="194">
        <f>IF(ISNUMBER(SEARCH('Карта учёта'!$B$23,Расходка[[#This Row],[Наименование расходного материала]])),MAX($O$1:O84)+1,0)</f>
        <v>0</v>
      </c>
      <c r="P85" s="194">
        <f>IF(ISNUMBER(SEARCH('Карта учёта'!$B$24,Расходка[[#This Row],[Наименование расходного материала]])),MAX($P$1:P84)+1,0)</f>
        <v>0</v>
      </c>
      <c r="Q85" s="194">
        <f>IF(ISNUMBER(SEARCH('Карта учёта'!$B$25,Расходка[[#This Row],[Наименование расходного материала]])),MAX($Q$1:Q84)+1,0)</f>
        <v>0</v>
      </c>
      <c r="R85" s="195" t="str">
        <f>IFERROR(INDEX(Расходка[Наименование расходного материала],MATCH(Расходка[[#This Row],[№]],Поиск_расходки[Индекс1],0)),"")</f>
        <v/>
      </c>
      <c r="S85" s="195" t="str">
        <f>IFERROR(INDEX(Расходка[Наименование расходного материала],MATCH(Расходка[[#This Row],[№]],Поиск_расходки[Индекс2],0)),"")</f>
        <v/>
      </c>
      <c r="T85" s="195" t="str">
        <f>IFERROR(INDEX(Расходка[Наименование расходного материала],MATCH(Расходка[[#This Row],[№]],Поиск_расходки[Индекс3],0)),"")</f>
        <v/>
      </c>
      <c r="U85" s="195" t="str">
        <f>IFERROR(INDEX(Расходка[Наименование расходного материала],MATCH(Расходка[[#This Row],[№]],Поиск_расходки[Индекс4],0)),"")</f>
        <v/>
      </c>
      <c r="V85" s="195" t="str">
        <f>IFERROR(INDEX(Расходка[Наименование расходного материала],MATCH(Расходка[[#This Row],[№]],Поиск_расходки[Индекс5],0)),"")</f>
        <v/>
      </c>
      <c r="W85" s="195" t="str">
        <f>IFERROR(INDEX(Расходка[Наименование расходного материала],MATCH(Расходка[[#This Row],[№]],Поиск_расходки[Индекс6],0)),"")</f>
        <v/>
      </c>
      <c r="X85" s="195" t="str">
        <f>IFERROR(INDEX(Расходка[Наименование расходного материала],MATCH(Расходка[[#This Row],[№]],Поиск_расходки[Индекс7],0)),"")</f>
        <v/>
      </c>
      <c r="Y85" s="195" t="str">
        <f>IFERROR(INDEX(Расходка[Наименование расходного материала],MATCH(Расходка[[#This Row],[№]],Поиск_расходки[Индекс8],0)),"")</f>
        <v/>
      </c>
      <c r="Z85" s="195" t="str">
        <f>IFERROR(INDEX(Расходка[Наименование расходного материала],MATCH(Расходка[[#This Row],[№]],Поиск_расходки[Индекс9],0)),"")</f>
        <v/>
      </c>
      <c r="AA85" s="195" t="str">
        <f>IFERROR(INDEX(Расходка[Наименование расходного материала],MATCH(Расходка[[#This Row],[№]],Поиск_расходки[Индекс10],0)),"")</f>
        <v/>
      </c>
      <c r="AB85" s="195" t="str">
        <f>IFERROR(INDEX(Расходка[Наименование расходного материала],MATCH(Расходка[[#This Row],[№]],Поиск_расходки[Индекс11],0)),"")</f>
        <v/>
      </c>
      <c r="AC85" s="195" t="str">
        <f>IFERROR(INDEX(Расходка[Наименование расходного материала],MATCH(Расходка[[#This Row],[№]],Поиск_расходки[Индекс12],0)),"")</f>
        <v/>
      </c>
      <c r="AD85" s="195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4">
        <f>IF(ISNUMBER(SEARCH('Карта учёта'!$B$13,Расходка[[#This Row],[Наименование расходного материала]])),MAX($E$1:E85)+1,0)</f>
        <v>0</v>
      </c>
      <c r="F86" s="194">
        <f>IF(ISNUMBER(SEARCH('Карта учёта'!$B$14,Расходка[[#This Row],[Наименование расходного материала]])),MAX($F$1:F85)+1,0)</f>
        <v>0</v>
      </c>
      <c r="G86" s="194">
        <f>IF(ISNUMBER(SEARCH('Карта учёта'!$B$15,Расходка[[#This Row],[Наименование расходного материала]])),MAX($G$1:G85)+1,0)</f>
        <v>0</v>
      </c>
      <c r="H86" s="194">
        <f>IF(ISNUMBER(SEARCH('Карта учёта'!$B$16,Расходка[[#This Row],[Наименование расходного материала]])),MAX($H$1:H85)+1,0)</f>
        <v>0</v>
      </c>
      <c r="I86" s="194">
        <f>IF(ISNUMBER(SEARCH('Карта учёта'!$B$17,Расходка[[#This Row],[Наименование расходного материала]])),MAX($I$1:I85)+1,0)</f>
        <v>0</v>
      </c>
      <c r="J86" s="194">
        <f>IF(ISNUMBER(SEARCH('Карта учёта'!$B$18,Расходка[[#This Row],[Наименование расходного материала]])),MAX($J$1:J85)+1,0)</f>
        <v>0</v>
      </c>
      <c r="K86" s="194">
        <f>IF(ISNUMBER(SEARCH('Карта учёта'!$B$19,Расходка[[#This Row],[Наименование расходного материала]])),MAX($K$1:K85)+1,0)</f>
        <v>0</v>
      </c>
      <c r="L86" s="194">
        <f>IF(ISNUMBER(SEARCH('Карта учёта'!$B$20,Расходка[[#This Row],[Наименование расходного материала]])),MAX($L$1:L85)+1,0)</f>
        <v>0</v>
      </c>
      <c r="M86" s="194">
        <f>IF(ISNUMBER(SEARCH('Карта учёта'!$B$21,Расходка[[#This Row],[Наименование расходного материала]])),MAX($M$1:M85)+1,0)</f>
        <v>0</v>
      </c>
      <c r="N86" s="194">
        <f>IF(ISNUMBER(SEARCH('Карта учёта'!$B$22,Расходка[[#This Row],[Наименование расходного материала]])),MAX($N$1:N85)+1,0)</f>
        <v>0</v>
      </c>
      <c r="O86" s="194">
        <f>IF(ISNUMBER(SEARCH('Карта учёта'!$B$23,Расходка[[#This Row],[Наименование расходного материала]])),MAX($O$1:O85)+1,0)</f>
        <v>0</v>
      </c>
      <c r="P86" s="194">
        <f>IF(ISNUMBER(SEARCH('Карта учёта'!$B$24,Расходка[[#This Row],[Наименование расходного материала]])),MAX($P$1:P85)+1,0)</f>
        <v>0</v>
      </c>
      <c r="Q86" s="194">
        <f>IF(ISNUMBER(SEARCH('Карта учёта'!$B$25,Расходка[[#This Row],[Наименование расходного материала]])),MAX($Q$1:Q85)+1,0)</f>
        <v>0</v>
      </c>
      <c r="R86" s="195" t="str">
        <f>IFERROR(INDEX(Расходка[Наименование расходного материала],MATCH(Расходка[[#This Row],[№]],Поиск_расходки[Индекс1],0)),"")</f>
        <v/>
      </c>
      <c r="S86" s="195" t="str">
        <f>IFERROR(INDEX(Расходка[Наименование расходного материала],MATCH(Расходка[[#This Row],[№]],Поиск_расходки[Индекс2],0)),"")</f>
        <v/>
      </c>
      <c r="T86" s="195" t="str">
        <f>IFERROR(INDEX(Расходка[Наименование расходного материала],MATCH(Расходка[[#This Row],[№]],Поиск_расходки[Индекс3],0)),"")</f>
        <v/>
      </c>
      <c r="U86" s="195" t="str">
        <f>IFERROR(INDEX(Расходка[Наименование расходного материала],MATCH(Расходка[[#This Row],[№]],Поиск_расходки[Индекс4],0)),"")</f>
        <v/>
      </c>
      <c r="V86" s="195" t="str">
        <f>IFERROR(INDEX(Расходка[Наименование расходного материала],MATCH(Расходка[[#This Row],[№]],Поиск_расходки[Индекс5],0)),"")</f>
        <v/>
      </c>
      <c r="W86" s="195" t="str">
        <f>IFERROR(INDEX(Расходка[Наименование расходного материала],MATCH(Расходка[[#This Row],[№]],Поиск_расходки[Индекс6],0)),"")</f>
        <v/>
      </c>
      <c r="X86" s="195" t="str">
        <f>IFERROR(INDEX(Расходка[Наименование расходного материала],MATCH(Расходка[[#This Row],[№]],Поиск_расходки[Индекс7],0)),"")</f>
        <v/>
      </c>
      <c r="Y86" s="195" t="str">
        <f>IFERROR(INDEX(Расходка[Наименование расходного материала],MATCH(Расходка[[#This Row],[№]],Поиск_расходки[Индекс8],0)),"")</f>
        <v/>
      </c>
      <c r="Z86" s="195" t="str">
        <f>IFERROR(INDEX(Расходка[Наименование расходного материала],MATCH(Расходка[[#This Row],[№]],Поиск_расходки[Индекс9],0)),"")</f>
        <v/>
      </c>
      <c r="AA86" s="195" t="str">
        <f>IFERROR(INDEX(Расходка[Наименование расходного материала],MATCH(Расходка[[#This Row],[№]],Поиск_расходки[Индекс10],0)),"")</f>
        <v/>
      </c>
      <c r="AB86" s="195" t="str">
        <f>IFERROR(INDEX(Расходка[Наименование расходного материала],MATCH(Расходка[[#This Row],[№]],Поиск_расходки[Индекс11],0)),"")</f>
        <v/>
      </c>
      <c r="AC86" s="195" t="str">
        <f>IFERROR(INDEX(Расходка[Наименование расходного материала],MATCH(Расходка[[#This Row],[№]],Поиск_расходки[Индекс12],0)),"")</f>
        <v/>
      </c>
      <c r="AD86" s="195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199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199"/>
    </row>
    <row r="20" spans="1:3">
      <c r="C20" s="199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8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2025-04-01T15:16:59Z</cp:lastPrinted>
  <dcterms:created xsi:type="dcterms:W3CDTF">2015-06-05T18:19:34Z</dcterms:created>
  <dcterms:modified xsi:type="dcterms:W3CDTF">2025-04-02T05:17:53Z</dcterms:modified>
</cp:coreProperties>
</file>