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5\КАГ ОКС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9" i="1" l="1"/>
  <c r="E70" i="1"/>
  <c r="F69" i="1"/>
  <c r="F70" i="1"/>
  <c r="G69" i="1"/>
  <c r="G70" i="1"/>
  <c r="H69" i="1"/>
  <c r="H70" i="1"/>
  <c r="I69" i="1"/>
  <c r="I70" i="1"/>
  <c r="J69" i="1"/>
  <c r="J70" i="1"/>
  <c r="K69" i="1"/>
  <c r="K70" i="1"/>
  <c r="L69" i="1"/>
  <c r="L70" i="1"/>
  <c r="M69" i="1"/>
  <c r="M70" i="1"/>
  <c r="N69" i="1"/>
  <c r="N70" i="1"/>
  <c r="O69" i="1"/>
  <c r="O70" i="1"/>
  <c r="P69" i="1"/>
  <c r="P70" i="1"/>
  <c r="Q69" i="1"/>
  <c r="Q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70" i="1" s="1"/>
  <c r="AC68" i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E66" i="1" l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E67" i="1" l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E68" i="1" l="1"/>
  <c r="R64" i="1" s="1"/>
  <c r="R57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0" i="1" l="1"/>
  <c r="R62" i="1"/>
  <c r="R69" i="1"/>
  <c r="R58" i="1"/>
  <c r="R63" i="1"/>
  <c r="R59" i="1"/>
  <c r="R56" i="1"/>
  <c r="R66" i="1"/>
  <c r="R68" i="1"/>
  <c r="R67" i="1"/>
  <c r="R65" i="1"/>
  <c r="R61" i="1"/>
  <c r="R70" i="1"/>
  <c r="Q68" i="1"/>
  <c r="AD70" i="1" s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O68" i="1"/>
  <c r="AD69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0" i="1" l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H66" i="1" s="1"/>
  <c r="H67" i="1" s="1"/>
  <c r="H68" i="1" s="1"/>
  <c r="U58" i="1" s="1"/>
  <c r="J67" i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U44" i="1" l="1"/>
  <c r="U64" i="1"/>
  <c r="U39" i="1"/>
  <c r="U41" i="1"/>
  <c r="U46" i="1"/>
  <c r="U53" i="1"/>
  <c r="U47" i="1"/>
  <c r="U56" i="1"/>
  <c r="U49" i="1"/>
  <c r="U42" i="1"/>
  <c r="U62" i="1"/>
  <c r="U61" i="1"/>
  <c r="U66" i="1"/>
  <c r="U68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5" i="1"/>
  <c r="U67" i="1"/>
  <c r="U69" i="1"/>
  <c r="U70" i="1"/>
  <c r="J68" i="1"/>
  <c r="W68" i="1" s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V65" i="1" s="1"/>
  <c r="W70" i="1"/>
  <c r="W67" i="1"/>
  <c r="W65" i="1"/>
  <c r="W46" i="1"/>
  <c r="W47" i="1"/>
  <c r="W39" i="1"/>
  <c r="W54" i="1"/>
  <c r="W44" i="1"/>
  <c r="W60" i="1"/>
  <c r="W50" i="1"/>
  <c r="W52" i="1"/>
  <c r="W41" i="1"/>
  <c r="W43" i="1"/>
  <c r="W49" i="1"/>
  <c r="W57" i="1"/>
  <c r="W62" i="1"/>
  <c r="W66" i="1"/>
  <c r="W64" i="1"/>
  <c r="W56" i="1"/>
  <c r="W55" i="1"/>
  <c r="W59" i="1"/>
  <c r="W48" i="1"/>
  <c r="W40" i="1"/>
  <c r="W63" i="1"/>
  <c r="W53" i="1"/>
  <c r="W45" i="1"/>
  <c r="W42" i="1"/>
  <c r="W51" i="1"/>
  <c r="W61" i="1"/>
  <c r="W58" i="1"/>
  <c r="W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61" i="1" l="1"/>
  <c r="V40" i="1"/>
  <c r="V42" i="1"/>
  <c r="V48" i="1"/>
  <c r="V68" i="1"/>
  <c r="V56" i="1"/>
  <c r="V53" i="1"/>
  <c r="V62" i="1"/>
  <c r="V57" i="1"/>
  <c r="V58" i="1"/>
  <c r="V46" i="1"/>
  <c r="V45" i="1"/>
  <c r="V49" i="1"/>
  <c r="V54" i="1"/>
  <c r="V47" i="1"/>
  <c r="V50" i="1"/>
  <c r="V51" i="1"/>
  <c r="V52" i="1"/>
  <c r="V39" i="1"/>
  <c r="V63" i="1"/>
  <c r="V59" i="1"/>
  <c r="V55" i="1"/>
  <c r="V41" i="1"/>
  <c r="V44" i="1"/>
  <c r="V64" i="1"/>
  <c r="V66" i="1"/>
  <c r="V60" i="1"/>
  <c r="V43" i="1"/>
  <c r="V67" i="1"/>
  <c r="V69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6" i="1" l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7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8" i="1" l="1"/>
  <c r="S67" i="1" s="1"/>
  <c r="K68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S68" i="1" l="1"/>
  <c r="S58" i="1"/>
  <c r="X70" i="1"/>
  <c r="X67" i="1"/>
  <c r="X65" i="1"/>
  <c r="X56" i="1"/>
  <c r="X60" i="1"/>
  <c r="X61" i="1"/>
  <c r="X58" i="1"/>
  <c r="X54" i="1"/>
  <c r="X53" i="1"/>
  <c r="X49" i="1"/>
  <c r="X48" i="1"/>
  <c r="X52" i="1"/>
  <c r="X39" i="1"/>
  <c r="X47" i="1"/>
  <c r="X42" i="1"/>
  <c r="X66" i="1"/>
  <c r="X64" i="1"/>
  <c r="X62" i="1"/>
  <c r="X59" i="1"/>
  <c r="X63" i="1"/>
  <c r="X57" i="1"/>
  <c r="X44" i="1"/>
  <c r="X46" i="1"/>
  <c r="X50" i="1"/>
  <c r="X45" i="1"/>
  <c r="X41" i="1"/>
  <c r="X43" i="1"/>
  <c r="X51" i="1"/>
  <c r="X40" i="1"/>
  <c r="X55" i="1"/>
  <c r="X68" i="1"/>
  <c r="S51" i="1"/>
  <c r="S49" i="1"/>
  <c r="S63" i="1"/>
  <c r="S46" i="1"/>
  <c r="S40" i="1"/>
  <c r="S62" i="1"/>
  <c r="S52" i="1"/>
  <c r="S53" i="1"/>
  <c r="S39" i="1"/>
  <c r="S60" i="1"/>
  <c r="S44" i="1"/>
  <c r="S43" i="1"/>
  <c r="S59" i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32" i="1"/>
  <c r="S69" i="1"/>
  <c r="S64" i="1"/>
  <c r="S48" i="1"/>
  <c r="S45" i="1"/>
  <c r="S55" i="1"/>
  <c r="S41" i="1"/>
  <c r="S47" i="1"/>
  <c r="S3" i="1"/>
  <c r="S11" i="1"/>
  <c r="S12" i="1"/>
  <c r="S31" i="1"/>
  <c r="S8" i="1"/>
  <c r="S29" i="1"/>
  <c r="S10" i="1"/>
  <c r="S30" i="1"/>
  <c r="S61" i="1"/>
  <c r="S66" i="1"/>
  <c r="S50" i="1"/>
  <c r="S56" i="1"/>
  <c r="S42" i="1"/>
  <c r="S57" i="1"/>
  <c r="S4" i="1"/>
  <c r="S35" i="1"/>
  <c r="S6" i="1"/>
  <c r="S21" i="1"/>
  <c r="S25" i="1"/>
  <c r="S36" i="1"/>
  <c r="S13" i="1"/>
  <c r="S15" i="1"/>
  <c r="S20" i="1"/>
  <c r="S28" i="1"/>
  <c r="S65" i="1"/>
  <c r="S70" i="1"/>
  <c r="S54" i="1"/>
  <c r="X69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AA68" i="1" s="1"/>
  <c r="G62" i="1"/>
  <c r="M51" i="1"/>
  <c r="M52" i="1" s="1"/>
  <c r="M53" i="1" s="1"/>
  <c r="L50" i="1"/>
  <c r="G63" i="1" l="1"/>
  <c r="AA70" i="1"/>
  <c r="AA22" i="1"/>
  <c r="AA23" i="1"/>
  <c r="AA69" i="1"/>
  <c r="M54" i="1"/>
  <c r="M55" i="1" s="1"/>
  <c r="L51" i="1"/>
  <c r="L52" i="1" s="1"/>
  <c r="L53" i="1" s="1"/>
  <c r="G64" i="1" l="1"/>
  <c r="M56" i="1"/>
  <c r="M57" i="1" s="1"/>
  <c r="L54" i="1"/>
  <c r="G65" i="1" l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66" i="1" l="1"/>
  <c r="G67" i="1" s="1"/>
  <c r="G68" i="1" s="1"/>
  <c r="T66" i="1" s="1"/>
  <c r="L67" i="1"/>
  <c r="M61" i="1"/>
  <c r="T2" i="1" l="1"/>
  <c r="T65" i="1"/>
  <c r="T38" i="1"/>
  <c r="T35" i="1"/>
  <c r="T24" i="1"/>
  <c r="T5" i="1"/>
  <c r="T57" i="1"/>
  <c r="T36" i="1"/>
  <c r="T43" i="1"/>
  <c r="T51" i="1"/>
  <c r="T19" i="1"/>
  <c r="T20" i="1"/>
  <c r="T62" i="1"/>
  <c r="T60" i="1"/>
  <c r="T4" i="1"/>
  <c r="T54" i="1"/>
  <c r="T42" i="1"/>
  <c r="T31" i="1"/>
  <c r="T29" i="1"/>
  <c r="T49" i="1"/>
  <c r="T23" i="1"/>
  <c r="T50" i="1"/>
  <c r="T28" i="1"/>
  <c r="T17" i="1"/>
  <c r="T53" i="1"/>
  <c r="T33" i="1"/>
  <c r="T48" i="1"/>
  <c r="T52" i="1"/>
  <c r="T9" i="1"/>
  <c r="T44" i="1"/>
  <c r="T37" i="1"/>
  <c r="T27" i="1"/>
  <c r="T45" i="1"/>
  <c r="T70" i="1"/>
  <c r="T67" i="1"/>
  <c r="T21" i="1"/>
  <c r="T64" i="1"/>
  <c r="T55" i="1"/>
  <c r="T56" i="1"/>
  <c r="T61" i="1"/>
  <c r="T12" i="1"/>
  <c r="T16" i="1"/>
  <c r="T30" i="1"/>
  <c r="T25" i="1"/>
  <c r="T26" i="1"/>
  <c r="T32" i="1"/>
  <c r="T63" i="1"/>
  <c r="T18" i="1"/>
  <c r="T39" i="1"/>
  <c r="T41" i="1"/>
  <c r="T8" i="1"/>
  <c r="T40" i="1"/>
  <c r="T10" i="1"/>
  <c r="T11" i="1"/>
  <c r="T34" i="1"/>
  <c r="T3" i="1"/>
  <c r="T58" i="1"/>
  <c r="T6" i="1"/>
  <c r="T13" i="1"/>
  <c r="T47" i="1"/>
  <c r="T59" i="1"/>
  <c r="T7" i="1"/>
  <c r="T22" i="1"/>
  <c r="T46" i="1"/>
  <c r="T14" i="1"/>
  <c r="T15" i="1"/>
  <c r="T68" i="1"/>
  <c r="T69" i="1"/>
  <c r="L68" i="1"/>
  <c r="Y68" i="1" s="1"/>
  <c r="M6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Y22" i="1" l="1"/>
  <c r="Y70" i="1"/>
  <c r="Y67" i="1"/>
  <c r="Y65" i="1"/>
  <c r="Y61" i="1"/>
  <c r="Y63" i="1"/>
  <c r="Y20" i="1"/>
  <c r="Y64" i="1"/>
  <c r="Y58" i="1"/>
  <c r="Y56" i="1"/>
  <c r="Y59" i="1"/>
  <c r="Y62" i="1"/>
  <c r="Y57" i="1"/>
  <c r="Y60" i="1"/>
  <c r="Y66" i="1"/>
  <c r="Y69" i="1"/>
  <c r="M63" i="1"/>
  <c r="M64" i="1" s="1"/>
  <c r="M65" i="1" s="1"/>
  <c r="M66" i="1" s="1"/>
  <c r="Z4" i="1"/>
  <c r="Z38" i="1"/>
  <c r="Z24" i="1"/>
  <c r="Z29" i="1"/>
  <c r="Z6" i="1"/>
  <c r="Z17" i="1"/>
  <c r="Z31" i="1"/>
  <c r="Z13" i="1"/>
  <c r="Z12" i="1"/>
  <c r="Z49" i="1"/>
  <c r="Z21" i="1"/>
  <c r="Z46" i="1"/>
  <c r="Z27" i="1"/>
  <c r="Z33" i="1"/>
  <c r="Z48" i="1"/>
  <c r="Z56" i="1"/>
  <c r="Z53" i="1"/>
  <c r="Z47" i="1"/>
  <c r="Z36" i="1"/>
  <c r="Z32" i="1"/>
  <c r="Z25" i="1"/>
  <c r="Z26" i="1"/>
  <c r="Z41" i="1"/>
  <c r="M67" i="1" l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Z23" i="1" l="1"/>
  <c r="M68" i="1"/>
  <c r="Z70" i="1" s="1"/>
  <c r="Z68" i="1"/>
  <c r="Z22" i="1"/>
  <c r="Z69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<sst xmlns="http://schemas.openxmlformats.org/spreadsheetml/2006/main" count="861" uniqueCount="530">
  <si>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</si>
  <si>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</si>
  <si>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</si>
  <si>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</si>
  <si>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</si>
  <si>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</si>
  <si>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</si>
  <si>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</si>
  <si>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</si>
  <si>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</si>
  <si>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</si>
  <si>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</si>
  <si>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</si>
  <si>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</si>
  <si>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</si>
  <si>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</si>
  <si>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</si>
  <si>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</si>
  <si>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</si>
  <si>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</si>
  <si>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</si>
  <si>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</si>
  <si>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</si>
  <si>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</si>
  <si>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</si>
  <si>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</si>
  <si>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</si>
  <si>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</si>
  <si>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</si>
  <si>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</si>
  <si>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</si>
  <si>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</si>
  <si>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</si>
  <si>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</si>
  <si>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</si>
  <si>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</si>
  <si>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</si>
  <si>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</si>
  <si>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</si>
  <si>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</si>
  <si>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</si>
  <si>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</si>
  <si>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</si>
  <si>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</si>
  <si>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</si>
  <si>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</si>
  <si>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</si>
  <si>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</si>
  <si>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</si>
  <si>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</si>
  <si>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</si>
  <si>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</si>
  <si>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</si>
  <si>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</si>
  <si>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</si>
  <si>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</si>
  <si>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</si>
  <si>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</si>
  <si>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</si>
  <si>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</si>
  <si>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</si>
  <si>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</si>
  <si>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</si>
  <si>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</si>
  <si>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</si>
  <si>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</si>
  <si>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</si>
  <si>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</si>
  <si>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</si>
  <si>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</si>
  <si>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</si>
  <si>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</si>
  <si>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</si>
  <si>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</si>
  <si>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</si>
  <si>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</si>
  <si>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</si>
  <si>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</si>
  <si>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</si>
  <si>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</si>
  <si>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</si>
  <si>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</si>
  <si>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</si>
  <si>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</si>
  <si>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</si>
  <si>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</si>
  <si>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</si>
  <si>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</si>
  <si>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</si>
  <si>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</si>
  <si>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</si>
  <si>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</si>
  <si>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</si>
  <si>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</si>
  <si>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</si>
  <si>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</si>
  <si>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</si>
  <si>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</si>
  <si>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</si>
  <si>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</si>
  <si>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</si>
  <si>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</si>
  <si>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</si>
  <si>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</si>
  <si>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</si>
  <si>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</si>
  <si>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</si>
  <si>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</si>
  <si>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</si>
  <si>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</si>
  <si>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</si>
  <si>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</si>
  <si>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</si>
  <si>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</si>
  <si>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</si>
  <si>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</si>
  <si>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</si>
  <si>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</si>
  <si>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</si>
  <si>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</si>
  <si>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</si>
  <si>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</si>
  <si>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</si>
  <si>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</si>
  <si>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</si>
  <si>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</si>
  <si>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</si>
  <si>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</si>
  <si>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</si>
  <si>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</si>
  <si>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</si>
  <si>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</si>
  <si>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</si>
  <si>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</si>
  <si>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</si>
  <si>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</si>
  <si>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</si>
  <si>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</si>
  <si>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</si>
  <si>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</si>
  <si>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</si>
  <si>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</si>
  <si>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</si>
  <si>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</si>
  <si>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</si>
  <si>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</si>
  <si>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</si>
  <si>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</si>
  <si>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</si>
  <si>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</si>
  <si>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</si>
  <si>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</si>
  <si>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</si>
  <si>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</si>
  <si>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</si>
  <si>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</si>
  <si>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</si>
  <si>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</si>
  <si>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</si>
  <si>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</si>
  <si>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</si>
  <si>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</si>
  <si>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</si>
  <si>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</si>
  <si>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</si>
  <si>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</si>
  <si>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</si>
  <si>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</si>
  <si>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</si>
  <si>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</si>
  <si>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</si>
  <si>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</si>
  <si>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</si>
  <si>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</si>
  <si>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</si>
  <si>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</si>
  <si>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</si>
  <si>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</si>
  <si>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</si>
  <si>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</si>
  <si>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</si>
  <si>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</si>
  <si>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</si>
  <si>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</si>
  <si>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</si>
  <si>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</si>
  <si>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</si>
  <si>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</si>
  <si>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</si>
  <si>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</si>
  <si>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</si>
  <si>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</si>
  <si>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</si>
  <si>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</si>
  <si>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</si>
  <si>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</si>
  <si>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</si>
  <si>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</si>
  <si>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</si>
  <si>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</si>
  <si>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</si>
  <si>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</si>
  <si>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</si>
  <si>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</si>
  <si>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</si>
  <si>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</si>
  <si>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</si>
  <si>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</si>
  <si>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</si>
  <si>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</si>
  <si>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</si>
  <si>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</si>
  <si>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</si>
  <si>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</si>
  <si>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</si>
  <si>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</si>
  <si>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</si>
  <si>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</si>
  <si>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</si>
  <si>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</si>
  <si>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</si>
  <si>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</si>
  <si>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</si>
  <si>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</si>
  <si>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</si>
  <si>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</si>
  <si>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</si>
  <si>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</si>
  <si>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</si>
  <si>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</si>
  <si>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</si>
  <si>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</si>
  <si>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</si>
  <si>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</si>
  <si>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</si>
  <si>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</si>
  <si>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</si>
  <si>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</si>
  <si>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</si>
  <si>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</si>
  <si>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</si>
  <si>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</si>
  <si>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</si>
  <si>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</si>
  <si>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</si>
  <si>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</si>
  <si>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</si>
  <si>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</si>
  <si>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</si>
  <si>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</si>
  <si>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</si>
  <si>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</si>
  <si>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</si>
  <si>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</si>
  <si>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</si>
  <si>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</si>
  <si>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</si>
  <si>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</si>
  <si>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</si>
  <si>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</si>
  <si>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</si>
  <si>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</si>
  <si>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</si>
  <si>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</si>
  <si>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</si>
  <si>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</si>
  <si>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</si>
  <si>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</si>
  <si>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</si>
  <si>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</si>
  <si>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</si>
  <si>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</si>
  <si>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</si>
  <si>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</si>
  <si>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</si>
  <si>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</si>
  <si>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</si>
  <si>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</si>
  <si>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</si>
  <si>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</si>
  <si>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</si>
  <si>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</si>
  <si>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</si>
  <si>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</si>
  <si>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</si>
  <si>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</si>
  <si>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</si>
  <si>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</si>
  <si>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</si>
  <si>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</si>
  <si>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</si>
  <si>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</si>
  <si>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</si>
  <si>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</si>
  <si>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</si>
  <si>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</si>
  <si>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</si>
  <si>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</si>
  <si>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</si>
  <si>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</si>
  <si>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</si>
  <si>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</si>
  <si>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</si>
  <si>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</si>
  <si>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</si>
  <si>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</si>
  <si>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</si>
  <si>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</si>
  <si>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</si>
  <si>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</si>
  <si>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</si>
  <si>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</si>
  <si>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</si>
  <si>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</si>
  <si>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</si>
  <si>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</si>
  <si>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</si>
  <si>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</si>
  <si>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</si>
  <si>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</si>
  <si>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</si>
  <si>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</si>
  <si>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</si>
  <si>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</si>
  <si>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</si>
  <si>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</si>
  <si>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</si>
  <si>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</si>
  <si>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</si>
  <si>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</si>
  <si>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</si>
  <si>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</si>
  <si>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</si>
  <si>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</si>
  <si>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</si>
  <si>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</si>
  <si>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</si>
  <si>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</si>
  <si>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</si>
  <si>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</si>
  <si>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</si>
  <si>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</si>
  <si>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</si>
  <si>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</si>
  <si>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</si>
  <si>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</si>
  <si>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</si>
  <si>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</si>
  <si>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</si>
  <si>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</si>
  <si>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</si>
  <si>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</si>
  <si>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</si>
  <si>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</si>
  <si>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</si>
  <si>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</si>
  <si>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</si>
  <si>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</si>
  <si>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</si>
  <si>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</si>
  <si>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</si>
  <si>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</si>
  <si>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</si>
  <si>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</si>
  <si>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</si>
  <si>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</si>
  <si>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</si>
  <si>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</si>
  <si>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</si>
  <si>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</si>
  <si>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</si>
  <si>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</si>
  <si>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</si>
  <si>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</si>
  <si>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</si>
  <si>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</si>
  <si>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</si>
  <si>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</si>
  <si>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</si>
  <si>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</si>
  <si>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</si>
  <si>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</si>
  <si>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</si>
  <si>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</si>
  <si>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</si>
  <si>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</si>
  <si>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</si>
  <si>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</si>
  <si>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</si>
  <si>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</si>
  <si>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</si>
  <si>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</si>
  <si>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</si>
  <si>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</si>
  <si>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</si>
  <si>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</si>
  <si>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</si>
  <si>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</si>
  <si>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</si>
  <si>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</si>
  <si>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</si>
  <si>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</si>
  <si>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</si>
  <si>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</si>
  <si>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</si>
  <si>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</si>
  <si>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</si>
  <si>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</si>
  <si>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</si>
  <si>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</si>
  <si>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</si>
  <si>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</si>
  <si>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</si>
  <si>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</si>
  <si>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</si>
  <si>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</si>
  <si>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</si>
  <si>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</si>
  <si>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</si>
  <si>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</si>
  <si>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</si>
  <si>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</si>
  <si>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</si>
  <si>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</si>
  <si>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</si>
  <si>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</si>
  <si>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</si>
  <si>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</si>
  <si>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</si>
  <si>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</si>
  <si>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</si>
  <si>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</si>
  <si>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</si>
  <si>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</si>
  <si>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</si>
  <si>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</si>
  <si>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</si>
  <si>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</si>
  <si>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</si>
  <si>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</si>
  <si>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</si>
  <si>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</si>
  <si>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</si>
  <si>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</si>
  <si>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</si>
  <si>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</si>
  <si>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</si>
  <si>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</si>
  <si>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</si>
  <si>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</si>
  <si>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</si>
  <si>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</si>
  <si>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</si>
  <si>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</si>
  <si>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</si>
  <si>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</si>
  <si>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</si>
  <si>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</si>
  <si>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</si>
  <si>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</si>
  <si>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</si>
  <si>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</si>
  <si>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</si>
  <si>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</si>
  <si>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</si>
  <si>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</si>
  <si>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</si>
  <si>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</si>
  <si>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</si>
  <si>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</si>
  <si>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</si>
  <si>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</si>
  <si>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</si>
  <si>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</si>
  <si>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</si>
  <si>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</si>
  <si>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</si>
  <si>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</si>
  <si>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</si>
  <si>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</si>
  <si>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</si>
  <si>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</si>
  <si>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</si>
  <si>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</si>
  <si>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</si>
  <si>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</si>
  <si>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</si>
  <si>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</si>
  <si>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</si>
  <si>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</si>
  <si>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</si>
  <si>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</si>
  <si>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</si>
  <si>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</si>
  <si>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</si>
  <si>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</si>
  <si>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</si>
  <si>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</si>
  <si>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</si>
  <si>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</si>
  <si>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</si>
  <si>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</si>
  <si>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</si>
  <si>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</si>
  <si>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</si>
  <si>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</si>
  <si>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</si>
  <si>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</si>
  <si>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</si>
  <si>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</si>
  <si>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</si>
  <si>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</si>
  <si>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</si>
  <si>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100 ml</t>
  </si>
  <si>
    <t>Правый</t>
  </si>
  <si>
    <t>Контроль места пункции, повязка  на руке до 6 ч.</t>
  </si>
  <si>
    <t>Хрисанова Л.А.</t>
  </si>
  <si>
    <t>Коллатеральный кровоток: нет.</t>
  </si>
  <si>
    <t>Волженцева Ю.В.</t>
  </si>
  <si>
    <t>04:42</t>
  </si>
  <si>
    <t>бедренный</t>
  </si>
  <si>
    <t>М/О ушито Angio-Seal™</t>
  </si>
  <si>
    <t xml:space="preserve">футлярный кальциноз; представлена доминантной ВТК; стеноз проксимального сегмента менее 50%, стенты дистального сегмента проходимы, с признаками рестеноза 30%; Антеградный кровоток TIMI III. </t>
  </si>
  <si>
    <t>выраженный кальциноз, стеноз дистальной трети до 40%.</t>
  </si>
  <si>
    <r>
      <t xml:space="preserve">выраженный футлярный  кальциноз на всем протяжении; стеноз проксимального сегмента 50%; равнозначная ДВ: стеноз проксимальной трети 50%; Антеградный  кровоток TIMI III. </t>
    </r>
    <r>
      <rPr>
        <b/>
        <sz val="11"/>
        <color theme="1"/>
        <rFont val="Arial Narrow"/>
        <family val="2"/>
        <charset val="204"/>
      </rPr>
      <t/>
    </r>
  </si>
  <si>
    <t>выраженный футлярный кальциноз на всем протяжении; без значимых стенозов; стеноз средней трети ЗМЖВ 70%; ;Антеградный кровоток TIMI III.</t>
  </si>
  <si>
    <t>Совместно с д/кардиологом: с учетом данных клиники, ЭКГ и КАГ, принято решение о консервативной стратегии. Контроль места пункции!</t>
  </si>
  <si>
    <t>Angio-Seal™ VIP</t>
  </si>
  <si>
    <t>Н.Б. Шишкина</t>
  </si>
  <si>
    <t>Старшая мед.сетра: Н.Б. Шишкина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</si>
</sst>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₽&quot;&quot;₽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22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0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B8" sqref="B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134</v>
      </c>
      <c r="B1" s="44"/>
      <c r="C1" s="44"/>
      <c r="D1" s="44"/>
      <c r="E1" s="44"/>
      <c r="F1" s="44"/>
      <c r="G1" s="44"/>
      <c r="H1" s="45"/>
    </row>
    <row r="2" spans="1:8">
      <c r="A2" s="46" t="s">
        <v>135</v>
      </c>
      <c r="B2" s="47"/>
      <c r="C2" s="47"/>
      <c r="D2" s="47"/>
      <c r="E2" s="47"/>
      <c r="F2" s="47"/>
      <c r="G2" s="47"/>
      <c r="H2" s="48"/>
    </row>
    <row r="3" spans="1:8">
      <c r="A3" s="46" t="s">
        <v>136</v>
      </c>
      <c r="B3" s="47"/>
      <c r="C3" s="47"/>
      <c r="D3" s="47"/>
      <c r="E3" s="47"/>
      <c r="F3" s="47"/>
      <c r="G3" s="47"/>
      <c r="H3" s="48"/>
    </row>
    <row r="4" spans="1:8">
      <c r="A4" s="49" t="s">
        <v>137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212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190</v>
      </c>
      <c r="B8" s="20">
        <v>45776</v>
      </c>
      <c r="C8" s="54"/>
      <c r="D8" s="16" t="s">
        <v>185</v>
      </c>
      <c r="E8" s="29"/>
      <c r="F8" s="29"/>
      <c r="G8" s="17"/>
      <c r="H8" s="18"/>
    </row>
    <row r="9" spans="1:8" ht="15.6" customHeight="1">
      <c r="A9" s="21" t="s">
        <v>192</v>
      </c>
      <c r="B9" s="22">
        <v>0.82638888888888884</v>
      </c>
      <c r="C9" s="54"/>
      <c r="D9" s="95" t="s">
        <v>171</v>
      </c>
      <c r="E9" s="93"/>
      <c r="F9" s="93"/>
      <c r="G9" s="23" t="s">
        <v>162</v>
      </c>
      <c r="H9" s="25"/>
    </row>
    <row r="10" spans="1:8" ht="15.6" customHeight="1" thickBot="1">
      <c r="A10" s="83" t="s">
        <v>193</v>
      </c>
      <c r="B10" s="84">
        <v>0.85069444444444453</v>
      </c>
      <c r="C10" s="55"/>
      <c r="D10" s="96" t="s">
        <v>172</v>
      </c>
      <c r="E10" s="94"/>
      <c r="F10" s="94"/>
      <c r="G10" s="24" t="s">
        <v>168</v>
      </c>
      <c r="H10" s="26"/>
    </row>
    <row r="11" spans="1:8" ht="18" thickTop="1" thickBot="1">
      <c r="A11" s="89" t="s">
        <v>191</v>
      </c>
      <c r="B11" s="90" t="s">
        <v>516</v>
      </c>
      <c r="C11" s="8"/>
      <c r="D11" s="96" t="s">
        <v>169</v>
      </c>
      <c r="E11" s="94"/>
      <c r="F11" s="94"/>
      <c r="G11" s="24" t="s">
        <v>253</v>
      </c>
      <c r="H11" s="26"/>
    </row>
    <row r="12" spans="1:8" ht="16.5" thickTop="1">
      <c r="A12" s="81" t="s">
        <v>8</v>
      </c>
      <c r="B12" s="82">
        <v>22044</v>
      </c>
      <c r="C12" s="12"/>
      <c r="D12" s="96" t="s">
        <v>302</v>
      </c>
      <c r="E12" s="94"/>
      <c r="F12" s="94"/>
      <c r="G12" s="24" t="s">
        <v>518</v>
      </c>
      <c r="H12" s="26"/>
    </row>
    <row r="13" spans="1:8" ht="15.75">
      <c r="A13" s="15" t="s">
        <v>10</v>
      </c>
      <c r="B13" s="30">
        <f>DATEDIF(B12,B8,"y")</f>
        <v>64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12047</v>
      </c>
      <c r="C14" s="12"/>
      <c r="D14" s="36"/>
      <c r="E14" s="36"/>
      <c r="F14" s="36"/>
      <c r="G14" s="37"/>
      <c r="H14" s="56"/>
    </row>
    <row r="15" spans="1:8" ht="15.75">
      <c r="A15" s="15" t="s">
        <v>132</v>
      </c>
      <c r="B15" s="19">
        <v>35</v>
      </c>
      <c r="D15" s="36"/>
      <c r="E15" s="36"/>
      <c r="F15" s="36"/>
      <c r="G15" s="169" t="s">
        <v>402</v>
      </c>
      <c r="H15" s="173" t="s">
        <v>519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70" t="s">
        <v>404</v>
      </c>
      <c r="H16" s="168">
        <v>1870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3.5529999999999999</v>
      </c>
    </row>
    <row r="18" spans="1:8" ht="14.45" customHeight="1">
      <c r="A18" s="57" t="s">
        <v>187</v>
      </c>
      <c r="B18" s="87" t="s">
        <v>514</v>
      </c>
      <c r="D18" s="28" t="s">
        <v>209</v>
      </c>
      <c r="E18" s="28"/>
      <c r="F18" s="28"/>
      <c r="G18" s="85" t="s">
        <v>188</v>
      </c>
      <c r="H18" s="86" t="s">
        <v>520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211</v>
      </c>
      <c r="B20" s="214" t="s">
        <v>523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270</v>
      </c>
      <c r="B22" s="219" t="s">
        <v>524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271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272</v>
      </c>
      <c r="B32" s="219" t="s">
        <v>525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517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526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210</v>
      </c>
    </row>
    <row r="51" spans="1:13">
      <c r="A51" s="62" t="s">
        <v>203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205</v>
      </c>
      <c r="B53" s="66" t="s">
        <v>521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A25" sqref="A25:H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134</v>
      </c>
      <c r="B1" s="44"/>
      <c r="C1" s="44"/>
      <c r="D1" s="44"/>
      <c r="E1" s="44"/>
      <c r="F1" s="44"/>
      <c r="G1" s="44"/>
      <c r="H1" s="45"/>
    </row>
    <row r="2" spans="1:8">
      <c r="A2" s="46" t="s">
        <v>135</v>
      </c>
      <c r="B2" s="47"/>
      <c r="C2" s="47"/>
      <c r="D2" s="47"/>
      <c r="E2" s="47"/>
      <c r="F2" s="47"/>
      <c r="G2" s="47"/>
      <c r="H2" s="48"/>
    </row>
    <row r="3" spans="1:8">
      <c r="A3" s="46" t="s">
        <v>136</v>
      </c>
      <c r="B3" s="47"/>
      <c r="C3" s="47"/>
      <c r="D3" s="47"/>
      <c r="E3" s="47"/>
      <c r="F3" s="47"/>
      <c r="G3" s="47"/>
      <c r="H3" s="48"/>
    </row>
    <row r="4" spans="1:8">
      <c r="A4" s="49" t="s">
        <v>137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/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4" t="s">
        <v>208</v>
      </c>
      <c r="D8" s="234"/>
      <c r="E8" s="234"/>
      <c r="F8" s="194">
        <v>1</v>
      </c>
      <c r="G8" s="119" t="s">
        <v>308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8"/>
      <c r="D9" s="238"/>
      <c r="E9" s="238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9"/>
      <c r="D10" s="239"/>
      <c r="E10" s="239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190</v>
      </c>
      <c r="B12" s="20">
        <f>КАГ!B8</f>
        <v>45776</v>
      </c>
      <c r="C12" s="12"/>
      <c r="D12" s="16" t="s">
        <v>185</v>
      </c>
      <c r="E12" s="29"/>
      <c r="F12" s="29"/>
      <c r="G12" s="17"/>
      <c r="H12" s="18"/>
    </row>
    <row r="13" spans="1:8" ht="15.75">
      <c r="A13" s="76" t="s">
        <v>192</v>
      </c>
      <c r="B13" s="22">
        <v>0.65277777777777779</v>
      </c>
      <c r="C13" s="12"/>
      <c r="D13" s="95" t="s">
        <v>171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193</v>
      </c>
      <c r="B14" s="22">
        <v>0.69444444444444453</v>
      </c>
      <c r="C14" s="12"/>
      <c r="D14" s="96" t="s">
        <v>172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4.1666666666666741E-2</v>
      </c>
      <c r="D15" s="96" t="s">
        <v>169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191</v>
      </c>
      <c r="B16" s="156" t="str">
        <f>КАГ!B11</f>
        <v>Хрисанова Л.А.</v>
      </c>
      <c r="D16" s="96" t="s">
        <v>302</v>
      </c>
      <c r="E16" s="94"/>
      <c r="F16" s="94"/>
      <c r="G16" s="80" t="str">
        <f>КАГ!G12</f>
        <v>Волженцева Ю.В.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22044</v>
      </c>
      <c r="D17" s="96" t="s">
        <v>183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64</v>
      </c>
      <c r="H18" s="39"/>
    </row>
    <row r="19" spans="1:8" ht="14.45" customHeight="1">
      <c r="A19" s="15" t="s">
        <v>12</v>
      </c>
      <c r="B19" s="68">
        <f>КАГ!B14</f>
        <v>12047</v>
      </c>
      <c r="C19" s="69"/>
      <c r="D19" s="69"/>
      <c r="E19" s="69"/>
      <c r="F19" s="69"/>
      <c r="G19" s="169" t="s">
        <v>402</v>
      </c>
      <c r="H19" s="184" t="str">
        <f>КАГ!H15</f>
        <v>04:42</v>
      </c>
    </row>
    <row r="20" spans="1:8" ht="14.45" customHeight="1">
      <c r="A20" s="15" t="s">
        <v>132</v>
      </c>
      <c r="B20" s="68">
        <f>КАГ!B15</f>
        <v>35</v>
      </c>
      <c r="C20" s="70"/>
      <c r="D20" s="70"/>
      <c r="E20" s="70"/>
      <c r="F20" s="70"/>
      <c r="G20" s="170" t="s">
        <v>404</v>
      </c>
      <c r="H20" s="185">
        <f>КАГ!H16</f>
        <v>1870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3.5529999999999999</v>
      </c>
    </row>
    <row r="22" spans="1:8" ht="14.45" customHeight="1">
      <c r="A22" s="57" t="str">
        <f>КАГ!G18</f>
        <v>Доступ:</v>
      </c>
      <c r="B22" s="77" t="str">
        <f>КАГ!H18</f>
        <v>бедренный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/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186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515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203</v>
      </c>
      <c r="B50" s="63" t="s">
        <v>513</v>
      </c>
      <c r="H50" s="39"/>
    </row>
    <row r="51" spans="1:8">
      <c r="A51" s="65" t="s">
        <v>205</v>
      </c>
      <c r="B51" s="66" t="s">
        <v>310</v>
      </c>
      <c r="G51" s="74" t="str">
        <f>$G$13</f>
        <v>Щербаков А.С.</v>
      </c>
      <c r="H51" s="64"/>
    </row>
    <row r="52" spans="1:8">
      <c r="A52" s="225" t="s">
        <v>373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zoomScaleNormal="90" zoomScaleSheetLayoutView="100" zoomScalePageLayoutView="80" workbookViewId="0">
      <selection activeCell="B39" sqref="B3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45776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194</v>
      </c>
      <c r="B4" s="150" t="s">
        <v>105</v>
      </c>
      <c r="C4" s="151" t="s">
        <v>15</v>
      </c>
      <c r="D4" s="152" t="str">
        <f>КАГ!$B$11</f>
        <v>Хрисанова Л.А.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22044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64</v>
      </c>
    </row>
    <row r="7" spans="1:4">
      <c r="A7" s="38"/>
      <c r="C7" s="102" t="s">
        <v>12</v>
      </c>
      <c r="D7" s="104">
        <f>КАГ!$B$14</f>
        <v>12047</v>
      </c>
    </row>
    <row r="8" spans="1:4">
      <c r="A8" s="199" t="str">
        <f>ЧКВ!$A$9</f>
        <v xml:space="preserve">Код модели:  </v>
      </c>
      <c r="B8" s="105"/>
      <c r="C8" s="102" t="s">
        <v>132</v>
      </c>
      <c r="D8" s="104">
        <f>КАГ!$B$15</f>
        <v>35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45776</v>
      </c>
    </row>
    <row r="11" spans="1:4">
      <c r="A11" s="27"/>
      <c r="B11" s="113"/>
      <c r="C11" s="113"/>
      <c r="D11" s="114"/>
    </row>
    <row r="12" spans="1:4" ht="18.75" customHeight="1">
      <c r="A12" s="138" t="s">
        <v>335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3" s="157" t="s">
        <v>527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58"/>
      <c r="C14" s="137"/>
      <c r="D14" s="142"/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8"/>
      <c r="C15" s="137"/>
      <c r="D15" s="142"/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8"/>
      <c r="C16" s="137"/>
      <c r="D16" s="142"/>
    </row>
    <row r="17" spans="1:4" ht="27.75" customHeight="1">
      <c r="A17" s="143"/>
      <c r="B17" s="158"/>
      <c r="C17" s="186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529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6: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311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130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131</v>
      </c>
      <c r="F6" t="s">
        <v>124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126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125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138</v>
      </c>
      <c r="F9" t="s">
        <v>127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215</v>
      </c>
      <c r="W11" s="12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2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2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311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130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8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I43" sqref="I4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customWidth="1" outlineLevel="1"/>
    <col min="11" max="17" width="4.42578125" style="117" customWidth="1" outlineLevel="1"/>
    <col min="18" max="30" width="4.42578125" style="116" customWidth="1" outlineLevel="1"/>
    <col min="31" max="31" width="8.85546875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278</v>
      </c>
      <c r="H1" s="116" t="s">
        <v>279</v>
      </c>
      <c r="I1" s="116" t="s">
        <v>280</v>
      </c>
      <c r="J1" s="116" t="s">
        <v>281</v>
      </c>
      <c r="K1" s="117" t="s">
        <v>282</v>
      </c>
      <c r="L1" s="117" t="s">
        <v>283</v>
      </c>
      <c r="M1" s="117" t="s">
        <v>284</v>
      </c>
      <c r="N1" s="117" t="s">
        <v>285</v>
      </c>
      <c r="O1" s="117" t="s">
        <v>286</v>
      </c>
      <c r="P1" s="117" t="s">
        <v>287</v>
      </c>
      <c r="Q1" s="117" t="s">
        <v>288</v>
      </c>
      <c r="R1" s="116" t="s">
        <v>103</v>
      </c>
      <c r="S1" s="116" t="s">
        <v>104</v>
      </c>
      <c r="T1" s="116" t="s">
        <v>289</v>
      </c>
      <c r="U1" s="116" t="s">
        <v>290</v>
      </c>
      <c r="V1" s="116" t="s">
        <v>291</v>
      </c>
      <c r="W1" s="116" t="s">
        <v>292</v>
      </c>
      <c r="X1" s="116" t="s">
        <v>293</v>
      </c>
      <c r="Y1" s="116" t="s">
        <v>294</v>
      </c>
      <c r="Z1" s="116" t="s">
        <v>295</v>
      </c>
      <c r="AA1" s="116" t="s">
        <v>296</v>
      </c>
      <c r="AB1" s="116" t="s">
        <v>297</v>
      </c>
      <c r="AC1" s="116" t="s">
        <v>298</v>
      </c>
      <c r="AD1" s="116" t="s">
        <v>299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503</v>
      </c>
      <c r="AN1" s="2" t="s">
        <v>497</v>
      </c>
      <c r="AO1" t="s">
        <v>356</v>
      </c>
      <c r="AP1" s="163"/>
    </row>
    <row r="2" spans="1:42">
      <c r="A2">
        <v>1</v>
      </c>
      <c r="B2" t="s">
        <v>94</v>
      </c>
      <c r="C2" s="1" t="s">
        <v>309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1</v>
      </c>
      <c r="G2" s="117">
        <f>IF(ISNUMBER(SEARCH('Карта учёта'!$B$15,Расходка[[#This Row],[Наименование расходного материала]])),MAX($G$1:G1)+1,0)</f>
        <v>1</v>
      </c>
      <c r="H2" s="117">
        <f>IF(ISNUMBER(SEARCH('Карта учёта'!$B$16,Расходка[[#This Row],[Наименование расходного материала]])),MAX($H$1:H1)+1,0)</f>
        <v>1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Angio-Seal™ VIP</v>
      </c>
      <c r="S2" s="116" t="str">
        <f>IFERROR(INDEX(Расходка[Наименование расходного материала],MATCH(Расходка[[#This Row],[№]],Поиск_расходки[Индекс2],0)),"")</f>
        <v>Hunter® 6F</v>
      </c>
      <c r="T2" s="116" t="str">
        <f>IFERROR(INDEX(Расходка[Наименование расходного материала],MATCH(Расходка[[#This Row],[№]],Поиск_расходки[Индекс3],0)),"")</f>
        <v>Hunter® 6F</v>
      </c>
      <c r="U2" s="116" t="str">
        <f>IFERROR(INDEX(Расходка[Наименование расходного материала],MATCH(Расходка[[#This Row],[№]],Поиск_расходки[Индекс4],0)),"")</f>
        <v>Hunter® 6F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193">
        <v>155800</v>
      </c>
      <c r="AN2" s="2" t="s">
        <v>308</v>
      </c>
      <c r="AO2" t="s">
        <v>499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2</v>
      </c>
      <c r="G3" s="117">
        <f>IF(ISNUMBER(SEARCH('Карта учёта'!$B$15,Расходка[[#This Row],[Наименование расходного материала]])),MAX($G$1:G2)+1,0)</f>
        <v>2</v>
      </c>
      <c r="H3" s="117">
        <f>IF(ISNUMBER(SEARCH('Карта учёта'!$B$16,Расходка[[#This Row],[Наименование расходного материала]])),MAX($H$1:H2)+1,0)</f>
        <v>2</v>
      </c>
      <c r="I3" s="117">
        <f>IF(ISNUMBER(SEARCH('Карта учёта'!$B$17,Расходка[[#This Row],[Наименование расходного материала]])),MAX($I$1:I2)+1,0)</f>
        <v>2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 xml:space="preserve">Medtronic Export Advance </v>
      </c>
      <c r="T3" s="116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93">
        <v>218190</v>
      </c>
      <c r="AN3" s="2" t="s">
        <v>492</v>
      </c>
      <c r="AO3" t="s">
        <v>500</v>
      </c>
      <c r="AP3" s="131"/>
    </row>
    <row r="4" spans="1:42">
      <c r="A4">
        <v>3</v>
      </c>
      <c r="B4" t="s">
        <v>5</v>
      </c>
      <c r="C4" s="1" t="s">
        <v>276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3</v>
      </c>
      <c r="G4" s="117">
        <f>IF(ISNUMBER(SEARCH('Карта учёта'!$B$15,Расходка[[#This Row],[Наименование расходного материала]])),MAX($G$1:G3)+1,0)</f>
        <v>3</v>
      </c>
      <c r="H4" s="117">
        <f>IF(ISNUMBER(SEARCH('Карта учёта'!$B$16,Расходка[[#This Row],[Наименование расходного материала]])),MAX($H$1:H3)+1,0)</f>
        <v>3</v>
      </c>
      <c r="I4" s="117">
        <f>IF(ISNUMBER(SEARCH('Карта учёта'!$B$17,Расходка[[#This Row],[Наименование расходного материала]])),MAX($I$1:I3)+1,0)</f>
        <v>3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>Euphora</v>
      </c>
      <c r="T4" s="116" t="str">
        <f>IFERROR(INDEX(Расходка[Наименование расходного материала],MATCH(Расходка[[#This Row],[№]],Поиск_расходки[Индекс3],0)),"")</f>
        <v>Euphora</v>
      </c>
      <c r="U4" s="116" t="str">
        <f>IFERROR(INDEX(Расходка[Наименование расходного материала],MATCH(Расходка[[#This Row],[№]],Поиск_расходки[Индекс4],0)),"")</f>
        <v>Euphora</v>
      </c>
      <c r="V4" s="116" t="str">
        <f>IFERROR(INDEX(Расходка[Наименование расходного материала],MATCH(Расходка[[#This Row],[№]],Поиск_расходки[Индекс5],0)),"")</f>
        <v>Euphora</v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189</v>
      </c>
      <c r="AJ4" t="s">
        <v>200</v>
      </c>
      <c r="AK4" t="str">
        <f t="shared" si="0"/>
        <v>Контраст: Оптирей 350</v>
      </c>
      <c r="AM4" s="193">
        <v>337440</v>
      </c>
      <c r="AN4" s="2" t="s">
        <v>505</v>
      </c>
      <c r="AO4" t="s">
        <v>502</v>
      </c>
      <c r="AP4" s="131"/>
    </row>
    <row r="5" spans="1:42">
      <c r="A5">
        <v>4</v>
      </c>
      <c r="B5" t="s">
        <v>5</v>
      </c>
      <c r="C5" t="s">
        <v>312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4</v>
      </c>
      <c r="G5" s="117">
        <f>IF(ISNUMBER(SEARCH('Карта учёта'!$B$15,Расходка[[#This Row],[Наименование расходного материала]])),MAX($G$1:G4)+1,0)</f>
        <v>4</v>
      </c>
      <c r="H5" s="117">
        <f>IF(ISNUMBER(SEARCH('Карта учёта'!$B$16,Расходка[[#This Row],[Наименование расходного материала]])),MAX($H$1:H4)+1,0)</f>
        <v>4</v>
      </c>
      <c r="I5" s="117">
        <f>IF(ISNUMBER(SEARCH('Карта учёта'!$B$17,Расходка[[#This Row],[Наименование расходного материала]])),MAX($I$1:I4)+1,0)</f>
        <v>4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>NC Accuforce</v>
      </c>
      <c r="T5" s="116" t="str">
        <f>IFERROR(INDEX(Расходка[Наименование расходного материала],MATCH(Расходка[[#This Row],[№]],Поиск_расходки[Индекс3],0)),"")</f>
        <v>NC Accuforce</v>
      </c>
      <c r="U5" s="116" t="str">
        <f>IFERROR(INDEX(Расходка[Наименование расходного материала],MATCH(Расходка[[#This Row],[№]],Поиск_расходки[Индекс4],0)),"")</f>
        <v>NC Accuforce</v>
      </c>
      <c r="V5" s="116" t="str">
        <f>IFERROR(INDEX(Расходка[Наименование расходного материала],MATCH(Расходка[[#This Row],[№]],Поиск_расходки[Индекс5],0)),"")</f>
        <v>NC Accuforce</v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189</v>
      </c>
      <c r="AJ5" t="s">
        <v>201</v>
      </c>
      <c r="AK5" t="str">
        <f t="shared" si="0"/>
        <v>Контраст: Юнигексол 350</v>
      </c>
      <c r="AM5" s="193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306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5</v>
      </c>
      <c r="G6" s="117">
        <f>IF(ISNUMBER(SEARCH('Карта учёта'!$B$15,Расходка[[#This Row],[Наименование расходного материала]])),MAX($G$1:G5)+1,0)</f>
        <v>5</v>
      </c>
      <c r="H6" s="117">
        <f>IF(ISNUMBER(SEARCH('Карта учёта'!$B$16,Расходка[[#This Row],[Наименование расходного материала]])),MAX($H$1:H5)+1,0)</f>
        <v>5</v>
      </c>
      <c r="I6" s="117">
        <f>IF(ISNUMBER(SEARCH('Карта учёта'!$B$17,Расходка[[#This Row],[Наименование расходного материала]])),MAX($I$1:I5)+1,0)</f>
        <v>5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>NC Euphora</v>
      </c>
      <c r="T6" s="116" t="str">
        <f>IFERROR(INDEX(Расходка[Наименование расходного материала],MATCH(Расходка[[#This Row],[№]],Поиск_расходки[Индекс3],0)),"")</f>
        <v>NC Euphora</v>
      </c>
      <c r="U6" s="116" t="str">
        <f>IFERROR(INDEX(Расходка[Наименование расходного материала],MATCH(Расходка[[#This Row],[№]],Поиск_расходки[Индекс4],0)),"")</f>
        <v>NC Euphora</v>
      </c>
      <c r="V6" s="116" t="str">
        <f>IFERROR(INDEX(Расходка[Наименование расходного материала],MATCH(Расходка[[#This Row],[№]],Поиск_расходки[Индекс5],0)),"")</f>
        <v>NC Euphora</v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189</v>
      </c>
      <c r="AJ6" t="s">
        <v>202</v>
      </c>
      <c r="AK6" t="str">
        <f t="shared" si="0"/>
        <v>Контраст: Сканлюкс 370</v>
      </c>
      <c r="AM6" s="193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275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6</v>
      </c>
      <c r="G7" s="117">
        <f>IF(ISNUMBER(SEARCH('Карта учёта'!$B$15,Расходка[[#This Row],[Наименование расходного материала]])),MAX($G$1:G6)+1,0)</f>
        <v>6</v>
      </c>
      <c r="H7" s="117">
        <f>IF(ISNUMBER(SEARCH('Карта учёта'!$B$16,Расходка[[#This Row],[Наименование расходного материала]])),MAX($H$1:H6)+1,0)</f>
        <v>6</v>
      </c>
      <c r="I7" s="117">
        <f>IF(ISNUMBER(SEARCH('Карта учёта'!$B$17,Расходка[[#This Row],[Наименование расходного материала]])),MAX($I$1:I6)+1,0)</f>
        <v>6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>Sapphire</v>
      </c>
      <c r="T7" s="116" t="str">
        <f>IFERROR(INDEX(Расходка[Наименование расходного материала],MATCH(Расходка[[#This Row],[№]],Поиск_расходки[Индекс3],0)),"")</f>
        <v>Sapphire</v>
      </c>
      <c r="U7" s="116" t="str">
        <f>IFERROR(INDEX(Расходка[Наименование расходного материала],MATCH(Расходка[[#This Row],[№]],Поиск_расходки[Индекс4],0)),"")</f>
        <v>Sapphire</v>
      </c>
      <c r="V7" s="116" t="str">
        <f>IFERROR(INDEX(Расходка[Наименование расходного материала],MATCH(Расходка[[#This Row],[№]],Поиск_расходки[Индекс5],0)),"")</f>
        <v>Sapphire</v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313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7</v>
      </c>
      <c r="G8" s="117">
        <f>IF(ISNUMBER(SEARCH('Карта учёта'!$B$15,Расходка[[#This Row],[Наименование расходного материала]])),MAX($G$1:G7)+1,0)</f>
        <v>7</v>
      </c>
      <c r="H8" s="117">
        <f>IF(ISNUMBER(SEARCH('Карта учёта'!$B$16,Расходка[[#This Row],[Наименование расходного материала]])),MAX($H$1:H7)+1,0)</f>
        <v>7</v>
      </c>
      <c r="I8" s="117">
        <f>IF(ISNUMBER(SEARCH('Карта учёта'!$B$17,Расходка[[#This Row],[Наименование расходного материала]])),MAX($I$1:I7)+1,0)</f>
        <v>7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>Sprinter Legend</v>
      </c>
      <c r="T8" s="116" t="str">
        <f>IFERROR(INDEX(Расходка[Наименование расходного материала],MATCH(Расходка[[#This Row],[№]],Поиск_расходки[Индекс3],0)),"")</f>
        <v>Sprinter Legend</v>
      </c>
      <c r="U8" s="116" t="str">
        <f>IFERROR(INDEX(Расходка[Наименование расходного материала],MATCH(Расходка[[#This Row],[№]],Поиск_расходки[Индекс4],0)),"")</f>
        <v>Sprinter Legend</v>
      </c>
      <c r="V8" s="116" t="str">
        <f>IFERROR(INDEX(Расходка[Наименование расходного материала],MATCH(Расходка[[#This Row],[№]],Поиск_расходки[Индекс5],0)),"")</f>
        <v>Sprinter Legend</v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189</v>
      </c>
      <c r="AJ8" t="s">
        <v>204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8</v>
      </c>
      <c r="G9" s="117">
        <f>IF(ISNUMBER(SEARCH('Карта учёта'!$B$15,Расходка[[#This Row],[Наименование расходного материала]])),MAX($G$1:G8)+1,0)</f>
        <v>8</v>
      </c>
      <c r="H9" s="117">
        <f>IF(ISNUMBER(SEARCH('Карта учёта'!$B$16,Расходка[[#This Row],[Наименование расходного материала]])),MAX($H$1:H8)+1,0)</f>
        <v>8</v>
      </c>
      <c r="I9" s="117">
        <f>IF(ISNUMBER(SEARCH('Карта учёта'!$B$17,Расходка[[#This Row],[Наименование расходного материала]])),MAX($I$1:I8)+1,0)</f>
        <v>8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>SubMarine Rapido, Invatec</v>
      </c>
      <c r="T9" s="116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6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6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9</v>
      </c>
      <c r="G10" s="117">
        <f>IF(ISNUMBER(SEARCH('Карта учёта'!$B$15,Расходка[[#This Row],[Наименование расходного материала]])),MAX($G$1:G9)+1,0)</f>
        <v>9</v>
      </c>
      <c r="H10" s="117">
        <f>IF(ISNUMBER(SEARCH('Карта учёта'!$B$16,Расходка[[#This Row],[Наименование расходного материала]])),MAX($H$1:H9)+1,0)</f>
        <v>9</v>
      </c>
      <c r="I10" s="117">
        <f>IF(ISNUMBER(SEARCH('Карта учёта'!$B$17,Расходка[[#This Row],[Наименование расходного материала]])),MAX($I$1:I9)+1,0)</f>
        <v>9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>Колибри</v>
      </c>
      <c r="T10" s="116" t="str">
        <f>IFERROR(INDEX(Расходка[Наименование расходного материала],MATCH(Расходка[[#This Row],[№]],Поиск_расходки[Индекс3],0)),"")</f>
        <v>Колибри</v>
      </c>
      <c r="U10" s="116" t="str">
        <f>IFERROR(INDEX(Расходка[Наименование расходного материала],MATCH(Расходка[[#This Row],[№]],Поиск_расходки[Индекс4],0)),"")</f>
        <v>Колибри</v>
      </c>
      <c r="V10" s="116" t="str">
        <f>IFERROR(INDEX(Расходка[Наименование расходного материала],MATCH(Расходка[[#This Row],[№]],Поиск_расходки[Индекс5],0)),"")</f>
        <v>Колибри</v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355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10</v>
      </c>
      <c r="G11" s="117">
        <f>IF(ISNUMBER(SEARCH('Карта учёта'!$B$15,Расходка[[#This Row],[Наименование расходного материала]])),MAX($G$1:G10)+1,0)</f>
        <v>10</v>
      </c>
      <c r="H11" s="117">
        <f>IF(ISNUMBER(SEARCH('Карта учёта'!$B$16,Расходка[[#This Row],[Наименование расходного материала]])),MAX($H$1:H10)+1,0)</f>
        <v>10</v>
      </c>
      <c r="I11" s="117">
        <f>IF(ISNUMBER(SEARCH('Карта учёта'!$B$17,Расходка[[#This Row],[Наименование расходного материала]])),MAX($I$1:I10)+1,0)</f>
        <v>10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 xml:space="preserve">NC Колибри </v>
      </c>
      <c r="T11" s="116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333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11</v>
      </c>
      <c r="G12" s="117">
        <f>IF(ISNUMBER(SEARCH('Карта учёта'!$B$15,Расходка[[#This Row],[Наименование расходного материала]])),MAX($G$1:G11)+1,0)</f>
        <v>11</v>
      </c>
      <c r="H12" s="117">
        <f>IF(ISNUMBER(SEARCH('Карта учёта'!$B$16,Расходка[[#This Row],[Наименование расходного материала]])),MAX($H$1:H11)+1,0)</f>
        <v>11</v>
      </c>
      <c r="I12" s="117">
        <f>IF(ISNUMBER(SEARCH('Карта учёта'!$B$17,Расходка[[#This Row],[Наименование расходного материала]])),MAX($I$1:I11)+1,0)</f>
        <v>11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>Nitrex 260</v>
      </c>
      <c r="T12" s="116" t="str">
        <f>IFERROR(INDEX(Расходка[Наименование расходного материала],MATCH(Расходка[[#This Row],[№]],Поиск_расходки[Индекс3],0)),"")</f>
        <v>Nitrex 260</v>
      </c>
      <c r="U12" s="116" t="str">
        <f>IFERROR(INDEX(Расходка[Наименование расходного материала],MATCH(Расходка[[#This Row],[№]],Поиск_расходки[Индекс4],0)),"")</f>
        <v>Nitrex 260</v>
      </c>
      <c r="V12" s="116" t="str">
        <f>IFERROR(INDEX(Расходка[Наименование расходного материала],MATCH(Расходка[[#This Row],[№]],Поиск_расходки[Индекс5],0)),"")</f>
        <v>Nitrex 260</v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12</v>
      </c>
      <c r="G13" s="117">
        <f>IF(ISNUMBER(SEARCH('Карта учёта'!$B$15,Расходка[[#This Row],[Наименование расходного материала]])),MAX($G$1:G12)+1,0)</f>
        <v>12</v>
      </c>
      <c r="H13" s="117">
        <f>IF(ISNUMBER(SEARCH('Карта учёта'!$B$16,Расходка[[#This Row],[Наименование расходного материала]])),MAX($H$1:H12)+1,0)</f>
        <v>12</v>
      </c>
      <c r="I13" s="117">
        <f>IF(ISNUMBER(SEARCH('Карта учёта'!$B$17,Расходка[[#This Row],[Наименование расходного материала]])),MAX($I$1:I12)+1,0)</f>
        <v>12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>RadiFocus</v>
      </c>
      <c r="T13" s="116" t="str">
        <f>IFERROR(INDEX(Расходка[Наименование расходного материала],MATCH(Расходка[[#This Row],[№]],Поиск_расходки[Индекс3],0)),"")</f>
        <v>RadiFocus</v>
      </c>
      <c r="U13" s="116" t="str">
        <f>IFERROR(INDEX(Расходка[Наименование расходного материала],MATCH(Расходка[[#This Row],[№]],Поиск_расходки[Индекс4],0)),"")</f>
        <v>RadiFocus</v>
      </c>
      <c r="V13" s="116" t="str">
        <f>IFERROR(INDEX(Расходка[Наименование расходного материала],MATCH(Расходка[[#This Row],[№]],Поиск_расходки[Индекс5],0)),"")</f>
        <v>RadiFocus</v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305</v>
      </c>
      <c r="C14" t="s">
        <v>332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13</v>
      </c>
      <c r="G14" s="117">
        <f>IF(ISNUMBER(SEARCH('Карта учёта'!$B$15,Расходка[[#This Row],[Наименование расходного материала]])),MAX($G$1:G13)+1,0)</f>
        <v>13</v>
      </c>
      <c r="H14" s="117">
        <f>IF(ISNUMBER(SEARCH('Карта учёта'!$B$16,Расходка[[#This Row],[Наименование расходного материала]])),MAX($H$1:H13)+1,0)</f>
        <v>13</v>
      </c>
      <c r="I14" s="117">
        <f>IF(ISNUMBER(SEARCH('Карта учёта'!$B$17,Расходка[[#This Row],[Наименование расходного материала]])),MAX($I$1:I13)+1,0)</f>
        <v>13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>BasixCOMPAK</v>
      </c>
      <c r="T14" s="116" t="str">
        <f>IFERROR(INDEX(Расходка[Наименование расходного материала],MATCH(Расходка[[#This Row],[№]],Поиск_расходки[Индекс3],0)),"")</f>
        <v>BasixCOMPAK</v>
      </c>
      <c r="U14" s="116" t="str">
        <f>IFERROR(INDEX(Расходка[Наименование расходного материала],MATCH(Расходка[[#This Row],[№]],Поиск_расходки[Индекс4],0)),"")</f>
        <v>BasixCOMPAK</v>
      </c>
      <c r="V14" s="116" t="str">
        <f>IFERROR(INDEX(Расходка[Наименование расходного материала],MATCH(Расходка[[#This Row],[№]],Поиск_расходки[Индекс5],0)),"")</f>
        <v>BasixCOMPAK</v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3"/>
      <c r="AN14" s="2"/>
    </row>
    <row r="15" spans="1:42">
      <c r="A15">
        <v>14</v>
      </c>
      <c r="B15" t="s">
        <v>305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14</v>
      </c>
      <c r="G15" s="117">
        <f>IF(ISNUMBER(SEARCH('Карта учёта'!$B$15,Расходка[[#This Row],[Наименование расходного материала]])),MAX($G$1:G14)+1,0)</f>
        <v>14</v>
      </c>
      <c r="H15" s="117">
        <f>IF(ISNUMBER(SEARCH('Карта учёта'!$B$16,Расходка[[#This Row],[Наименование расходного материала]])),MAX($H$1:H14)+1,0)</f>
        <v>14</v>
      </c>
      <c r="I15" s="117">
        <f>IF(ISNUMBER(SEARCH('Карта учёта'!$B$17,Расходка[[#This Row],[Наименование расходного материала]])),MAX($I$1:I14)+1,0)</f>
        <v>14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>BasixTOUCH</v>
      </c>
      <c r="T15" s="116" t="str">
        <f>IFERROR(INDEX(Расходка[Наименование расходного материала],MATCH(Расходка[[#This Row],[№]],Поиск_расходки[Индекс3],0)),"")</f>
        <v>BasixTOUCH</v>
      </c>
      <c r="U15" s="116" t="str">
        <f>IFERROR(INDEX(Расходка[Наименование расходного материала],MATCH(Расходка[[#This Row],[№]],Поиск_расходки[Индекс4],0)),"")</f>
        <v>BasixTOUCH</v>
      </c>
      <c r="V15" s="116" t="str">
        <f>IFERROR(INDEX(Расходка[Наименование расходного материала],MATCH(Расходка[[#This Row],[№]],Поиск_расходки[Индекс5],0)),"")</f>
        <v>BasixTOUCH</v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305</v>
      </c>
      <c r="C16" t="s">
        <v>354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15</v>
      </c>
      <c r="G16" s="117">
        <f>IF(ISNUMBER(SEARCH('Карта учёта'!$B$15,Расходка[[#This Row],[Наименование расходного материала]])),MAX($G$1:G15)+1,0)</f>
        <v>15</v>
      </c>
      <c r="H16" s="117">
        <f>IF(ISNUMBER(SEARCH('Карта учёта'!$B$16,Расходка[[#This Row],[Наименование расходного материала]])),MAX($H$1:H15)+1,0)</f>
        <v>15</v>
      </c>
      <c r="I16" s="117">
        <f>IF(ISNUMBER(SEARCH('Карта учёта'!$B$17,Расходка[[#This Row],[Наименование расходного материала]])),MAX($I$1:I15)+1,0)</f>
        <v>15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>Dolphin</v>
      </c>
      <c r="T16" s="116" t="str">
        <f>IFERROR(INDEX(Расходка[Наименование расходного материала],MATCH(Расходка[[#This Row],[№]],Поиск_расходки[Индекс3],0)),"")</f>
        <v>Dolphin</v>
      </c>
      <c r="U16" s="116" t="str">
        <f>IFERROR(INDEX(Расходка[Наименование расходного материала],MATCH(Расходка[[#This Row],[№]],Поиск_расходки[Индекс4],0)),"")</f>
        <v>Dolphin</v>
      </c>
      <c r="V16" s="116" t="str">
        <f>IFERROR(INDEX(Расходка[Наименование расходного материала],MATCH(Расходка[[#This Row],[№]],Поиск_расходки[Индекс5],0)),"")</f>
        <v>Dolphin</v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305</v>
      </c>
    </row>
    <row r="17" spans="1:35">
      <c r="A17">
        <v>16</v>
      </c>
      <c r="B17" t="s">
        <v>305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16</v>
      </c>
      <c r="G17" s="117">
        <f>IF(ISNUMBER(SEARCH('Карта учёта'!$B$15,Расходка[[#This Row],[Наименование расходного материала]])),MAX($G$1:G16)+1,0)</f>
        <v>16</v>
      </c>
      <c r="H17" s="117">
        <f>IF(ISNUMBER(SEARCH('Карта учёта'!$B$16,Расходка[[#This Row],[Наименование расходного материала]])),MAX($H$1:H16)+1,0)</f>
        <v>16</v>
      </c>
      <c r="I17" s="117">
        <f>IF(ISNUMBER(SEARCH('Карта учёта'!$B$17,Расходка[[#This Row],[Наименование расходного материала]])),MAX($I$1:I16)+1,0)</f>
        <v>16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>Lepu Medical</v>
      </c>
      <c r="T17" s="116" t="str">
        <f>IFERROR(INDEX(Расходка[Наименование расходного материала],MATCH(Расходка[[#This Row],[№]],Поиск_расходки[Индекс3],0)),"")</f>
        <v>Lepu Medical</v>
      </c>
      <c r="U17" s="116" t="str">
        <f>IFERROR(INDEX(Расходка[Наименование расходного материала],MATCH(Расходка[[#This Row],[№]],Поиск_расходки[Индекс4],0)),"")</f>
        <v>Lepu Medical</v>
      </c>
      <c r="V17" s="116" t="str">
        <f>IFERROR(INDEX(Расходка[Наименование расходного материала],MATCH(Расходка[[#This Row],[№]],Поиск_расходки[Индекс5],0)),"")</f>
        <v>Lepu Medical</v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205</v>
      </c>
    </row>
    <row r="18" spans="1:35">
      <c r="A18">
        <v>17</v>
      </c>
      <c r="B18" t="s">
        <v>305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17</v>
      </c>
      <c r="G18" s="117">
        <f>IF(ISNUMBER(SEARCH('Карта учёта'!$B$15,Расходка[[#This Row],[Наименование расходного материала]])),MAX($G$1:G17)+1,0)</f>
        <v>17</v>
      </c>
      <c r="H18" s="117">
        <f>IF(ISNUMBER(SEARCH('Карта учёта'!$B$16,Расходка[[#This Row],[Наименование расходного материала]])),MAX($H$1:H17)+1,0)</f>
        <v>17</v>
      </c>
      <c r="I18" s="117">
        <f>IF(ISNUMBER(SEARCH('Карта учёта'!$B$17,Расходка[[#This Row],[Наименование расходного материала]])),MAX($I$1:I17)+1,0)</f>
        <v>17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>Perouse Medical FLAMINGO</v>
      </c>
      <c r="T18" s="116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8" s="116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8" s="116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305</v>
      </c>
      <c r="C19" t="s">
        <v>508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18</v>
      </c>
      <c r="G19" s="117">
        <f>IF(ISNUMBER(SEARCH('Карта учёта'!$B$15,Расходка[[#This Row],[Наименование расходного материала]])),MAX($G$1:G18)+1,0)</f>
        <v>18</v>
      </c>
      <c r="H19" s="117">
        <f>IF(ISNUMBER(SEARCH('Карта учёта'!$B$16,Расходка[[#This Row],[Наименование расходного материала]])),MAX($H$1:H18)+1,0)</f>
        <v>18</v>
      </c>
      <c r="I19" s="117">
        <f>IF(ISNUMBER(SEARCH('Карта учёта'!$B$17,Расходка[[#This Row],[Наименование расходного материала]])),MAX($I$1:I18)+1,0)</f>
        <v>18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>Demax</v>
      </c>
      <c r="T19" s="116" t="str">
        <f>IFERROR(INDEX(Расходка[Наименование расходного материала],MATCH(Расходка[[#This Row],[№]],Поиск_расходки[Индекс3],0)),"")</f>
        <v>Demax</v>
      </c>
      <c r="U19" s="116" t="str">
        <f>IFERROR(INDEX(Расходка[Наименование расходного материала],MATCH(Расходка[[#This Row],[№]],Поиск_расходки[Индекс4],0)),"")</f>
        <v>Demax</v>
      </c>
      <c r="V19" s="116" t="str">
        <f>IFERROR(INDEX(Расходка[Наименование расходного материала],MATCH(Расходка[[#This Row],[№]],Поиск_расходки[Индекс5],0)),"")</f>
        <v>Demax</v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300</v>
      </c>
    </row>
    <row r="20" spans="1:35">
      <c r="A20">
        <v>19</v>
      </c>
      <c r="B20" t="s">
        <v>205</v>
      </c>
      <c r="C20" s="1" t="s">
        <v>338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19</v>
      </c>
      <c r="G20" s="117">
        <f>IF(ISNUMBER(SEARCH('Карта учёта'!$B$15,Расходка[[#This Row],[Наименование расходного материала]])),MAX($G$1:G19)+1,0)</f>
        <v>19</v>
      </c>
      <c r="H20" s="117">
        <f>IF(ISNUMBER(SEARCH('Карта учёта'!$B$16,Расходка[[#This Row],[Наименование расходного материала]])),MAX($H$1:H19)+1,0)</f>
        <v>19</v>
      </c>
      <c r="I20" s="117">
        <f>IF(ISNUMBER(SEARCH('Карта учёта'!$B$17,Расходка[[#This Row],[Наименование расходного материала]])),MAX($I$1:I19)+1,0)</f>
        <v>19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>Oscor 7F</v>
      </c>
      <c r="T20" s="116" t="str">
        <f>IFERROR(INDEX(Расходка[Наименование расходного материала],MATCH(Расходка[[#This Row],[№]],Поиск_расходки[Индекс3],0)),"")</f>
        <v>Oscor 7F</v>
      </c>
      <c r="U20" s="116" t="str">
        <f>IFERROR(INDEX(Расходка[Наименование расходного материала],MATCH(Расходка[[#This Row],[№]],Поиск_расходки[Индекс4],0)),"")</f>
        <v>Oscor 7F</v>
      </c>
      <c r="V20" s="116" t="str">
        <f>IFERROR(INDEX(Расходка[Наименование расходного материала],MATCH(Расходка[[#This Row],[№]],Поиск_расходки[Индекс5],0)),"")</f>
        <v>Oscor 7F</v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307</v>
      </c>
    </row>
    <row r="21" spans="1:35">
      <c r="A21">
        <v>20</v>
      </c>
      <c r="B21" t="s">
        <v>305</v>
      </c>
      <c r="C21" s="1" t="s">
        <v>510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20</v>
      </c>
      <c r="G21" s="117">
        <f>IF(ISNUMBER(SEARCH('Карта учёта'!$B$15,Расходка[[#This Row],[Наименование расходного материала]])),MAX($G$1:G20)+1,0)</f>
        <v>20</v>
      </c>
      <c r="H21" s="117">
        <f>IF(ISNUMBER(SEARCH('Карта учёта'!$B$16,Расходка[[#This Row],[Наименование расходного материала]])),MAX($H$1:H20)+1,0)</f>
        <v>20</v>
      </c>
      <c r="I21" s="117">
        <f>IF(ISNUMBER(SEARCH('Карта учёта'!$B$17,Расходка[[#This Row],[Наименование расходного материала]])),MAX($I$1:I20)+1,0)</f>
        <v>20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>"МИМ". Тюмень</v>
      </c>
      <c r="T21" s="116" t="str">
        <f>IFERROR(INDEX(Расходка[Наименование расходного материала],MATCH(Расходка[[#This Row],[№]],Поиск_расходки[Индекс3],0)),"")</f>
        <v>"МИМ". Тюмень</v>
      </c>
      <c r="U21" s="116" t="str">
        <f>IFERROR(INDEX(Расходка[Наименование расходного материала],MATCH(Расходка[[#This Row],[№]],Поиск_расходки[Индекс4],0)),"")</f>
        <v>"МИМ". Тюмень</v>
      </c>
      <c r="V21" s="116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305</v>
      </c>
      <c r="C22" s="1" t="s">
        <v>512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21</v>
      </c>
      <c r="G22" s="117">
        <f>IF(ISNUMBER(SEARCH('Карта учёта'!$B$15,Расходка[[#This Row],[Наименование расходного материала]])),MAX($G$1:G21)+1,0)</f>
        <v>21</v>
      </c>
      <c r="H22" s="117">
        <f>IF(ISNUMBER(SEARCH('Карта учёта'!$B$16,Расходка[[#This Row],[Наименование расходного материала]])),MAX($H$1:H21)+1,0)</f>
        <v>21</v>
      </c>
      <c r="I22" s="117">
        <f>IF(ISNUMBER(SEARCH('Карта учёта'!$B$17,Расходка[[#This Row],[Наименование расходного материала]])),MAX($I$1:I21)+1,0)</f>
        <v>21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>Поток CTЗ по ТУ</v>
      </c>
      <c r="T22" s="116" t="str">
        <f>IFERROR(INDEX(Расходка[Наименование расходного материала],MATCH(Расходка[[#This Row],[№]],Поиск_расходки[Индекс3],0)),"")</f>
        <v>Поток CTЗ по ТУ</v>
      </c>
      <c r="U22" s="116" t="str">
        <f>IFERROR(INDEX(Расходка[Наименование расходного материала],MATCH(Расходка[[#This Row],[№]],Поиск_расходки[Индекс4],0)),"")</f>
        <v>Поток CTЗ по ТУ</v>
      </c>
      <c r="V22" s="116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2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424</v>
      </c>
    </row>
    <row r="23" spans="1:35">
      <c r="A23">
        <v>22</v>
      </c>
      <c r="B23" t="s">
        <v>305</v>
      </c>
      <c r="C23" s="1" t="s">
        <v>305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22</v>
      </c>
      <c r="G23" s="117">
        <f>IF(ISNUMBER(SEARCH('Карта учёта'!$B$15,Расходка[[#This Row],[Наименование расходного материала]])),MAX($G$1:G22)+1,0)</f>
        <v>22</v>
      </c>
      <c r="H23" s="117">
        <f>IF(ISNUMBER(SEARCH('Карта учёта'!$B$16,Расходка[[#This Row],[Наименование расходного материала]])),MAX($H$1:H22)+1,0)</f>
        <v>22</v>
      </c>
      <c r="I23" s="117">
        <f>IF(ISNUMBER(SEARCH('Карта учёта'!$B$17,Расходка[[#This Row],[Наименование расходного материала]])),MAX($I$1:I22)+1,0)</f>
        <v>22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>Индефлятор</v>
      </c>
      <c r="T23" s="116" t="str">
        <f>IFERROR(INDEX(Расходка[Наименование расходного материала],MATCH(Расходка[[#This Row],[№]],Поиск_расходки[Индекс3],0)),"")</f>
        <v>Индефлятор</v>
      </c>
      <c r="U23" s="116" t="str">
        <f>IFERROR(INDEX(Расходка[Наименование расходного материала],MATCH(Расходка[[#This Row],[№]],Поиск_расходки[Индекс4],0)),"")</f>
        <v>Индефлятор</v>
      </c>
      <c r="V23" s="116" t="str">
        <f>IFERROR(INDEX(Расходка[Наименование расходного материала],MATCH(Расходка[[#This Row],[№]],Поиск_расходки[Индекс5],0)),"")</f>
        <v>Индефлятор</v>
      </c>
      <c r="W23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321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23</v>
      </c>
      <c r="G24" s="117">
        <f>IF(ISNUMBER(SEARCH('Карта учёта'!$B$15,Расходка[[#This Row],[Наименование расходного материала]])),MAX($G$1:G23)+1,0)</f>
        <v>23</v>
      </c>
      <c r="H24" s="117">
        <f>IF(ISNUMBER(SEARCH('Карта учёта'!$B$16,Расходка[[#This Row],[Наименование расходного материала]])),MAX($H$1:H23)+1,0)</f>
        <v>23</v>
      </c>
      <c r="I24" s="117">
        <f>IF(ISNUMBER(SEARCH('Карта учёта'!$B$17,Расходка[[#This Row],[Наименование расходного материала]])),MAX($I$1:I23)+1,0)</f>
        <v>23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>Cougar LS Hydro-Track®</v>
      </c>
      <c r="T24" s="116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4" s="116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4" s="116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342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24</v>
      </c>
      <c r="G25" s="117">
        <f>IF(ISNUMBER(SEARCH('Карта учёта'!$B$15,Расходка[[#This Row],[Наименование расходного материала]])),MAX($G$1:G24)+1,0)</f>
        <v>24</v>
      </c>
      <c r="H25" s="117">
        <f>IF(ISNUMBER(SEARCH('Карта учёта'!$B$16,Расходка[[#This Row],[Наименование расходного материала]])),MAX($H$1:H24)+1,0)</f>
        <v>24</v>
      </c>
      <c r="I25" s="117">
        <f>IF(ISNUMBER(SEARCH('Карта учёта'!$B$17,Расходка[[#This Row],[Наименование расходного материала]])),MAX($I$1:I24)+1,0)</f>
        <v>24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>Cougar XT Hydro-Track®</v>
      </c>
      <c r="T25" s="116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5" s="116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5" s="116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314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25</v>
      </c>
      <c r="G26" s="117">
        <f>IF(ISNUMBER(SEARCH('Карта учёта'!$B$15,Расходка[[#This Row],[Наименование расходного материала]])),MAX($G$1:G25)+1,0)</f>
        <v>25</v>
      </c>
      <c r="H26" s="117">
        <f>IF(ISNUMBER(SEARCH('Карта учёта'!$B$16,Расходка[[#This Row],[Наименование расходного материала]])),MAX($H$1:H25)+1,0)</f>
        <v>25</v>
      </c>
      <c r="I26" s="117">
        <f>IF(ISNUMBER(SEARCH('Карта учёта'!$B$17,Расходка[[#This Row],[Наименование расходного материала]])),MAX($I$1:I25)+1,0)</f>
        <v>25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>Fielder</v>
      </c>
      <c r="T26" s="116" t="str">
        <f>IFERROR(INDEX(Расходка[Наименование расходного материала],MATCH(Расходка[[#This Row],[№]],Поиск_расходки[Индекс3],0)),"")</f>
        <v>Fielder</v>
      </c>
      <c r="U26" s="116" t="str">
        <f>IFERROR(INDEX(Расходка[Наименование расходного материала],MATCH(Расходка[[#This Row],[№]],Поиск_расходки[Индекс4],0)),"")</f>
        <v>Fielder</v>
      </c>
      <c r="V26" s="116" t="str">
        <f>IFERROR(INDEX(Расходка[Наименование расходного материала],MATCH(Расходка[[#This Row],[№]],Поиск_расходки[Индекс5],0)),"")</f>
        <v>Fielder</v>
      </c>
      <c r="W26" s="116" t="str">
        <f>IFERROR(INDEX(Расходка[Наименование расходного материала],MATCH(Расходка[[#This Row],[№]],Поиск_расходки[Индекс6],0)),"")</f>
        <v>Fielder</v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26</v>
      </c>
      <c r="G27" s="117">
        <f>IF(ISNUMBER(SEARCH('Карта учёта'!$B$15,Расходка[[#This Row],[Наименование расходного материала]])),MAX($G$1:G26)+1,0)</f>
        <v>26</v>
      </c>
      <c r="H27" s="117">
        <f>IF(ISNUMBER(SEARCH('Карта учёта'!$B$16,Расходка[[#This Row],[Наименование расходного материала]])),MAX($H$1:H26)+1,0)</f>
        <v>26</v>
      </c>
      <c r="I27" s="117">
        <f>IF(ISNUMBER(SEARCH('Карта учёта'!$B$17,Расходка[[#This Row],[Наименование расходного материала]])),MAX($I$1:I26)+1,0)</f>
        <v>26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>Fielder XT-A</v>
      </c>
      <c r="T27" s="116" t="str">
        <f>IFERROR(INDEX(Расходка[Наименование расходного материала],MATCH(Расходка[[#This Row],[№]],Поиск_расходки[Индекс3],0)),"")</f>
        <v>Fielder XT-A</v>
      </c>
      <c r="U27" s="116" t="str">
        <f>IFERROR(INDEX(Расходка[Наименование расходного материала],MATCH(Расходка[[#This Row],[№]],Поиск_расходки[Индекс4],0)),"")</f>
        <v>Fielder XT-A</v>
      </c>
      <c r="V27" s="116" t="str">
        <f>IFERROR(INDEX(Расходка[Наименование расходного материала],MATCH(Расходка[[#This Row],[№]],Поиск_расходки[Индекс5],0)),"")</f>
        <v>Fielder XT-A</v>
      </c>
      <c r="W27" s="116" t="str">
        <f>IFERROR(INDEX(Расходка[Наименование расходного материала],MATCH(Расходка[[#This Row],[№]],Поиск_расходки[Индекс6],0)),"")</f>
        <v>Fielder XT-A</v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27</v>
      </c>
      <c r="G28" s="117">
        <f>IF(ISNUMBER(SEARCH('Карта учёта'!$B$15,Расходка[[#This Row],[Наименование расходного материала]])),MAX($G$1:G27)+1,0)</f>
        <v>27</v>
      </c>
      <c r="H28" s="117">
        <f>IF(ISNUMBER(SEARCH('Карта учёта'!$B$16,Расходка[[#This Row],[Наименование расходного материала]])),MAX($H$1:H27)+1,0)</f>
        <v>27</v>
      </c>
      <c r="I28" s="117">
        <f>IF(ISNUMBER(SEARCH('Карта учёта'!$B$17,Расходка[[#This Row],[Наименование расходного материала]])),MAX($I$1:I27)+1,0)</f>
        <v>27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>Fielder XT-R</v>
      </c>
      <c r="T28" s="116" t="str">
        <f>IFERROR(INDEX(Расходка[Наименование расходного материала],MATCH(Расходка[[#This Row],[№]],Поиск_расходки[Индекс3],0)),"")</f>
        <v>Fielder XT-R</v>
      </c>
      <c r="U28" s="116" t="str">
        <f>IFERROR(INDEX(Расходка[Наименование расходного материала],MATCH(Расходка[[#This Row],[№]],Поиск_расходки[Индекс4],0)),"")</f>
        <v>Fielder XT-R</v>
      </c>
      <c r="V28" s="116" t="str">
        <f>IFERROR(INDEX(Расходка[Наименование расходного материала],MATCH(Расходка[[#This Row],[№]],Поиск_расходки[Индекс5],0)),"")</f>
        <v>Fielder XT-R</v>
      </c>
      <c r="W28" s="116" t="str">
        <f>IFERROR(INDEX(Расходка[Наименование расходного материала],MATCH(Расходка[[#This Row],[№]],Поиск_расходки[Индекс6],0)),"")</f>
        <v>Fielder XT-R</v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359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28</v>
      </c>
      <c r="G29" s="117">
        <f>IF(ISNUMBER(SEARCH('Карта учёта'!$B$15,Расходка[[#This Row],[Наименование расходного материала]])),MAX($G$1:G28)+1,0)</f>
        <v>28</v>
      </c>
      <c r="H29" s="117">
        <f>IF(ISNUMBER(SEARCH('Карта учёта'!$B$16,Расходка[[#This Row],[Наименование расходного материала]])),MAX($H$1:H28)+1,0)</f>
        <v>28</v>
      </c>
      <c r="I29" s="117">
        <f>IF(ISNUMBER(SEARCH('Карта учёта'!$B$17,Расходка[[#This Row],[Наименование расходного материала]])),MAX($I$1:I28)+1,0)</f>
        <v>28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>Gaia Second</v>
      </c>
      <c r="T29" s="116" t="str">
        <f>IFERROR(INDEX(Расходка[Наименование расходного материала],MATCH(Расходка[[#This Row],[№]],Поиск_расходки[Индекс3],0)),"")</f>
        <v>Gaia Second</v>
      </c>
      <c r="U29" s="116" t="str">
        <f>IFERROR(INDEX(Расходка[Наименование расходного материала],MATCH(Расходка[[#This Row],[№]],Поиск_расходки[Индекс4],0)),"")</f>
        <v>Gaia Second</v>
      </c>
      <c r="V29" s="116" t="str">
        <f>IFERROR(INDEX(Расходка[Наименование расходного материала],MATCH(Расходка[[#This Row],[№]],Поиск_расходки[Индекс5],0)),"")</f>
        <v>Gaia Second</v>
      </c>
      <c r="W29" s="116" t="str">
        <f>IFERROR(INDEX(Расходка[Наименование расходного материала],MATCH(Расходка[[#This Row],[№]],Поиск_расходки[Индекс6],0)),"")</f>
        <v>Gaia Second</v>
      </c>
      <c r="X29" s="116" t="str">
        <f>IFERROR(INDEX(Расходка[Наименование расходного материала],MATCH(Расходка[[#This Row],[№]],Поиск_расходки[Индекс7],0)),"")</f>
        <v>Gaia Second</v>
      </c>
      <c r="Y29" s="116" t="str">
        <f>IFERROR(INDEX(Расходка[Наименование расходного материала],MATCH(Расходка[[#This Row],[№]],Поиск_расходки[Индекс8],0)),"")</f>
        <v>Gaia Second</v>
      </c>
      <c r="Z29" s="116" t="str">
        <f>IFERROR(INDEX(Расходка[Наименование расходного материала],MATCH(Расходка[[#This Row],[№]],Поиск_расходки[Индекс9],0)),"")</f>
        <v>Gaia Second</v>
      </c>
      <c r="AA29" s="116" t="str">
        <f>IFERROR(INDEX(Расходка[Наименование расходного материала],MATCH(Расходка[[#This Row],[№]],Поиск_расходки[Индекс10],0)),"")</f>
        <v>Gaia Second</v>
      </c>
      <c r="AB29" s="116" t="str">
        <f>IFERROR(INDEX(Расходка[Наименование расходного материала],MATCH(Расходка[[#This Row],[№]],Поиск_расходки[Индекс11],0)),"")</f>
        <v>Gaia Second</v>
      </c>
      <c r="AC29" s="116" t="str">
        <f>IFERROR(INDEX(Расходка[Наименование расходного материала],MATCH(Расходка[[#This Row],[№]],Поиск_расходки[Индекс12],0)),"")</f>
        <v>Gaia Second</v>
      </c>
      <c r="AD29" s="116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371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29</v>
      </c>
      <c r="G30" s="117">
        <f>IF(ISNUMBER(SEARCH('Карта учёта'!$B$15,Расходка[[#This Row],[Наименование расходного материала]])),MAX($G$1:G29)+1,0)</f>
        <v>29</v>
      </c>
      <c r="H30" s="117">
        <f>IF(ISNUMBER(SEARCH('Карта учёта'!$B$16,Расходка[[#This Row],[Наименование расходного материала]])),MAX($H$1:H29)+1,0)</f>
        <v>29</v>
      </c>
      <c r="I30" s="117">
        <f>IF(ISNUMBER(SEARCH('Карта учёта'!$B$17,Расходка[[#This Row],[Наименование расходного материала]])),MAX($I$1:I29)+1,0)</f>
        <v>29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>Gaia Third</v>
      </c>
      <c r="T30" s="116" t="str">
        <f>IFERROR(INDEX(Расходка[Наименование расходного материала],MATCH(Расходка[[#This Row],[№]],Поиск_расходки[Индекс3],0)),"")</f>
        <v>Gaia Third</v>
      </c>
      <c r="U30" s="116" t="str">
        <f>IFERROR(INDEX(Расходка[Наименование расходного материала],MATCH(Расходка[[#This Row],[№]],Поиск_расходки[Индекс4],0)),"")</f>
        <v>Gaia Third</v>
      </c>
      <c r="V30" s="116" t="str">
        <f>IFERROR(INDEX(Расходка[Наименование расходного материала],MATCH(Расходка[[#This Row],[№]],Поиск_расходки[Индекс5],0)),"")</f>
        <v>Gaia Third</v>
      </c>
      <c r="W30" s="116" t="str">
        <f>IFERROR(INDEX(Расходка[Наименование расходного материала],MATCH(Расходка[[#This Row],[№]],Поиск_расходки[Индекс6],0)),"")</f>
        <v>Gaia Third</v>
      </c>
      <c r="X30" s="116" t="str">
        <f>IFERROR(INDEX(Расходка[Наименование расходного материала],MATCH(Расходка[[#This Row],[№]],Поиск_расходки[Индекс7],0)),"")</f>
        <v>Gaia Third</v>
      </c>
      <c r="Y30" s="116" t="str">
        <f>IFERROR(INDEX(Расходка[Наименование расходного материала],MATCH(Расходка[[#This Row],[№]],Поиск_расходки[Индекс8],0)),"")</f>
        <v>Gaia Third</v>
      </c>
      <c r="Z30" s="116" t="str">
        <f>IFERROR(INDEX(Расходка[Наименование расходного материала],MATCH(Расходка[[#This Row],[№]],Поиск_расходки[Индекс9],0)),"")</f>
        <v>Gaia Third</v>
      </c>
      <c r="AA30" s="116" t="str">
        <f>IFERROR(INDEX(Расходка[Наименование расходного материала],MATCH(Расходка[[#This Row],[№]],Поиск_расходки[Индекс10],0)),"")</f>
        <v>Gaia Third</v>
      </c>
      <c r="AB30" s="116" t="str">
        <f>IFERROR(INDEX(Расходка[Наименование расходного материала],MATCH(Расходка[[#This Row],[№]],Поиск_расходки[Индекс11],0)),"")</f>
        <v>Gaia Third</v>
      </c>
      <c r="AC30" s="116" t="str">
        <f>IFERROR(INDEX(Расходка[Наименование расходного материала],MATCH(Расходка[[#This Row],[№]],Поиск_расходки[Индекс12],0)),"")</f>
        <v>Gaia Third</v>
      </c>
      <c r="AD30" s="116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322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30</v>
      </c>
      <c r="G31" s="117">
        <f>IF(ISNUMBER(SEARCH('Карта учёта'!$B$15,Расходка[[#This Row],[Наименование расходного материала]])),MAX($G$1:G30)+1,0)</f>
        <v>30</v>
      </c>
      <c r="H31" s="117">
        <f>IF(ISNUMBER(SEARCH('Карта учёта'!$B$16,Расходка[[#This Row],[Наименование расходного материала]])),MAX($H$1:H30)+1,0)</f>
        <v>30</v>
      </c>
      <c r="I31" s="117">
        <f>IF(ISNUMBER(SEARCH('Карта учёта'!$B$17,Расходка[[#This Row],[Наименование расходного материала]])),MAX($I$1:I30)+1,0)</f>
        <v>30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>Intuition</v>
      </c>
      <c r="T31" s="116" t="str">
        <f>IFERROR(INDEX(Расходка[Наименование расходного материала],MATCH(Расходка[[#This Row],[№]],Поиск_расходки[Индекс3],0)),"")</f>
        <v>Intuition</v>
      </c>
      <c r="U31" s="116" t="str">
        <f>IFERROR(INDEX(Расходка[Наименование расходного материала],MATCH(Расходка[[#This Row],[№]],Поиск_расходки[Индекс4],0)),"")</f>
        <v>Intuition</v>
      </c>
      <c r="V31" s="116" t="str">
        <f>IFERROR(INDEX(Расходка[Наименование расходного материала],MATCH(Расходка[[#This Row],[№]],Поиск_расходки[Индекс5],0)),"")</f>
        <v>Intuition</v>
      </c>
      <c r="W31" s="116" t="str">
        <f>IFERROR(INDEX(Расходка[Наименование расходного материала],MATCH(Расходка[[#This Row],[№]],Поиск_расходки[Индекс6],0)),"")</f>
        <v>Intuition</v>
      </c>
      <c r="X31" s="116" t="str">
        <f>IFERROR(INDEX(Расходка[Наименование расходного материала],MATCH(Расходка[[#This Row],[№]],Поиск_расходки[Индекс7],0)),"")</f>
        <v>Intuition</v>
      </c>
      <c r="Y31" s="116" t="str">
        <f>IFERROR(INDEX(Расходка[Наименование расходного материала],MATCH(Расходка[[#This Row],[№]],Поиск_расходки[Индекс8],0)),"")</f>
        <v>Intuition</v>
      </c>
      <c r="Z31" s="116" t="str">
        <f>IFERROR(INDEX(Расходка[Наименование расходного материала],MATCH(Расходка[[#This Row],[№]],Поиск_расходки[Индекс9],0)),"")</f>
        <v>Intuition</v>
      </c>
      <c r="AA31" s="116" t="str">
        <f>IFERROR(INDEX(Расходка[Наименование расходного материала],MATCH(Расходка[[#This Row],[№]],Поиск_расходки[Индекс10],0)),"")</f>
        <v>Intuition</v>
      </c>
      <c r="AB31" s="116" t="str">
        <f>IFERROR(INDEX(Расходка[Наименование расходного материала],MATCH(Расходка[[#This Row],[№]],Поиск_расходки[Индекс11],0)),"")</f>
        <v>Intuition</v>
      </c>
      <c r="AC31" s="116" t="str">
        <f>IFERROR(INDEX(Расходка[Наименование расходного материала],MATCH(Расходка[[#This Row],[№]],Поиск_расходки[Индекс12],0)),"")</f>
        <v>Intuition</v>
      </c>
      <c r="AD31" s="116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318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31</v>
      </c>
      <c r="G32" s="117">
        <f>IF(ISNUMBER(SEARCH('Карта учёта'!$B$15,Расходка[[#This Row],[Наименование расходного материала]])),MAX($G$1:G31)+1,0)</f>
        <v>31</v>
      </c>
      <c r="H32" s="117">
        <f>IF(ISNUMBER(SEARCH('Карта учёта'!$B$16,Расходка[[#This Row],[Наименование расходного материала]])),MAX($H$1:H31)+1,0)</f>
        <v>31</v>
      </c>
      <c r="I32" s="117">
        <f>IF(ISNUMBER(SEARCH('Карта учёта'!$B$17,Расходка[[#This Row],[Наименование расходного материала]])),MAX($I$1:I31)+1,0)</f>
        <v>31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>ProVia 3 Hydro-Track®</v>
      </c>
      <c r="T32" s="116" t="str">
        <f>IFERROR(INDEX(Расходка[Наименование расходного материала],MATCH(Расходка[[#This Row],[№]],Поиск_расходки[Индекс3],0)),"")</f>
        <v>ProVia 3 Hydro-Track®</v>
      </c>
      <c r="U32" s="116" t="str">
        <f>IFERROR(INDEX(Расходка[Наименование расходного материала],MATCH(Расходка[[#This Row],[№]],Поиск_расходки[Индекс4],0)),"")</f>
        <v>ProVia 3 Hydro-Track®</v>
      </c>
      <c r="V32" s="116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32</v>
      </c>
      <c r="G33" s="117">
        <f>IF(ISNUMBER(SEARCH('Карта учёта'!$B$15,Расходка[[#This Row],[Наименование расходного материала]])),MAX($G$1:G32)+1,0)</f>
        <v>32</v>
      </c>
      <c r="H33" s="117">
        <f>IF(ISNUMBER(SEARCH('Карта учёта'!$B$16,Расходка[[#This Row],[Наименование расходного материала]])),MAX($H$1:H32)+1,0)</f>
        <v>32</v>
      </c>
      <c r="I33" s="117">
        <f>IF(ISNUMBER(SEARCH('Карта учёта'!$B$17,Расходка[[#This Row],[Наименование расходного материала]])),MAX($I$1:I32)+1,0)</f>
        <v>32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>ProVia 6 Hydro-Track®</v>
      </c>
      <c r="T33" s="116" t="str">
        <f>IFERROR(INDEX(Расходка[Наименование расходного материала],MATCH(Расходка[[#This Row],[№]],Поиск_расходки[Индекс3],0)),"")</f>
        <v>ProVia 6 Hydro-Track®</v>
      </c>
      <c r="U33" s="116" t="str">
        <f>IFERROR(INDEX(Расходка[Наименование расходного материала],MATCH(Расходка[[#This Row],[№]],Поиск_расходки[Индекс4],0)),"")</f>
        <v>ProVia 6 Hydro-Track®</v>
      </c>
      <c r="V33" s="116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33</v>
      </c>
      <c r="G34" s="117">
        <f>IF(ISNUMBER(SEARCH('Карта учёта'!$B$15,Расходка[[#This Row],[Наименование расходного материала]])),MAX($G$1:G33)+1,0)</f>
        <v>33</v>
      </c>
      <c r="H34" s="117">
        <f>IF(ISNUMBER(SEARCH('Карта учёта'!$B$16,Расходка[[#This Row],[Наименование расходного материала]])),MAX($H$1:H33)+1,0)</f>
        <v>33</v>
      </c>
      <c r="I34" s="117">
        <f>IF(ISNUMBER(SEARCH('Карта учёта'!$B$17,Расходка[[#This Row],[Наименование расходного материала]])),MAX($I$1:I33)+1,0)</f>
        <v>33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>ProVia 9 Hydro-Track®</v>
      </c>
      <c r="T34" s="116" t="str">
        <f>IFERROR(INDEX(Расходка[Наименование расходного материала],MATCH(Расходка[[#This Row],[№]],Поиск_расходки[Индекс3],0)),"")</f>
        <v>ProVia 9 Hydro-Track®</v>
      </c>
      <c r="U34" s="116" t="str">
        <f>IFERROR(INDEX(Расходка[Наименование расходного материала],MATCH(Расходка[[#This Row],[№]],Поиск_расходки[Индекс4],0)),"")</f>
        <v>ProVia 9 Hydro-Track®</v>
      </c>
      <c r="V34" s="116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34</v>
      </c>
      <c r="G35" s="117">
        <f>IF(ISNUMBER(SEARCH('Карта учёта'!$B$15,Расходка[[#This Row],[Наименование расходного материала]])),MAX($G$1:G34)+1,0)</f>
        <v>34</v>
      </c>
      <c r="H35" s="117">
        <f>IF(ISNUMBER(SEARCH('Карта учёта'!$B$16,Расходка[[#This Row],[Наименование расходного материала]])),MAX($H$1:H34)+1,0)</f>
        <v>34</v>
      </c>
      <c r="I35" s="117">
        <f>IF(ISNUMBER(SEARCH('Карта учёта'!$B$17,Расходка[[#This Row],[Наименование расходного материала]])),MAX($I$1:I34)+1,0)</f>
        <v>34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>Rinato</v>
      </c>
      <c r="T35" s="116" t="str">
        <f>IFERROR(INDEX(Расходка[Наименование расходного материала],MATCH(Расходка[[#This Row],[№]],Поиск_расходки[Индекс3],0)),"")</f>
        <v>Rinato</v>
      </c>
      <c r="U35" s="116" t="str">
        <f>IFERROR(INDEX(Расходка[Наименование расходного материала],MATCH(Расходка[[#This Row],[№]],Поиск_расходки[Индекс4],0)),"")</f>
        <v>Rinato</v>
      </c>
      <c r="V35" s="116" t="str">
        <f>IFERROR(INDEX(Расходка[Наименование расходного материала],MATCH(Расходка[[#This Row],[№]],Поиск_расходки[Индекс5],0)),"")</f>
        <v>Rinato</v>
      </c>
      <c r="W35" s="116" t="str">
        <f>IFERROR(INDEX(Расходка[Наименование расходного материала],MATCH(Расходка[[#This Row],[№]],Поиск_расходки[Индекс6],0)),"")</f>
        <v>Rinato</v>
      </c>
      <c r="X35" s="116" t="str">
        <f>IFERROR(INDEX(Расходка[Наименование расходного материала],MATCH(Расходка[[#This Row],[№]],Поиск_расходки[Индекс7],0)),"")</f>
        <v>Rinato</v>
      </c>
      <c r="Y35" s="116" t="str">
        <f>IFERROR(INDEX(Расходка[Наименование расходного материала],MATCH(Расходка[[#This Row],[№]],Поиск_расходки[Индекс8],0)),"")</f>
        <v>Rinato</v>
      </c>
      <c r="Z35" s="116" t="str">
        <f>IFERROR(INDEX(Расходка[Наименование расходного материала],MATCH(Расходка[[#This Row],[№]],Поиск_расходки[Индекс9],0)),"")</f>
        <v>Rinato</v>
      </c>
      <c r="AA35" s="116" t="str">
        <f>IFERROR(INDEX(Расходка[Наименование расходного материала],MATCH(Расходка[[#This Row],[№]],Поиск_расходки[Индекс10],0)),"")</f>
        <v>Rinato</v>
      </c>
      <c r="AB35" s="116" t="str">
        <f>IFERROR(INDEX(Расходка[Наименование расходного материала],MATCH(Расходка[[#This Row],[№]],Поиск_расходки[Индекс11],0)),"")</f>
        <v>Rinato</v>
      </c>
      <c r="AC35" s="116" t="str">
        <f>IFERROR(INDEX(Расходка[Наименование расходного материала],MATCH(Расходка[[#This Row],[№]],Поиск_расходки[Индекс12],0)),"")</f>
        <v>Rinato</v>
      </c>
      <c r="AD35" s="116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353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35</v>
      </c>
      <c r="G36" s="117">
        <f>IF(ISNUMBER(SEARCH('Карта учёта'!$B$15,Расходка[[#This Row],[Наименование расходного материала]])),MAX($G$1:G35)+1,0)</f>
        <v>35</v>
      </c>
      <c r="H36" s="117">
        <f>IF(ISNUMBER(SEARCH('Карта учёта'!$B$16,Расходка[[#This Row],[Наименование расходного материала]])),MAX($H$1:H35)+1,0)</f>
        <v>35</v>
      </c>
      <c r="I36" s="117">
        <f>IF(ISNUMBER(SEARCH('Карта учёта'!$B$17,Расходка[[#This Row],[Наименование расходного материала]])),MAX($I$1:I35)+1,0)</f>
        <v>35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>Runthrough NS (Floppy)</v>
      </c>
      <c r="T36" s="116" t="str">
        <f>IFERROR(INDEX(Расходка[Наименование расходного материала],MATCH(Расходка[[#This Row],[№]],Поиск_расходки[Индекс3],0)),"")</f>
        <v>Runthrough NS (Floppy)</v>
      </c>
      <c r="U36" s="116" t="str">
        <f>IFERROR(INDEX(Расходка[Наименование расходного материала],MATCH(Расходка[[#This Row],[№]],Поиск_расходки[Индекс4],0)),"")</f>
        <v>Runthrough NS (Floppy)</v>
      </c>
      <c r="V36" s="116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36</v>
      </c>
      <c r="G37" s="117">
        <f>IF(ISNUMBER(SEARCH('Карта учёта'!$B$15,Расходка[[#This Row],[Наименование расходного материала]])),MAX($G$1:G36)+1,0)</f>
        <v>36</v>
      </c>
      <c r="H37" s="117">
        <f>IF(ISNUMBER(SEARCH('Карта учёта'!$B$16,Расходка[[#This Row],[Наименование расходного материала]])),MAX($H$1:H36)+1,0)</f>
        <v>36</v>
      </c>
      <c r="I37" s="117">
        <f>IF(ISNUMBER(SEARCH('Карта учёта'!$B$17,Расходка[[#This Row],[Наименование расходного материала]])),MAX($I$1:I36)+1,0)</f>
        <v>36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>Runthrough NS Hypercoat</v>
      </c>
      <c r="T37" s="116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7" s="116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7" s="116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360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37</v>
      </c>
      <c r="G38" s="117">
        <f>IF(ISNUMBER(SEARCH('Карта учёта'!$B$15,Расходка[[#This Row],[Наименование расходного материала]])),MAX($G$1:G37)+1,0)</f>
        <v>37</v>
      </c>
      <c r="H38" s="117">
        <f>IF(ISNUMBER(SEARCH('Карта учёта'!$B$16,Расходка[[#This Row],[Наименование расходного материала]])),MAX($H$1:H37)+1,0)</f>
        <v>37</v>
      </c>
      <c r="I38" s="117">
        <f>IF(ISNUMBER(SEARCH('Карта учёта'!$B$17,Расходка[[#This Row],[Наименование расходного материала]])),MAX($I$1:I37)+1,0)</f>
        <v>37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>Runthrough NS Intermediate</v>
      </c>
      <c r="T38" s="116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38" s="116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38" s="116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315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38</v>
      </c>
      <c r="G39" s="117">
        <f>IF(ISNUMBER(SEARCH('Карта учёта'!$B$15,Расходка[[#This Row],[Наименование расходного материала]])),MAX($G$1:G38)+1,0)</f>
        <v>38</v>
      </c>
      <c r="H39" s="117">
        <f>IF(ISNUMBER(SEARCH('Карта учёта'!$B$16,Расходка[[#This Row],[Наименование расходного материала]])),MAX($H$1:H38)+1,0)</f>
        <v>38</v>
      </c>
      <c r="I39" s="117">
        <f>IF(ISNUMBER(SEARCH('Карта учёта'!$B$17,Расходка[[#This Row],[Наименование расходного материала]])),MAX($I$1:I38)+1,0)</f>
        <v>38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>Sion</v>
      </c>
      <c r="T39" s="116" t="str">
        <f>IFERROR(INDEX(Расходка[Наименование расходного материала],MATCH(Расходка[[#This Row],[№]],Поиск_расходки[Индекс3],0)),"")</f>
        <v>Sion</v>
      </c>
      <c r="U39" s="116" t="str">
        <f>IFERROR(INDEX(Расходка[Наименование расходного материала],MATCH(Расходка[[#This Row],[№]],Поиск_расходки[Индекс4],0)),"")</f>
        <v>Sion</v>
      </c>
      <c r="V39" s="116" t="str">
        <f>IFERROR(INDEX(Расходка[Наименование расходного материала],MATCH(Расходка[[#This Row],[№]],Поиск_расходки[Индекс5],0)),"")</f>
        <v>Sion</v>
      </c>
      <c r="W39" s="116" t="str">
        <f>IFERROR(INDEX(Расходка[Наименование расходного материала],MATCH(Расходка[[#This Row],[№]],Поиск_расходки[Индекс6],0)),"")</f>
        <v>Sion</v>
      </c>
      <c r="X39" s="116" t="str">
        <f>IFERROR(INDEX(Расходка[Наименование расходного материала],MATCH(Расходка[[#This Row],[№]],Поиск_расходки[Индекс7],0)),"")</f>
        <v>Sion</v>
      </c>
      <c r="Y39" s="116" t="str">
        <f>IFERROR(INDEX(Расходка[Наименование расходного материала],MATCH(Расходка[[#This Row],[№]],Поиск_расходки[Индекс8],0)),"")</f>
        <v>Sion</v>
      </c>
      <c r="Z39" s="116" t="str">
        <f>IFERROR(INDEX(Расходка[Наименование расходного материала],MATCH(Расходка[[#This Row],[№]],Поиск_расходки[Индекс9],0)),"")</f>
        <v>Sion</v>
      </c>
      <c r="AA39" s="116" t="str">
        <f>IFERROR(INDEX(Расходка[Наименование расходного материала],MATCH(Расходка[[#This Row],[№]],Поиск_расходки[Индекс10],0)),"")</f>
        <v>Sion</v>
      </c>
      <c r="AB39" s="116" t="str">
        <f>IFERROR(INDEX(Расходка[Наименование расходного материала],MATCH(Расходка[[#This Row],[№]],Поиск_расходки[Индекс11],0)),"")</f>
        <v>Sion</v>
      </c>
      <c r="AC39" s="116" t="str">
        <f>IFERROR(INDEX(Расходка[Наименование расходного материала],MATCH(Расходка[[#This Row],[№]],Поиск_расходки[Индекс12],0)),"")</f>
        <v>Sion</v>
      </c>
      <c r="AD39" s="116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t="s">
        <v>380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39</v>
      </c>
      <c r="G40" s="117">
        <f>IF(ISNUMBER(SEARCH('Карта учёта'!$B$15,Расходка[[#This Row],[Наименование расходного материала]])),MAX($G$1:G39)+1,0)</f>
        <v>39</v>
      </c>
      <c r="H40" s="117">
        <f>IF(ISNUMBER(SEARCH('Карта учёта'!$B$16,Расходка[[#This Row],[Наименование расходного материала]])),MAX($H$1:H39)+1,0)</f>
        <v>39</v>
      </c>
      <c r="I40" s="117">
        <f>IF(ISNUMBER(SEARCH('Карта учёта'!$B$17,Расходка[[#This Row],[Наименование расходного материала]])),MAX($I$1:I39)+1,0)</f>
        <v>39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>Sion Black</v>
      </c>
      <c r="T40" s="116" t="str">
        <f>IFERROR(INDEX(Расходка[Наименование расходного материала],MATCH(Расходка[[#This Row],[№]],Поиск_расходки[Индекс3],0)),"")</f>
        <v>Sion Black</v>
      </c>
      <c r="U40" s="116" t="str">
        <f>IFERROR(INDEX(Расходка[Наименование расходного материала],MATCH(Расходка[[#This Row],[№]],Поиск_расходки[Индекс4],0)),"")</f>
        <v>Sion Black</v>
      </c>
      <c r="V40" s="116" t="str">
        <f>IFERROR(INDEX(Расходка[Наименование расходного материала],MATCH(Расходка[[#This Row],[№]],Поиск_расходки[Индекс5],0)),"")</f>
        <v>Sion Black</v>
      </c>
      <c r="W40" s="116" t="str">
        <f>IFERROR(INDEX(Расходка[Наименование расходного материала],MATCH(Расходка[[#This Row],[№]],Поиск_расходки[Индекс6],0)),"")</f>
        <v>Sion Black</v>
      </c>
      <c r="X40" s="116" t="str">
        <f>IFERROR(INDEX(Расходка[Наименование расходного материала],MATCH(Расходка[[#This Row],[№]],Поиск_расходки[Индекс7],0)),"")</f>
        <v>Sion Black</v>
      </c>
      <c r="Y40" s="116" t="str">
        <f>IFERROR(INDEX(Расходка[Наименование расходного материала],MATCH(Расходка[[#This Row],[№]],Поиск_расходки[Индекс8],0)),"")</f>
        <v>Sion Black</v>
      </c>
      <c r="Z40" s="116" t="str">
        <f>IFERROR(INDEX(Расходка[Наименование расходного материала],MATCH(Расходка[[#This Row],[№]],Поиск_расходки[Индекс9],0)),"")</f>
        <v>Sion Black</v>
      </c>
      <c r="AA40" s="116" t="str">
        <f>IFERROR(INDEX(Расходка[Наименование расходного материала],MATCH(Расходка[[#This Row],[№]],Поиск_расходки[Индекс10],0)),"")</f>
        <v>Sion Black</v>
      </c>
      <c r="AB40" s="116" t="str">
        <f>IFERROR(INDEX(Расходка[Наименование расходного материала],MATCH(Расходка[[#This Row],[№]],Поиск_расходки[Индекс11],0)),"")</f>
        <v>Sion Black</v>
      </c>
      <c r="AC40" s="116" t="str">
        <f>IFERROR(INDEX(Расходка[Наименование расходного материала],MATCH(Расходка[[#This Row],[№]],Поиск_расходки[Индекс12],0)),"")</f>
        <v>Sion Black</v>
      </c>
      <c r="AD40" s="116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s="1" t="s">
        <v>374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40</v>
      </c>
      <c r="G41" s="117">
        <f>IF(ISNUMBER(SEARCH('Карта учёта'!$B$15,Расходка[[#This Row],[Наименование расходного материала]])),MAX($G$1:G40)+1,0)</f>
        <v>40</v>
      </c>
      <c r="H41" s="117">
        <f>IF(ISNUMBER(SEARCH('Карта учёта'!$B$16,Расходка[[#This Row],[Наименование расходного материала]])),MAX($H$1:H40)+1,0)</f>
        <v>40</v>
      </c>
      <c r="I41" s="117">
        <f>IF(ISNUMBER(SEARCH('Карта учёта'!$B$17,Расходка[[#This Row],[Наименование расходного материала]])),MAX($I$1:I40)+1,0)</f>
        <v>40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>Sion Blue</v>
      </c>
      <c r="T41" s="116" t="str">
        <f>IFERROR(INDEX(Расходка[Наименование расходного материала],MATCH(Расходка[[#This Row],[№]],Поиск_расходки[Индекс3],0)),"")</f>
        <v>Sion Blue</v>
      </c>
      <c r="U41" s="116" t="str">
        <f>IFERROR(INDEX(Расходка[Наименование расходного материала],MATCH(Расходка[[#This Row],[№]],Поиск_расходки[Индекс4],0)),"")</f>
        <v>Sion Blue</v>
      </c>
      <c r="V41" s="116" t="str">
        <f>IFERROR(INDEX(Расходка[Наименование расходного материала],MATCH(Расходка[[#This Row],[№]],Поиск_расходки[Индекс5],0)),"")</f>
        <v>Sion Blue</v>
      </c>
      <c r="W41" s="116" t="str">
        <f>IFERROR(INDEX(Расходка[Наименование расходного материала],MATCH(Расходка[[#This Row],[№]],Поиск_расходки[Индекс6],0)),"")</f>
        <v>Sion Blue</v>
      </c>
      <c r="X41" s="116" t="str">
        <f>IFERROR(INDEX(Расходка[Наименование расходного материала],MATCH(Расходка[[#This Row],[№]],Поиск_расходки[Индекс7],0)),"")</f>
        <v>Sion Blue</v>
      </c>
      <c r="Y41" s="116" t="str">
        <f>IFERROR(INDEX(Расходка[Наименование расходного материала],MATCH(Расходка[[#This Row],[№]],Поиск_расходки[Индекс8],0)),"")</f>
        <v>Sion Blue</v>
      </c>
      <c r="Z41" s="116" t="str">
        <f>IFERROR(INDEX(Расходка[Наименование расходного материала],MATCH(Расходка[[#This Row],[№]],Поиск_расходки[Индекс9],0)),"")</f>
        <v>Sion Blue</v>
      </c>
      <c r="AA41" s="116" t="str">
        <f>IFERROR(INDEX(Расходка[Наименование расходного материала],MATCH(Расходка[[#This Row],[№]],Поиск_расходки[Индекс10],0)),"")</f>
        <v>Sion Blue</v>
      </c>
      <c r="AB41" s="116" t="str">
        <f>IFERROR(INDEX(Расходка[Наименование расходного материала],MATCH(Расходка[[#This Row],[№]],Поиск_расходки[Индекс11],0)),"")</f>
        <v>Sion Blue</v>
      </c>
      <c r="AC41" s="116" t="str">
        <f>IFERROR(INDEX(Расходка[Наименование расходного материала],MATCH(Расходка[[#This Row],[№]],Поиск_расходки[Индекс12],0)),"")</f>
        <v>Sion Blue</v>
      </c>
      <c r="AD41" s="116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317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41</v>
      </c>
      <c r="G42" s="117">
        <f>IF(ISNUMBER(SEARCH('Карта учёта'!$B$15,Расходка[[#This Row],[Наименование расходного материала]])),MAX($G$1:G41)+1,0)</f>
        <v>41</v>
      </c>
      <c r="H42" s="117">
        <f>IF(ISNUMBER(SEARCH('Карта учёта'!$B$16,Расходка[[#This Row],[Наименование расходного материала]])),MAX($H$1:H41)+1,0)</f>
        <v>41</v>
      </c>
      <c r="I42" s="117">
        <f>IF(ISNUMBER(SEARCH('Карта учёта'!$B$17,Расходка[[#This Row],[Наименование расходного материала]])),MAX($I$1:I41)+1,0)</f>
        <v>41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>Thunder</v>
      </c>
      <c r="T42" s="116" t="str">
        <f>IFERROR(INDEX(Расходка[Наименование расходного материала],MATCH(Расходка[[#This Row],[№]],Поиск_расходки[Индекс3],0)),"")</f>
        <v>Thunder</v>
      </c>
      <c r="U42" s="116" t="str">
        <f>IFERROR(INDEX(Расходка[Наименование расходного материала],MATCH(Расходка[[#This Row],[№]],Поиск_расходки[Индекс4],0)),"")</f>
        <v>Thunder</v>
      </c>
      <c r="V42" s="116" t="str">
        <f>IFERROR(INDEX(Расходка[Наименование расходного материала],MATCH(Расходка[[#This Row],[№]],Поиск_расходки[Индекс5],0)),"")</f>
        <v>Thunder</v>
      </c>
      <c r="W42" s="116" t="str">
        <f>IFERROR(INDEX(Расходка[Наименование расходного материала],MATCH(Расходка[[#This Row],[№]],Поиск_расходки[Индекс6],0)),"")</f>
        <v>Thunder</v>
      </c>
      <c r="X42" s="116" t="str">
        <f>IFERROR(INDEX(Расходка[Наименование расходного материала],MATCH(Расходка[[#This Row],[№]],Поиск_расходки[Индекс7],0)),"")</f>
        <v>Thunder</v>
      </c>
      <c r="Y42" s="116" t="str">
        <f>IFERROR(INDEX(Расходка[Наименование расходного материала],MATCH(Расходка[[#This Row],[№]],Поиск_расходки[Индекс8],0)),"")</f>
        <v>Thunder</v>
      </c>
      <c r="Z42" s="116" t="str">
        <f>IFERROR(INDEX(Расходка[Наименование расходного материала],MATCH(Расходка[[#This Row],[№]],Поиск_расходки[Индекс9],0)),"")</f>
        <v>Thunder</v>
      </c>
      <c r="AA42" s="116" t="str">
        <f>IFERROR(INDEX(Расходка[Наименование расходного материала],MATCH(Расходка[[#This Row],[№]],Поиск_расходки[Индекс10],0)),"")</f>
        <v>Thunder</v>
      </c>
      <c r="AB42" s="116" t="str">
        <f>IFERROR(INDEX(Расходка[Наименование расходного материала],MATCH(Расходка[[#This Row],[№]],Поиск_расходки[Индекс11],0)),"")</f>
        <v>Thunder</v>
      </c>
      <c r="AC42" s="116" t="str">
        <f>IFERROR(INDEX(Расходка[Наименование расходного материала],MATCH(Расходка[[#This Row],[№]],Поиск_расходки[Индекс12],0)),"")</f>
        <v>Thunder</v>
      </c>
      <c r="AD42" s="116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362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42</v>
      </c>
      <c r="G43" s="117">
        <f>IF(ISNUMBER(SEARCH('Карта учёта'!$B$15,Расходка[[#This Row],[Наименование расходного материала]])),MAX($G$1:G42)+1,0)</f>
        <v>42</v>
      </c>
      <c r="H43" s="117">
        <f>IF(ISNUMBER(SEARCH('Карта учёта'!$B$16,Расходка[[#This Row],[Наименование расходного материала]])),MAX($H$1:H42)+1,0)</f>
        <v>42</v>
      </c>
      <c r="I43" s="117">
        <f>IF(ISNUMBER(SEARCH('Карта учёта'!$B$17,Расходка[[#This Row],[Наименование расходного материала]])),MAX($I$1:I42)+1,0)</f>
        <v>42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>Whisper MS</v>
      </c>
      <c r="T43" s="116" t="str">
        <f>IFERROR(INDEX(Расходка[Наименование расходного материала],MATCH(Расходка[[#This Row],[№]],Поиск_расходки[Индекс3],0)),"")</f>
        <v>Whisper MS</v>
      </c>
      <c r="U43" s="116" t="str">
        <f>IFERROR(INDEX(Расходка[Наименование расходного материала],MATCH(Расходка[[#This Row],[№]],Поиск_расходки[Индекс4],0)),"")</f>
        <v>Whisper MS</v>
      </c>
      <c r="V43" s="116" t="str">
        <f>IFERROR(INDEX(Расходка[Наименование расходного материала],MATCH(Расходка[[#This Row],[№]],Поиск_расходки[Индекс5],0)),"")</f>
        <v>Whisper MS</v>
      </c>
      <c r="W43" s="116" t="str">
        <f>IFERROR(INDEX(Расходка[Наименование расходного материала],MATCH(Расходка[[#This Row],[№]],Поиск_расходки[Индекс6],0)),"")</f>
        <v>Whisper MS</v>
      </c>
      <c r="X43" s="116" t="str">
        <f>IFERROR(INDEX(Расходка[Наименование расходного материала],MATCH(Расходка[[#This Row],[№]],Поиск_расходки[Индекс7],0)),"")</f>
        <v>Whisper MS</v>
      </c>
      <c r="Y43" s="116" t="str">
        <f>IFERROR(INDEX(Расходка[Наименование расходного материала],MATCH(Расходка[[#This Row],[№]],Поиск_расходки[Индекс8],0)),"")</f>
        <v>Whisper MS</v>
      </c>
      <c r="Z43" s="116" t="str">
        <f>IFERROR(INDEX(Расходка[Наименование расходного материала],MATCH(Расходка[[#This Row],[№]],Поиск_расходки[Индекс9],0)),"")</f>
        <v>Whisper MS</v>
      </c>
      <c r="AA43" s="116" t="str">
        <f>IFERROR(INDEX(Расходка[Наименование расходного материала],MATCH(Расходка[[#This Row],[№]],Поиск_расходки[Индекс10],0)),"")</f>
        <v>Whisper MS</v>
      </c>
      <c r="AB43" s="116" t="str">
        <f>IFERROR(INDEX(Расходка[Наименование расходного материала],MATCH(Расходка[[#This Row],[№]],Поиск_расходки[Индекс11],0)),"")</f>
        <v>Whisper MS</v>
      </c>
      <c r="AC43" s="116" t="str">
        <f>IFERROR(INDEX(Расходка[Наименование расходного материала],MATCH(Расходка[[#This Row],[№]],Поиск_расходки[Индекс12],0)),"")</f>
        <v>Whisper MS</v>
      </c>
      <c r="AD43" s="116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363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43</v>
      </c>
      <c r="G44" s="117">
        <f>IF(ISNUMBER(SEARCH('Карта учёта'!$B$15,Расходка[[#This Row],[Наименование расходного материала]])),MAX($G$1:G43)+1,0)</f>
        <v>43</v>
      </c>
      <c r="H44" s="117">
        <f>IF(ISNUMBER(SEARCH('Карта учёта'!$B$16,Расходка[[#This Row],[Наименование расходного материала]])),MAX($H$1:H43)+1,0)</f>
        <v>43</v>
      </c>
      <c r="I44" s="117">
        <f>IF(ISNUMBER(SEARCH('Карта учёта'!$B$17,Расходка[[#This Row],[Наименование расходного материала]])),MAX($I$1:I43)+1,0)</f>
        <v>43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>Winn 200T</v>
      </c>
      <c r="T44" s="116" t="str">
        <f>IFERROR(INDEX(Расходка[Наименование расходного материала],MATCH(Расходка[[#This Row],[№]],Поиск_расходки[Индекс3],0)),"")</f>
        <v>Winn 200T</v>
      </c>
      <c r="U44" s="116" t="str">
        <f>IFERROR(INDEX(Расходка[Наименование расходного материала],MATCH(Расходка[[#This Row],[№]],Поиск_расходки[Индекс4],0)),"")</f>
        <v>Winn 200T</v>
      </c>
      <c r="V44" s="116" t="str">
        <f>IFERROR(INDEX(Расходка[Наименование расходного материала],MATCH(Расходка[[#This Row],[№]],Поиск_расходки[Индекс5],0)),"")</f>
        <v>Winn 200T</v>
      </c>
      <c r="W44" s="116" t="str">
        <f>IFERROR(INDEX(Расходка[Наименование расходного материала],MATCH(Расходка[[#This Row],[№]],Поиск_расходки[Индекс6],0)),"")</f>
        <v>Winn 200T</v>
      </c>
      <c r="X44" s="116" t="str">
        <f>IFERROR(INDEX(Расходка[Наименование расходного материала],MATCH(Расходка[[#This Row],[№]],Поиск_расходки[Индекс7],0)),"")</f>
        <v>Winn 200T</v>
      </c>
      <c r="Y44" s="116" t="str">
        <f>IFERROR(INDEX(Расходка[Наименование расходного материала],MATCH(Расходка[[#This Row],[№]],Поиск_расходки[Индекс8],0)),"")</f>
        <v>Winn 200T</v>
      </c>
      <c r="Z44" s="116" t="str">
        <f>IFERROR(INDEX(Расходка[Наименование расходного материала],MATCH(Расходка[[#This Row],[№]],Поиск_расходки[Индекс9],0)),"")</f>
        <v>Winn 200T</v>
      </c>
      <c r="AA44" s="116" t="str">
        <f>IFERROR(INDEX(Расходка[Наименование расходного материала],MATCH(Расходка[[#This Row],[№]],Поиск_расходки[Индекс10],0)),"")</f>
        <v>Winn 200T</v>
      </c>
      <c r="AB44" s="116" t="str">
        <f>IFERROR(INDEX(Расходка[Наименование расходного материала],MATCH(Расходка[[#This Row],[№]],Поиск_расходки[Индекс11],0)),"")</f>
        <v>Winn 200T</v>
      </c>
      <c r="AC44" s="116" t="str">
        <f>IFERROR(INDEX(Расходка[Наименование расходного материала],MATCH(Расходка[[#This Row],[№]],Поиск_расходки[Индекс12],0)),"")</f>
        <v>Winn 200T</v>
      </c>
      <c r="AD44" s="116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346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44</v>
      </c>
      <c r="G45" s="117">
        <f>IF(ISNUMBER(SEARCH('Карта учёта'!$B$15,Расходка[[#This Row],[Наименование расходного материала]])),MAX($G$1:G44)+1,0)</f>
        <v>44</v>
      </c>
      <c r="H45" s="117">
        <f>IF(ISNUMBER(SEARCH('Карта учёта'!$B$16,Расходка[[#This Row],[Наименование расходного материала]])),MAX($H$1:H44)+1,0)</f>
        <v>44</v>
      </c>
      <c r="I45" s="117">
        <f>IF(ISNUMBER(SEARCH('Карта учёта'!$B$17,Расходка[[#This Row],[Наименование расходного материала]])),MAX($I$1:I44)+1,0)</f>
        <v>44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45" s="116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5" s="116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5" s="116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5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45</v>
      </c>
      <c r="G46" s="117">
        <f>IF(ISNUMBER(SEARCH('Карта учёта'!$B$15,Расходка[[#This Row],[Наименование расходного материала]])),MAX($G$1:G45)+1,0)</f>
        <v>45</v>
      </c>
      <c r="H46" s="117">
        <f>IF(ISNUMBER(SEARCH('Карта учёта'!$B$16,Расходка[[#This Row],[Наименование расходного материала]])),MAX($H$1:H45)+1,0)</f>
        <v>45</v>
      </c>
      <c r="I46" s="117">
        <f>IF(ISNUMBER(SEARCH('Карта учёта'!$B$17,Расходка[[#This Row],[Наименование расходного материала]])),MAX($I$1:I45)+1,0)</f>
        <v>45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>Проводник коронарный  3g, Angioline</v>
      </c>
      <c r="T46" s="116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46" s="116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46" s="116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511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46</v>
      </c>
      <c r="G47" s="117">
        <f>IF(ISNUMBER(SEARCH('Карта учёта'!$B$15,Расходка[[#This Row],[Наименование расходного материала]])),MAX($G$1:G46)+1,0)</f>
        <v>46</v>
      </c>
      <c r="H47" s="117">
        <f>IF(ISNUMBER(SEARCH('Карта учёта'!$B$16,Расходка[[#This Row],[Наименование расходного материала]])),MAX($H$1:H46)+1,0)</f>
        <v>46</v>
      </c>
      <c r="I47" s="117">
        <f>IF(ISNUMBER(SEARCH('Карта учёта'!$B$17,Расходка[[#This Row],[Наименование расходного материала]])),MAX($I$1:I46)+1,0)</f>
        <v>46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 xml:space="preserve">Balancium </v>
      </c>
      <c r="T47" s="116" t="str">
        <f>IFERROR(INDEX(Расходка[Наименование расходного материала],MATCH(Расходка[[#This Row],[№]],Поиск_расходки[Индекс3],0)),"")</f>
        <v xml:space="preserve">Balancium </v>
      </c>
      <c r="U47" s="116" t="str">
        <f>IFERROR(INDEX(Расходка[Наименование расходного материала],MATCH(Расходка[[#This Row],[№]],Поиск_расходки[Индекс4],0)),"")</f>
        <v xml:space="preserve">Balancium </v>
      </c>
      <c r="V47" s="116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47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47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7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7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7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7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7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7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277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47</v>
      </c>
      <c r="G48" s="117">
        <f>IF(ISNUMBER(SEARCH('Карта учёта'!$B$15,Расходка[[#This Row],[Наименование расходного материала]])),MAX($G$1:G47)+1,0)</f>
        <v>47</v>
      </c>
      <c r="H48" s="117">
        <f>IF(ISNUMBER(SEARCH('Карта учёта'!$B$16,Расходка[[#This Row],[Наименование расходного материала]])),MAX($H$1:H47)+1,0)</f>
        <v>47</v>
      </c>
      <c r="I48" s="117">
        <f>IF(ISNUMBER(SEARCH('Карта учёта'!$B$17,Расходка[[#This Row],[Наименование расходного материала]])),MAX($I$1:I47)+1,0)</f>
        <v>47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>BMS, Integtity</v>
      </c>
      <c r="T48" s="116" t="str">
        <f>IFERROR(INDEX(Расходка[Наименование расходного материала],MATCH(Расходка[[#This Row],[№]],Поиск_расходки[Индекс3],0)),"")</f>
        <v>BMS, Integtity</v>
      </c>
      <c r="U48" s="116" t="str">
        <f>IFERROR(INDEX(Расходка[Наименование расходного материала],MATCH(Расходка[[#This Row],[№]],Поиск_расходки[Индекс4],0)),"")</f>
        <v>BMS, Integtity</v>
      </c>
      <c r="V48" s="116" t="str">
        <f>IFERROR(INDEX(Расходка[Наименование расходного материала],MATCH(Расходка[[#This Row],[№]],Поиск_расходки[Индекс5],0)),"")</f>
        <v>BMS, Integtity</v>
      </c>
      <c r="W48" s="116" t="str">
        <f>IFERROR(INDEX(Расходка[Наименование расходного материала],MATCH(Расходка[[#This Row],[№]],Поиск_расходки[Индекс6],0)),"")</f>
        <v>BMS, Integtity</v>
      </c>
      <c r="X48" s="116" t="str">
        <f>IFERROR(INDEX(Расходка[Наименование расходного материала],MATCH(Расходка[[#This Row],[№]],Поиск_расходки[Индекс7],0)),"")</f>
        <v>BMS, Integtity</v>
      </c>
      <c r="Y48" s="116" t="str">
        <f>IFERROR(INDEX(Расходка[Наименование расходного материала],MATCH(Расходка[[#This Row],[№]],Поиск_расходки[Индекс8],0)),"")</f>
        <v>BMS, Integtity</v>
      </c>
      <c r="Z48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61" t="s">
        <v>345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48</v>
      </c>
      <c r="G49" s="117">
        <f>IF(ISNUMBER(SEARCH('Карта учёта'!$B$15,Расходка[[#This Row],[Наименование расходного материала]])),MAX($G$1:G48)+1,0)</f>
        <v>48</v>
      </c>
      <c r="H49" s="117">
        <f>IF(ISNUMBER(SEARCH('Карта учёта'!$B$16,Расходка[[#This Row],[Наименование расходного материала]])),MAX($H$1:H48)+1,0)</f>
        <v>48</v>
      </c>
      <c r="I49" s="117">
        <f>IF(ISNUMBER(SEARCH('Карта учёта'!$B$17,Расходка[[#This Row],[Наименование расходного материала]])),MAX($I$1:I48)+1,0)</f>
        <v>48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>DES, Calipso</v>
      </c>
      <c r="T49" s="116" t="str">
        <f>IFERROR(INDEX(Расходка[Наименование расходного материала],MATCH(Расходка[[#This Row],[№]],Поиск_расходки[Индекс3],0)),"")</f>
        <v>DES, Calipso</v>
      </c>
      <c r="U49" s="116" t="str">
        <f>IFERROR(INDEX(Расходка[Наименование расходного материала],MATCH(Расходка[[#This Row],[№]],Поиск_расходки[Индекс4],0)),"")</f>
        <v>DES, Calipso</v>
      </c>
      <c r="V49" s="116" t="str">
        <f>IFERROR(INDEX(Расходка[Наименование расходного материала],MATCH(Расходка[[#This Row],[№]],Поиск_расходки[Индекс5],0)),"")</f>
        <v>DES, Calipso</v>
      </c>
      <c r="W49" s="116" t="str">
        <f>IFERROR(INDEX(Расходка[Наименование расходного материала],MATCH(Расходка[[#This Row],[№]],Поиск_расходки[Индекс6],0)),"")</f>
        <v>DES, Calipso</v>
      </c>
      <c r="X49" s="116" t="str">
        <f>IFERROR(INDEX(Расходка[Наименование расходного материала],MATCH(Расходка[[#This Row],[№]],Поиск_расходки[Индекс7],0)),"")</f>
        <v>DES, Calipso</v>
      </c>
      <c r="Y49" s="116" t="str">
        <f>IFERROR(INDEX(Расходка[Наименование расходного материала],MATCH(Расходка[[#This Row],[№]],Поиск_расходки[Индекс8],0)),"")</f>
        <v>DES, Calipso</v>
      </c>
      <c r="Z49" s="116" t="str">
        <f>IFERROR(INDEX(Расходка[Наименование расходного материала],MATCH(Расходка[[#This Row],[№]],Поиск_расходки[Индекс9],0)),"")</f>
        <v>DES, Calipso</v>
      </c>
      <c r="AA49" s="116" t="str">
        <f>IFERROR(INDEX(Расходка[Наименование расходного материала],MATCH(Расходка[[#This Row],[№]],Поиск_расходки[Индекс10],0)),"")</f>
        <v>DES, Calipso</v>
      </c>
      <c r="AB49" s="116" t="str">
        <f>IFERROR(INDEX(Расходка[Наименование расходного материала],MATCH(Расходка[[#This Row],[№]],Поиск_расходки[Индекс11],0)),"")</f>
        <v>DES, Calipso</v>
      </c>
      <c r="AC49" s="116" t="str">
        <f>IFERROR(INDEX(Расходка[Наименование расходного материала],MATCH(Расходка[[#This Row],[№]],Поиск_расходки[Индекс12],0)),"")</f>
        <v>DES, Calipso</v>
      </c>
      <c r="AD49" s="116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61" t="s">
        <v>344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49</v>
      </c>
      <c r="G50" s="117">
        <f>IF(ISNUMBER(SEARCH('Карта учёта'!$B$15,Расходка[[#This Row],[Наименование расходного материала]])),MAX($G$1:G49)+1,0)</f>
        <v>49</v>
      </c>
      <c r="H50" s="117">
        <f>IF(ISNUMBER(SEARCH('Карта учёта'!$B$16,Расходка[[#This Row],[Наименование расходного материала]])),MAX($H$1:H49)+1,0)</f>
        <v>49</v>
      </c>
      <c r="I50" s="117">
        <f>IF(ISNUMBER(SEARCH('Карта учёта'!$B$17,Расходка[[#This Row],[Наименование расходного материала]])),MAX($I$1:I49)+1,0)</f>
        <v>49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>DES, NanoMed</v>
      </c>
      <c r="T50" s="116" t="str">
        <f>IFERROR(INDEX(Расходка[Наименование расходного материала],MATCH(Расходка[[#This Row],[№]],Поиск_расходки[Индекс3],0)),"")</f>
        <v>DES, NanoMed</v>
      </c>
      <c r="U50" s="116" t="str">
        <f>IFERROR(INDEX(Расходка[Наименование расходного материала],MATCH(Расходка[[#This Row],[№]],Поиск_расходки[Индекс4],0)),"")</f>
        <v>DES, NanoMed</v>
      </c>
      <c r="V50" s="116" t="str">
        <f>IFERROR(INDEX(Расходка[Наименование расходного материала],MATCH(Расходка[[#This Row],[№]],Поиск_расходки[Индекс5],0)),"")</f>
        <v>DES, NanoMed</v>
      </c>
      <c r="W50" s="116" t="str">
        <f>IFERROR(INDEX(Расходка[Наименование расходного материала],MATCH(Расходка[[#This Row],[№]],Поиск_расходки[Индекс6],0)),"")</f>
        <v>DES, NanoMed</v>
      </c>
      <c r="X50" s="116" t="str">
        <f>IFERROR(INDEX(Расходка[Наименование расходного материала],MATCH(Расходка[[#This Row],[№]],Поиск_расходки[Индекс7],0)),"")</f>
        <v>DES, NanoMed</v>
      </c>
      <c r="Y50" s="116" t="str">
        <f>IFERROR(INDEX(Расходка[Наименование расходного материала],MATCH(Расходка[[#This Row],[№]],Поиск_расходки[Индекс8],0)),"")</f>
        <v>DES, NanoMed</v>
      </c>
      <c r="Z50" s="116" t="str">
        <f>IFERROR(INDEX(Расходка[Наименование расходного материала],MATCH(Расходка[[#This Row],[№]],Поиск_расходки[Индекс9],0)),"")</f>
        <v>DES, NanoMed</v>
      </c>
      <c r="AA50" s="116" t="str">
        <f>IFERROR(INDEX(Расходка[Наименование расходного материала],MATCH(Расходка[[#This Row],[№]],Поиск_расходки[Индекс10],0)),"")</f>
        <v>DES, NanoMed</v>
      </c>
      <c r="AB50" s="116" t="str">
        <f>IFERROR(INDEX(Расходка[Наименование расходного материала],MATCH(Расходка[[#This Row],[№]],Поиск_расходки[Индекс11],0)),"")</f>
        <v>DES, NanoMed</v>
      </c>
      <c r="AC50" s="116" t="str">
        <f>IFERROR(INDEX(Расходка[Наименование расходного материала],MATCH(Расходка[[#This Row],[№]],Поиск_расходки[Индекс12],0)),"")</f>
        <v>DES, NanoMed</v>
      </c>
      <c r="AD50" s="116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2" t="s">
        <v>323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50</v>
      </c>
      <c r="G51" s="117">
        <f>IF(ISNUMBER(SEARCH('Карта учёта'!$B$15,Расходка[[#This Row],[Наименование расходного материала]])),MAX($G$1:G50)+1,0)</f>
        <v>50</v>
      </c>
      <c r="H51" s="117">
        <f>IF(ISNUMBER(SEARCH('Карта учёта'!$B$16,Расходка[[#This Row],[Наименование расходного материала]])),MAX($H$1:H50)+1,0)</f>
        <v>50</v>
      </c>
      <c r="I51" s="117">
        <f>IF(ISNUMBER(SEARCH('Карта учёта'!$B$17,Расходка[[#This Row],[Наименование расходного материала]])),MAX($I$1:I50)+1,0)</f>
        <v>50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>DES, Resolute Integtity</v>
      </c>
      <c r="T51" s="116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1" s="116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1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357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51</v>
      </c>
      <c r="G52" s="117">
        <f>IF(ISNUMBER(SEARCH('Карта учёта'!$B$15,Расходка[[#This Row],[Наименование расходного материала]])),MAX($G$1:G51)+1,0)</f>
        <v>51</v>
      </c>
      <c r="H52" s="117">
        <f>IF(ISNUMBER(SEARCH('Карта учёта'!$B$16,Расходка[[#This Row],[Наименование расходного материала]])),MAX($H$1:H51)+1,0)</f>
        <v>51</v>
      </c>
      <c r="I52" s="117">
        <f>IF(ISNUMBER(SEARCH('Карта учёта'!$B$17,Расходка[[#This Row],[Наименование расходного материала]])),MAX($I$1:I51)+1,0)</f>
        <v>51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>DES, Yukon Chrome PC</v>
      </c>
      <c r="T52" s="116" t="str">
        <f>IFERROR(INDEX(Расходка[Наименование расходного материала],MATCH(Расходка[[#This Row],[№]],Поиск_расходки[Индекс3],0)),"")</f>
        <v>DES, Yukon Chrome PC</v>
      </c>
      <c r="U52" s="116" t="str">
        <f>IFERROR(INDEX(Расходка[Наименование расходного материала],MATCH(Расходка[[#This Row],[№]],Поиск_расходки[Индекс4],0)),"")</f>
        <v>DES, Yukon Chrome PC</v>
      </c>
      <c r="V52" s="116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2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5" t="s">
        <v>388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52</v>
      </c>
      <c r="G53" s="117">
        <f>IF(ISNUMBER(SEARCH('Карта учёта'!$B$15,Расходка[[#This Row],[Наименование расходного материала]])),MAX($G$1:G52)+1,0)</f>
        <v>52</v>
      </c>
      <c r="H53" s="117">
        <f>IF(ISNUMBER(SEARCH('Карта учёта'!$B$16,Расходка[[#This Row],[Наименование расходного материала]])),MAX($H$1:H52)+1,0)</f>
        <v>52</v>
      </c>
      <c r="I53" s="117">
        <f>IF(ISNUMBER(SEARCH('Карта учёта'!$B$17,Расходка[[#This Row],[Наименование расходного материала]])),MAX($I$1:I52)+1,0)</f>
        <v>52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>DES, Firehawk</v>
      </c>
      <c r="T53" s="116" t="str">
        <f>IFERROR(INDEX(Расходка[Наименование расходного материала],MATCH(Расходка[[#This Row],[№]],Поиск_расходки[Индекс3],0)),"")</f>
        <v>DES, Firehawk</v>
      </c>
      <c r="U53" s="116" t="str">
        <f>IFERROR(INDEX(Расходка[Наименование расходного материала],MATCH(Расходка[[#This Row],[№]],Поиск_расходки[Индекс4],0)),"")</f>
        <v>DES, Firehawk</v>
      </c>
      <c r="V53" s="116" t="str">
        <f>IFERROR(INDEX(Расходка[Наименование расходного материала],MATCH(Расходка[[#This Row],[№]],Поиск_расходки[Индекс5],0)),"")</f>
        <v>DES, Firehawk</v>
      </c>
      <c r="W53" s="116" t="str">
        <f>IFERROR(INDEX(Расходка[Наименование расходного материала],MATCH(Расходка[[#This Row],[№]],Поиск_расходки[Индекс6],0)),"")</f>
        <v>DES, Firehawk</v>
      </c>
      <c r="X53" s="116" t="str">
        <f>IFERROR(INDEX(Расходка[Наименование расходного материала],MATCH(Расходка[[#This Row],[№]],Поиск_расходки[Индекс7],0)),"")</f>
        <v>DES, Firehawk</v>
      </c>
      <c r="Y53" s="116" t="str">
        <f>IFERROR(INDEX(Расходка[Наименование расходного материала],MATCH(Расходка[[#This Row],[№]],Поиск_расходки[Индекс8],0)),"")</f>
        <v>DES, Firehawk</v>
      </c>
      <c r="Z53" s="116" t="str">
        <f>IFERROR(INDEX(Расходка[Наименование расходного материала],MATCH(Расходка[[#This Row],[№]],Поиск_расходки[Индекс9],0)),"")</f>
        <v>DES, Firehawk</v>
      </c>
      <c r="AA53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387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53</v>
      </c>
      <c r="G54" s="117">
        <f>IF(ISNUMBER(SEARCH('Карта учёта'!$B$15,Расходка[[#This Row],[Наименование расходного материала]])),MAX($G$1:G53)+1,0)</f>
        <v>53</v>
      </c>
      <c r="H54" s="117">
        <f>IF(ISNUMBER(SEARCH('Карта учёта'!$B$16,Расходка[[#This Row],[Наименование расходного материала]])),MAX($H$1:H53)+1,0)</f>
        <v>53</v>
      </c>
      <c r="I54" s="117">
        <f>IF(ISNUMBER(SEARCH('Карта учёта'!$B$17,Расходка[[#This Row],[Наименование расходного материала]])),MAX($I$1:I53)+1,0)</f>
        <v>53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>DES, Resolute Onyx</v>
      </c>
      <c r="T54" s="116" t="str">
        <f>IFERROR(INDEX(Расходка[Наименование расходного материала],MATCH(Расходка[[#This Row],[№]],Поиск_расходки[Индекс3],0)),"")</f>
        <v>DES, Resolute Onyx</v>
      </c>
      <c r="U54" s="116" t="str">
        <f>IFERROR(INDEX(Расходка[Наименование расходного материала],MATCH(Расходка[[#This Row],[№]],Поиск_расходки[Индекс4],0)),"")</f>
        <v>DES, Resolute Onyx</v>
      </c>
      <c r="V54" s="116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4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95</v>
      </c>
      <c r="C55" s="1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54</v>
      </c>
      <c r="G55" s="117">
        <f>IF(ISNUMBER(SEARCH('Карта учёта'!$B$15,Расходка[[#This Row],[Наименование расходного материала]])),MAX($G$1:G54)+1,0)</f>
        <v>54</v>
      </c>
      <c r="H55" s="117">
        <f>IF(ISNUMBER(SEARCH('Карта учёта'!$B$16,Расходка[[#This Row],[Наименование расходного материала]])),MAX($H$1:H54)+1,0)</f>
        <v>54</v>
      </c>
      <c r="I55" s="117">
        <f>IF(ISNUMBER(SEARCH('Карта учёта'!$B$17,Расходка[[#This Row],[Наименование расходного материала]])),MAX($I$1:I54)+1,0)</f>
        <v>54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>Guidezilla™ II 6F</v>
      </c>
      <c r="T55" s="116" t="str">
        <f>IFERROR(INDEX(Расходка[Наименование расходного материала],MATCH(Расходка[[#This Row],[№]],Поиск_расходки[Индекс3],0)),"")</f>
        <v>Guidezilla™ II 6F</v>
      </c>
      <c r="U55" s="116" t="str">
        <f>IFERROR(INDEX(Расходка[Наименование расходного материала],MATCH(Расходка[[#This Row],[№]],Поиск_расходки[Индекс4],0)),"")</f>
        <v>Guidezilla™ II 6F</v>
      </c>
      <c r="V55" s="116" t="str">
        <f>IFERROR(INDEX(Расходка[Наименование расходного материала],MATCH(Расходка[[#This Row],[№]],Поиск_расходки[Индекс5],0)),"")</f>
        <v>Guidezilla™ II 6F</v>
      </c>
      <c r="W55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5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5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5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5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5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5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5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343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55</v>
      </c>
      <c r="G56" s="117">
        <f>IF(ISNUMBER(SEARCH('Карта учёта'!$B$15,Расходка[[#This Row],[Наименование расходного материала]])),MAX($G$1:G55)+1,0)</f>
        <v>55</v>
      </c>
      <c r="H56" s="117">
        <f>IF(ISNUMBER(SEARCH('Карта учёта'!$B$16,Расходка[[#This Row],[Наименование расходного материала]])),MAX($H$1:H55)+1,0)</f>
        <v>55</v>
      </c>
      <c r="I56" s="117">
        <f>IF(ISNUMBER(SEARCH('Карта учёта'!$B$17,Расходка[[#This Row],[Наименование расходного материала]])),MAX($I$1:I55)+1,0)</f>
        <v>55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>Telescope ™ II 6F</v>
      </c>
      <c r="T56" s="116" t="str">
        <f>IFERROR(INDEX(Расходка[Наименование расходного материала],MATCH(Расходка[[#This Row],[№]],Поиск_расходки[Индекс3],0)),"")</f>
        <v>Telescope ™ II 6F</v>
      </c>
      <c r="U56" s="116" t="str">
        <f>IFERROR(INDEX(Расходка[Наименование расходного материала],MATCH(Расходка[[#This Row],[№]],Поиск_расходки[Индекс4],0)),"")</f>
        <v>Telescope ™ II 6F</v>
      </c>
      <c r="V56" s="116" t="str">
        <f>IFERROR(INDEX(Расходка[Наименование расходного материала],MATCH(Расходка[[#This Row],[№]],Поиск_расходки[Индекс5],0)),"")</f>
        <v>Telescope ™ II 6F</v>
      </c>
      <c r="W56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6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6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6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6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6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6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6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6" s="4" t="s">
        <v>6</v>
      </c>
      <c r="AG56" s="4" t="s">
        <v>453</v>
      </c>
    </row>
    <row r="57" spans="1:33">
      <c r="A57">
        <v>56</v>
      </c>
      <c r="B57" t="s">
        <v>4</v>
      </c>
      <c r="C57" t="s">
        <v>350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56</v>
      </c>
      <c r="G57" s="117">
        <f>IF(ISNUMBER(SEARCH('Карта учёта'!$B$15,Расходка[[#This Row],[Наименование расходного материала]])),MAX($G$1:G56)+1,0)</f>
        <v>56</v>
      </c>
      <c r="H57" s="117">
        <f>IF(ISNUMBER(SEARCH('Карта учёта'!$B$16,Расходка[[#This Row],[Наименование расходного материала]])),MAX($H$1:H56)+1,0)</f>
        <v>56</v>
      </c>
      <c r="I57" s="117">
        <f>IF(ISNUMBER(SEARCH('Карта учёта'!$B$17,Расходка[[#This Row],[Наименование расходного материала]])),MAX($I$1:I56)+1,0)</f>
        <v>56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>Launcher 6F AL 1</v>
      </c>
      <c r="T57" s="116" t="str">
        <f>IFERROR(INDEX(Расходка[Наименование расходного материала],MATCH(Расходка[[#This Row],[№]],Поиск_расходки[Индекс3],0)),"")</f>
        <v>Launcher 6F AL 1</v>
      </c>
      <c r="U57" s="116" t="str">
        <f>IFERROR(INDEX(Расходка[Наименование расходного материала],MATCH(Расходка[[#This Row],[№]],Поиск_расходки[Индекс4],0)),"")</f>
        <v>Launcher 6F AL 1</v>
      </c>
      <c r="V57" s="116" t="str">
        <f>IFERROR(INDEX(Расходка[Наименование расходного материала],MATCH(Расходка[[#This Row],[№]],Поиск_расходки[Индекс5],0)),"")</f>
        <v>Launcher 6F AL 1</v>
      </c>
      <c r="W57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7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7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7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57</v>
      </c>
      <c r="G58" s="117">
        <f>IF(ISNUMBER(SEARCH('Карта учёта'!$B$15,Расходка[[#This Row],[Наименование расходного материала]])),MAX($G$1:G57)+1,0)</f>
        <v>57</v>
      </c>
      <c r="H58" s="117">
        <f>IF(ISNUMBER(SEARCH('Карта учёта'!$B$16,Расходка[[#This Row],[Наименование расходного материала]])),MAX($H$1:H57)+1,0)</f>
        <v>57</v>
      </c>
      <c r="I58" s="117">
        <f>IF(ISNUMBER(SEARCH('Карта учёта'!$B$17,Расходка[[#This Row],[Наименование расходного материала]])),MAX($I$1:I57)+1,0)</f>
        <v>57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>Launcher 6F AL 2</v>
      </c>
      <c r="T58" s="116" t="str">
        <f>IFERROR(INDEX(Расходка[Наименование расходного материала],MATCH(Расходка[[#This Row],[№]],Поиск_расходки[Индекс3],0)),"")</f>
        <v>Launcher 6F AL 2</v>
      </c>
      <c r="U58" s="116" t="str">
        <f>IFERROR(INDEX(Расходка[Наименование расходного материала],MATCH(Расходка[[#This Row],[№]],Поиск_расходки[Индекс4],0)),"")</f>
        <v>Launcher 6F AL 2</v>
      </c>
      <c r="V58" s="116" t="str">
        <f>IFERROR(INDEX(Расходка[Наименование расходного материала],MATCH(Расходка[[#This Row],[№]],Поиск_расходки[Индекс5],0)),"")</f>
        <v>Launcher 6F AL 2</v>
      </c>
      <c r="W58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58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8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8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325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58</v>
      </c>
      <c r="G59" s="117">
        <f>IF(ISNUMBER(SEARCH('Карта учёта'!$B$15,Расходка[[#This Row],[Наименование расходного материала]])),MAX($G$1:G58)+1,0)</f>
        <v>58</v>
      </c>
      <c r="H59" s="117">
        <f>IF(ISNUMBER(SEARCH('Карта учёта'!$B$16,Расходка[[#This Row],[Наименование расходного материала]])),MAX($H$1:H58)+1,0)</f>
        <v>58</v>
      </c>
      <c r="I59" s="117">
        <f>IF(ISNUMBER(SEARCH('Карта учёта'!$B$17,Расходка[[#This Row],[Наименование расходного материала]])),MAX($I$1:I58)+1,0)</f>
        <v>58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59" s="116" t="str">
        <f>IFERROR(INDEX(Расходка[Наименование расходного материала],MATCH(Расходка[[#This Row],[№]],Поиск_расходки[Индекс3],0)),"")</f>
        <v>Launcher 6F EBU 3.5</v>
      </c>
      <c r="U59" s="116" t="str">
        <f>IFERROR(INDEX(Расходка[Наименование расходного материала],MATCH(Расходка[[#This Row],[№]],Поиск_расходки[Индекс4],0)),"")</f>
        <v>Launcher 6F EBU 3.5</v>
      </c>
      <c r="V59" s="116" t="str">
        <f>IFERROR(INDEX(Расходка[Наименование расходного материала],MATCH(Расходка[[#This Row],[№]],Поиск_расходки[Индекс5],0)),"")</f>
        <v>Launcher 6F EBU 3.5</v>
      </c>
      <c r="W59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59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9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9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326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59</v>
      </c>
      <c r="G60" s="117">
        <f>IF(ISNUMBER(SEARCH('Карта учёта'!$B$15,Расходка[[#This Row],[Наименование расходного материала]])),MAX($G$1:G59)+1,0)</f>
        <v>59</v>
      </c>
      <c r="H60" s="117">
        <f>IF(ISNUMBER(SEARCH('Карта учёта'!$B$16,Расходка[[#This Row],[Наименование расходного материала]])),MAX($H$1:H59)+1,0)</f>
        <v>59</v>
      </c>
      <c r="I60" s="117">
        <f>IF(ISNUMBER(SEARCH('Карта учёта'!$B$17,Расходка[[#This Row],[Наименование расходного материала]])),MAX($I$1:I59)+1,0)</f>
        <v>59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>Launcher 6F EBU 4.0</v>
      </c>
      <c r="T60" s="116" t="str">
        <f>IFERROR(INDEX(Расходка[Наименование расходного материала],MATCH(Расходка[[#This Row],[№]],Поиск_расходки[Индекс3],0)),"")</f>
        <v>Launcher 6F EBU 4.0</v>
      </c>
      <c r="U60" s="116" t="str">
        <f>IFERROR(INDEX(Расходка[Наименование расходного материала],MATCH(Расходка[[#This Row],[№]],Поиск_расходки[Индекс4],0)),"")</f>
        <v>Launcher 6F EBU 4.0</v>
      </c>
      <c r="V60" s="116" t="str">
        <f>IFERROR(INDEX(Расходка[Наименование расходного материала],MATCH(Расходка[[#This Row],[№]],Поиск_расходки[Индекс5],0)),"")</f>
        <v>Launcher 6F EBU 4.0</v>
      </c>
      <c r="W60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0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0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0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327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60</v>
      </c>
      <c r="G61" s="117">
        <f>IF(ISNUMBER(SEARCH('Карта учёта'!$B$15,Расходка[[#This Row],[Наименование расходного материала]])),MAX($G$1:G60)+1,0)</f>
        <v>60</v>
      </c>
      <c r="H61" s="117">
        <f>IF(ISNUMBER(SEARCH('Карта учёта'!$B$16,Расходка[[#This Row],[Наименование расходного материала]])),MAX($H$1:H60)+1,0)</f>
        <v>60</v>
      </c>
      <c r="I61" s="117">
        <f>IF(ISNUMBER(SEARCH('Карта учёта'!$B$17,Расходка[[#This Row],[Наименование расходного материала]])),MAX($I$1:I60)+1,0)</f>
        <v>60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61" s="116" t="str">
        <f>IFERROR(INDEX(Расходка[Наименование расходного материала],MATCH(Расходка[[#This Row],[№]],Поиск_расходки[Индекс3],0)),"")</f>
        <v>Launcher 6F JL 3.5</v>
      </c>
      <c r="U61" s="116" t="str">
        <f>IFERROR(INDEX(Расходка[Наименование расходного материала],MATCH(Расходка[[#This Row],[№]],Поиск_расходки[Индекс4],0)),"")</f>
        <v>Launcher 6F JL 3.5</v>
      </c>
      <c r="V61" s="116" t="str">
        <f>IFERROR(INDEX(Расходка[Наименование расходного материала],MATCH(Расходка[[#This Row],[№]],Поиск_расходки[Индекс5],0)),"")</f>
        <v>Launcher 6F JL 3.5</v>
      </c>
      <c r="W61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1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328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61</v>
      </c>
      <c r="G62" s="117">
        <f>IF(ISNUMBER(SEARCH('Карта учёта'!$B$15,Расходка[[#This Row],[Наименование расходного материала]])),MAX($G$1:G61)+1,0)</f>
        <v>61</v>
      </c>
      <c r="H62" s="117">
        <f>IF(ISNUMBER(SEARCH('Карта учёта'!$B$16,Расходка[[#This Row],[Наименование расходного материала]])),MAX($H$1:H61)+1,0)</f>
        <v>61</v>
      </c>
      <c r="I62" s="117">
        <f>IF(ISNUMBER(SEARCH('Карта учёта'!$B$17,Расходка[[#This Row],[Наименование расходного материала]])),MAX($I$1:I61)+1,0)</f>
        <v>61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>Launcher 6F JL 4.0</v>
      </c>
      <c r="T62" s="116" t="str">
        <f>IFERROR(INDEX(Расходка[Наименование расходного материала],MATCH(Расходка[[#This Row],[№]],Поиск_расходки[Индекс3],0)),"")</f>
        <v>Launcher 6F JL 4.0</v>
      </c>
      <c r="U62" s="116" t="str">
        <f>IFERROR(INDEX(Расходка[Наименование расходного материала],MATCH(Расходка[[#This Row],[№]],Поиск_расходки[Индекс4],0)),"")</f>
        <v>Launcher 6F JL 4.0</v>
      </c>
      <c r="V62" s="116" t="str">
        <f>IFERROR(INDEX(Расходка[Наименование расходного материала],MATCH(Расходка[[#This Row],[№]],Поиск_расходки[Индекс5],0)),"")</f>
        <v>Launcher 6F JL 4.0</v>
      </c>
      <c r="W62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2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334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62</v>
      </c>
      <c r="G63" s="117">
        <f>IF(ISNUMBER(SEARCH('Карта учёта'!$B$15,Расходка[[#This Row],[Наименование расходного материала]])),MAX($G$1:G62)+1,0)</f>
        <v>62</v>
      </c>
      <c r="H63" s="117">
        <f>IF(ISNUMBER(SEARCH('Карта учёта'!$B$16,Расходка[[#This Row],[Наименование расходного материала]])),MAX($H$1:H62)+1,0)</f>
        <v>62</v>
      </c>
      <c r="I63" s="117">
        <f>IF(ISNUMBER(SEARCH('Карта учёта'!$B$17,Расходка[[#This Row],[Наименование расходного материала]])),MAX($I$1:I62)+1,0)</f>
        <v>62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>Launcher 6F JL 4.5</v>
      </c>
      <c r="T63" s="116" t="str">
        <f>IFERROR(INDEX(Расходка[Наименование расходного материала],MATCH(Расходка[[#This Row],[№]],Поиск_расходки[Индекс3],0)),"")</f>
        <v>Launcher 6F JL 4.5</v>
      </c>
      <c r="U63" s="116" t="str">
        <f>IFERROR(INDEX(Расходка[Наименование расходного материала],MATCH(Расходка[[#This Row],[№]],Поиск_расходки[Индекс4],0)),"")</f>
        <v>Launcher 6F JL 4.5</v>
      </c>
      <c r="V63" s="116" t="str">
        <f>IFERROR(INDEX(Расходка[Наименование расходного материала],MATCH(Расходка[[#This Row],[№]],Поиск_расходки[Индекс5],0)),"")</f>
        <v>Launcher 6F JL 4.5</v>
      </c>
      <c r="W63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3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63</v>
      </c>
      <c r="G64" s="117">
        <f>IF(ISNUMBER(SEARCH('Карта учёта'!$B$15,Расходка[[#This Row],[Наименование расходного материала]])),MAX($G$1:G63)+1,0)</f>
        <v>63</v>
      </c>
      <c r="H64" s="117">
        <f>IF(ISNUMBER(SEARCH('Карта учёта'!$B$16,Расходка[[#This Row],[Наименование расходного материала]])),MAX($H$1:H63)+1,0)</f>
        <v>63</v>
      </c>
      <c r="I64" s="117">
        <f>IF(ISNUMBER(SEARCH('Карта учёта'!$B$17,Расходка[[#This Row],[Наименование расходного материала]])),MAX($I$1:I63)+1,0)</f>
        <v>63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>Launcher 6F JR 3.5</v>
      </c>
      <c r="T64" s="116" t="str">
        <f>IFERROR(INDEX(Расходка[Наименование расходного материала],MATCH(Расходка[[#This Row],[№]],Поиск_расходки[Индекс3],0)),"")</f>
        <v>Launcher 6F JR 3.5</v>
      </c>
      <c r="U64" s="116" t="str">
        <f>IFERROR(INDEX(Расходка[Наименование расходного материала],MATCH(Расходка[[#This Row],[№]],Поиск_расходки[Индекс4],0)),"")</f>
        <v>Launcher 6F JR 3.5</v>
      </c>
      <c r="V64" s="116" t="str">
        <f>IFERROR(INDEX(Расходка[Наименование расходного материала],MATCH(Расходка[[#This Row],[№]],Поиск_расходки[Индекс5],0)),"")</f>
        <v>Launcher 6F JR 3.5</v>
      </c>
      <c r="W64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4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4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4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330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64</v>
      </c>
      <c r="G65" s="117">
        <f>IF(ISNUMBER(SEARCH('Карта учёта'!$B$15,Расходка[[#This Row],[Наименование расходного материала]])),MAX($G$1:G64)+1,0)</f>
        <v>64</v>
      </c>
      <c r="H65" s="117">
        <f>IF(ISNUMBER(SEARCH('Карта учёта'!$B$16,Расходка[[#This Row],[Наименование расходного материала]])),MAX($H$1:H64)+1,0)</f>
        <v>64</v>
      </c>
      <c r="I65" s="117">
        <f>IF(ISNUMBER(SEARCH('Карта учёта'!$B$17,Расходка[[#This Row],[Наименование расходного материала]])),MAX($I$1:I64)+1,0)</f>
        <v>64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65" s="116" t="str">
        <f>IFERROR(INDEX(Расходка[Наименование расходного материала],MATCH(Расходка[[#This Row],[№]],Поиск_расходки[Индекс3],0)),"")</f>
        <v>Launcher 6F JR 4.0</v>
      </c>
      <c r="U65" s="116" t="str">
        <f>IFERROR(INDEX(Расходка[Наименование расходного материала],MATCH(Расходка[[#This Row],[№]],Поиск_расходки[Индекс4],0)),"")</f>
        <v>Launcher 6F JR 4.0</v>
      </c>
      <c r="V65" s="116" t="str">
        <f>IFERROR(INDEX(Расходка[Наименование расходного материала],MATCH(Расходка[[#This Row],[№]],Поиск_расходки[Индекс5],0)),"")</f>
        <v>Launcher 6F JR 4.0</v>
      </c>
      <c r="W65" s="116" t="str">
        <f>IFERROR(INDEX(Расходка[Наименование расходного материала],MATCH(Расходка[[#This Row],[№]],Поиск_расходки[Индекс6],0)),"")</f>
        <v>Launcher 6F JR 4.0</v>
      </c>
      <c r="X65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5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5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340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65</v>
      </c>
      <c r="G66" s="117">
        <f>IF(ISNUMBER(SEARCH('Карта учёта'!$B$15,Расходка[[#This Row],[Наименование расходного материала]])),MAX($G$1:G65)+1,0)</f>
        <v>65</v>
      </c>
      <c r="H66" s="117">
        <f>IF(ISNUMBER(SEARCH('Карта учёта'!$B$16,Расходка[[#This Row],[Наименование расходного материала]])),MAX($H$1:H65)+1,0)</f>
        <v>65</v>
      </c>
      <c r="I66" s="117">
        <f>IF(ISNUMBER(SEARCH('Карта учёта'!$B$17,Расходка[[#This Row],[Наименование расходного материала]])),MAX($I$1:I65)+1,0)</f>
        <v>65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>Launcher 7F JL 3.5</v>
      </c>
      <c r="T66" s="116" t="str">
        <f>IFERROR(INDEX(Расходка[Наименование расходного материала],MATCH(Расходка[[#This Row],[№]],Поиск_расходки[Индекс3],0)),"")</f>
        <v>Launcher 7F JL 3.5</v>
      </c>
      <c r="U66" s="116" t="str">
        <f>IFERROR(INDEX(Расходка[Наименование расходного материала],MATCH(Расходка[[#This Row],[№]],Поиск_расходки[Индекс4],0)),"")</f>
        <v>Launcher 7F JL 3.5</v>
      </c>
      <c r="V66" s="116" t="str">
        <f>IFERROR(INDEX(Расходка[Наименование расходного материала],MATCH(Расходка[[#This Row],[№]],Поиск_расходки[Индекс5],0)),"")</f>
        <v>Launcher 7F JL 3.5</v>
      </c>
      <c r="W66" s="116" t="str">
        <f>IFERROR(INDEX(Расходка[Наименование расходного материала],MATCH(Расходка[[#This Row],[№]],Поиск_расходки[Индекс6],0)),"")</f>
        <v>Launcher 7F JL 3.5</v>
      </c>
      <c r="X66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6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6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339</v>
      </c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66</v>
      </c>
      <c r="G67" s="202">
        <f>IF(ISNUMBER(SEARCH('Карта учёта'!$B$15,Расходка[[#This Row],[Наименование расходного материала]])),MAX($G$1:G66)+1,0)</f>
        <v>66</v>
      </c>
      <c r="H67" s="202">
        <f>IF(ISNUMBER(SEARCH('Карта учёта'!$B$16,Расходка[[#This Row],[Наименование расходного материала]])),MAX($H$1:H66)+1,0)</f>
        <v>66</v>
      </c>
      <c r="I67" s="202">
        <f>IF(ISNUMBER(SEARCH('Карта учёта'!$B$17,Расходка[[#This Row],[Наименование расходного материала]])),MAX($I$1:I66)+1,0)</f>
        <v>66</v>
      </c>
      <c r="J67" s="202">
        <f>IF(ISNUMBER(SEARCH('Карта учёта'!$B$18,Расходка[[#This Row],[Наименование расходного материала]])),MAX($J$1:J66)+1,0)</f>
        <v>66</v>
      </c>
      <c r="K67" s="202">
        <f>IF(ISNUMBER(SEARCH('Карта учёта'!$B$19,Расходка[[#This Row],[Наименование расходного материала]])),MAX($K$1:K66)+1,0)</f>
        <v>66</v>
      </c>
      <c r="L67" s="202">
        <f>IF(ISNUMBER(SEARCH('Карта учёта'!$B$20,Расходка[[#This Row],[Наименование расходного материала]])),MAX($L$1:L66)+1,0)</f>
        <v>66</v>
      </c>
      <c r="M67" s="202">
        <f>IF(ISNUMBER(SEARCH('Карта учёта'!$B$21,Расходка[[#This Row],[Наименование расходного материала]])),MAX($M$1:M66)+1,0)</f>
        <v>66</v>
      </c>
      <c r="N67" s="202">
        <f>IF(ISNUMBER(SEARCH('Карта учёта'!$B$22,Расходка[[#This Row],[Наименование расходного материала]])),MAX($N$1:N66)+1,0)</f>
        <v>66</v>
      </c>
      <c r="O67" s="202">
        <f>IF(ISNUMBER(SEARCH('Карта учёта'!$B$23,Расходка[[#This Row],[Наименование расходного материала]])),MAX($O$1:O66)+1,0)</f>
        <v>66</v>
      </c>
      <c r="P67" s="202">
        <f>IF(ISNUMBER(SEARCH('Карта учёта'!$B$24,Расходка[[#This Row],[Наименование расходного материала]])),MAX($P$1:P66)+1,0)</f>
        <v>66</v>
      </c>
      <c r="Q67" s="202">
        <f>IF(ISNUMBER(SEARCH('Карта учёта'!$B$25,Расходка[[#This Row],[Наименование расходного материала]])),MAX($Q$1:Q66)+1,0)</f>
        <v>66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>Launcher 7F JL 4.0</v>
      </c>
      <c r="T67" s="203" t="str">
        <f>IFERROR(INDEX(Расходка[Наименование расходного материала],MATCH(Расходка[[#This Row],[№]],Поиск_расходки[Индекс3],0)),"")</f>
        <v>Launcher 7F JL 4.0</v>
      </c>
      <c r="U67" s="203" t="str">
        <f>IFERROR(INDEX(Расходка[Наименование расходного материала],MATCH(Расходка[[#This Row],[№]],Поиск_расходки[Индекс4],0)),"")</f>
        <v>Launcher 7F JL 4.0</v>
      </c>
      <c r="V67" s="203" t="str">
        <f>IFERROR(INDEX(Расходка[Наименование расходного материала],MATCH(Расходка[[#This Row],[№]],Поиск_расходки[Индекс5],0)),"")</f>
        <v>Launcher 7F JL 4.0</v>
      </c>
      <c r="W67" s="203" t="str">
        <f>IFERROR(INDEX(Расходка[Наименование расходного материала],MATCH(Расходка[[#This Row],[№]],Поиск_расходки[Индекс6],0)),"")</f>
        <v>Launcher 7F JL 4.0</v>
      </c>
      <c r="X67" s="203" t="str">
        <f>IFERROR(INDEX(Расходка[Наименование расходного материала],MATCH(Расходка[[#This Row],[№]],Поиск_расходки[Индекс7],0)),"")</f>
        <v>Launcher 7F JL 4.0</v>
      </c>
      <c r="Y67" s="203" t="str">
        <f>IFERROR(INDEX(Расходка[Наименование расходного материала],MATCH(Расходка[[#This Row],[№]],Поиск_расходки[Индекс8],0)),"")</f>
        <v>Launcher 7F JL 4.0</v>
      </c>
      <c r="Z67" s="203" t="str">
        <f>IFERROR(INDEX(Расходка[Наименование расходного материала],MATCH(Расходка[[#This Row],[№]],Поиск_расходки[Индекс9],0)),"")</f>
        <v>Launcher 7F JL 4.0</v>
      </c>
      <c r="AA67" s="203" t="str">
        <f>IFERROR(INDEX(Расходка[Наименование расходного материала],MATCH(Расходка[[#This Row],[№]],Поиск_расходки[Индекс10],0)),"")</f>
        <v>Launcher 7F JL 4.0</v>
      </c>
      <c r="AB67" s="203" t="str">
        <f>IFERROR(INDEX(Расходка[Наименование расходного материала],MATCH(Расходка[[#This Row],[№]],Поиск_расходки[Индекс11],0)),"")</f>
        <v>Launcher 7F JL 4.0</v>
      </c>
      <c r="AC67" s="203" t="str">
        <f>IFERROR(INDEX(Расходка[Наименование расходного материала],MATCH(Расходка[[#This Row],[№]],Поиск_расходки[Индекс12],0)),"")</f>
        <v>Launcher 7F JL 4.0</v>
      </c>
      <c r="AD67" s="203" t="str">
        <f>IFERROR(INDEX(Расходка[Наименование расходного материала],MATCH(Расходка[[#This Row],[№]],Поиск_расходки[Индекс13],0)),"")</f>
        <v>Launcher 7F JL 4.0</v>
      </c>
      <c r="AF67" s="4" t="s">
        <v>6</v>
      </c>
      <c r="AG67" s="4" t="s">
        <v>463</v>
      </c>
    </row>
    <row r="68" spans="1:33">
      <c r="A68">
        <v>67</v>
      </c>
      <c r="B68" t="s">
        <v>300</v>
      </c>
      <c r="C68" s="1" t="s">
        <v>331</v>
      </c>
      <c r="E68" s="202">
        <f>IF(ISNUMBER(SEARCH('Карта учёта'!$B$13,Расходка[[#This Row],[Наименование расходного материала]])),MAX($E$1:E67)+1,0)</f>
        <v>1</v>
      </c>
      <c r="F68" s="202">
        <f>IF(ISNUMBER(SEARCH('Карта учёта'!$B$14,Расходка[[#This Row],[Наименование расходного материала]])),MAX($F$1:F67)+1,0)</f>
        <v>67</v>
      </c>
      <c r="G68" s="202">
        <f>IF(ISNUMBER(SEARCH('Карта учёта'!$B$15,Расходка[[#This Row],[Наименование расходного материала]])),MAX($G$1:G67)+1,0)</f>
        <v>67</v>
      </c>
      <c r="H68" s="202">
        <f>IF(ISNUMBER(SEARCH('Карта учёта'!$B$16,Расходка[[#This Row],[Наименование расходного материала]])),MAX($H$1:H67)+1,0)</f>
        <v>67</v>
      </c>
      <c r="I68" s="202">
        <f>IF(ISNUMBER(SEARCH('Карта учёта'!$B$17,Расходка[[#This Row],[Наименование расходного материала]])),MAX($I$1:I67)+1,0)</f>
        <v>67</v>
      </c>
      <c r="J68" s="202">
        <f>IF(ISNUMBER(SEARCH('Карта учёта'!$B$18,Расходка[[#This Row],[Наименование расходного материала]])),MAX($J$1:J67)+1,0)</f>
        <v>67</v>
      </c>
      <c r="K68" s="202">
        <f>IF(ISNUMBER(SEARCH('Карта учёта'!$B$19,Расходка[[#This Row],[Наименование расходного материала]])),MAX($K$1:K67)+1,0)</f>
        <v>67</v>
      </c>
      <c r="L68" s="202">
        <f>IF(ISNUMBER(SEARCH('Карта учёта'!$B$20,Расходка[[#This Row],[Наименование расходного материала]])),MAX($L$1:L67)+1,0)</f>
        <v>67</v>
      </c>
      <c r="M68" s="202">
        <f>IF(ISNUMBER(SEARCH('Карта учёта'!$B$21,Расходка[[#This Row],[Наименование расходного материала]])),MAX($M$1:M67)+1,0)</f>
        <v>67</v>
      </c>
      <c r="N68" s="202">
        <f>IF(ISNUMBER(SEARCH('Карта учёта'!$B$22,Расходка[[#This Row],[Наименование расходного материала]])),MAX($N$1:N67)+1,0)</f>
        <v>67</v>
      </c>
      <c r="O68" s="202">
        <f>IF(ISNUMBER(SEARCH('Карта учёта'!$B$23,Расходка[[#This Row],[Наименование расходного материала]])),MAX($O$1:O67)+1,0)</f>
        <v>67</v>
      </c>
      <c r="P68" s="202">
        <f>IF(ISNUMBER(SEARCH('Карта учёта'!$B$24,Расходка[[#This Row],[Наименование расходного материала]])),MAX($P$1:P67)+1,0)</f>
        <v>67</v>
      </c>
      <c r="Q68" s="202">
        <f>IF(ISNUMBER(SEARCH('Карта учёта'!$B$25,Расходка[[#This Row],[Наименование расходного материала]])),MAX($Q$1:Q67)+1,0)</f>
        <v>67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>Angio-Seal™ VIP</v>
      </c>
      <c r="T68" s="203" t="str">
        <f>IFERROR(INDEX(Расходка[Наименование расходного материала],MATCH(Расходка[[#This Row],[№]],Поиск_расходки[Индекс3],0)),"")</f>
        <v>Angio-Seal™ VIP</v>
      </c>
      <c r="U68" s="203" t="str">
        <f>IFERROR(INDEX(Расходка[Наименование расходного материала],MATCH(Расходка[[#This Row],[№]],Поиск_расходки[Индекс4],0)),"")</f>
        <v>Angio-Seal™ VIP</v>
      </c>
      <c r="V68" s="203" t="str">
        <f>IFERROR(INDEX(Расходка[Наименование расходного материала],MATCH(Расходка[[#This Row],[№]],Поиск_расходки[Индекс5],0)),"")</f>
        <v>Angio-Seal™ VIP</v>
      </c>
      <c r="W68" s="203" t="str">
        <f>IFERROR(INDEX(Расходка[Наименование расходного материала],MATCH(Расходка[[#This Row],[№]],Поиск_расходки[Индекс6],0)),"")</f>
        <v>Angio-Seal™ VIP</v>
      </c>
      <c r="X68" s="203" t="str">
        <f>IFERROR(INDEX(Расходка[Наименование расходного материала],MATCH(Расходка[[#This Row],[№]],Поиск_расходки[Индекс7],0)),"")</f>
        <v>Angio-Seal™ VIP</v>
      </c>
      <c r="Y68" s="203" t="str">
        <f>IFERROR(INDEX(Расходка[Наименование расходного материала],MATCH(Расходка[[#This Row],[№]],Поиск_расходки[Индекс8],0)),"")</f>
        <v>Angio-Seal™ VIP</v>
      </c>
      <c r="Z68" s="203" t="str">
        <f>IFERROR(INDEX(Расходка[Наименование расходного материала],MATCH(Расходка[[#This Row],[№]],Поиск_расходки[Индекс9],0)),"")</f>
        <v>Angio-Seal™ VIP</v>
      </c>
      <c r="AA68" s="203" t="str">
        <f>IFERROR(INDEX(Расходка[Наименование расходного материала],MATCH(Расходка[[#This Row],[№]],Поиск_расходки[Индекс10],0)),"")</f>
        <v>Angio-Seal™ VIP</v>
      </c>
      <c r="AB68" s="203" t="str">
        <f>IFERROR(INDEX(Расходка[Наименование расходного материала],MATCH(Расходка[[#This Row],[№]],Поиск_расходки[Индекс11],0)),"")</f>
        <v>Angio-Seal™ VIP</v>
      </c>
      <c r="AC68" s="203" t="str">
        <f>IFERROR(INDEX(Расходка[Наименование расходного материала],MATCH(Расходка[[#This Row],[№]],Поиск_расходки[Индекс12],0)),"")</f>
        <v>Angio-Seal™ VIP</v>
      </c>
      <c r="AD68" s="203" t="str">
        <f>IFERROR(INDEX(Расходка[Наименование расходного материала],MATCH(Расходка[[#This Row],[№]],Поиск_расходки[Индекс13],0)),"")</f>
        <v>Angio-Seal™ VIP</v>
      </c>
      <c r="AF68" s="4" t="s">
        <v>6</v>
      </c>
      <c r="AG68" s="4" t="s">
        <v>464</v>
      </c>
    </row>
    <row r="69" spans="1:33">
      <c r="A69">
        <v>68</v>
      </c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>
      <c r="A70">
        <v>69</v>
      </c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>
      <c r="AF71" s="4" t="s">
        <v>6</v>
      </c>
      <c r="AG71" s="4" t="s">
        <v>421</v>
      </c>
    </row>
    <row r="72" spans="1:33">
      <c r="AF72" s="4" t="s">
        <v>6</v>
      </c>
      <c r="AG72" s="4" t="s">
        <v>467</v>
      </c>
    </row>
    <row r="73" spans="1:33">
      <c r="AF73" s="4" t="s">
        <v>6</v>
      </c>
      <c r="AG73" s="4" t="s">
        <v>422</v>
      </c>
    </row>
    <row r="74" spans="1:33"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B15" sqref="B1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174</v>
      </c>
    </row>
    <row r="2" spans="1:5">
      <c r="A2" t="s">
        <v>133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169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528</v>
      </c>
      <c r="C15" t="str">
        <f t="shared" si="0"/>
        <v>Старшая мед.сетра: Н.Б. Шишкина</v>
      </c>
    </row>
    <row r="16" spans="1:5">
      <c r="A16" t="s">
        <v>122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122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174</v>
      </c>
      <c r="B20" t="s">
        <v>173</v>
      </c>
    </row>
    <row r="21" spans="1:3">
      <c r="A21" t="s">
        <v>169</v>
      </c>
      <c r="B21" t="s">
        <v>266</v>
      </c>
    </row>
    <row r="22" spans="1:3">
      <c r="A22" t="s">
        <v>169</v>
      </c>
      <c r="B22" t="s">
        <v>175</v>
      </c>
    </row>
    <row r="23" spans="1:3">
      <c r="A23" t="s">
        <v>169</v>
      </c>
      <c r="B23" t="s">
        <v>303</v>
      </c>
    </row>
    <row r="24" spans="1:3">
      <c r="A24" t="s">
        <v>169</v>
      </c>
      <c r="B24" t="s">
        <v>249</v>
      </c>
    </row>
    <row r="25" spans="1:3">
      <c r="A25" t="s">
        <v>169</v>
      </c>
      <c r="B25" t="s">
        <v>263</v>
      </c>
    </row>
    <row r="26" spans="1:3">
      <c r="A26" t="s">
        <v>169</v>
      </c>
      <c r="B26" t="s">
        <v>267</v>
      </c>
    </row>
    <row r="27" spans="1:3">
      <c r="A27" t="s">
        <v>169</v>
      </c>
      <c r="B27" t="s">
        <v>255</v>
      </c>
    </row>
    <row r="28" spans="1:3">
      <c r="A28" t="s">
        <v>169</v>
      </c>
      <c r="B28" t="s">
        <v>254</v>
      </c>
    </row>
    <row r="29" spans="1:3">
      <c r="A29" t="s">
        <v>169</v>
      </c>
      <c r="B29" t="s">
        <v>301</v>
      </c>
    </row>
    <row r="30" spans="1:3">
      <c r="A30" t="s">
        <v>169</v>
      </c>
      <c r="B30" t="s">
        <v>253</v>
      </c>
    </row>
    <row r="31" spans="1:3">
      <c r="A31" t="s">
        <v>169</v>
      </c>
      <c r="B31" t="s">
        <v>269</v>
      </c>
    </row>
    <row r="32" spans="1:3">
      <c r="A32" t="s">
        <v>169</v>
      </c>
      <c r="B32" t="s">
        <v>352</v>
      </c>
    </row>
    <row r="33" spans="1:2">
      <c r="A33" t="s">
        <v>169</v>
      </c>
      <c r="B33" t="s">
        <v>262</v>
      </c>
    </row>
    <row r="34" spans="1:2">
      <c r="A34" t="s">
        <v>169</v>
      </c>
      <c r="B34" t="s">
        <v>248</v>
      </c>
    </row>
    <row r="35" spans="1:2">
      <c r="A35" t="s">
        <v>169</v>
      </c>
      <c r="B35" t="s">
        <v>252</v>
      </c>
    </row>
    <row r="36" spans="1:2">
      <c r="A36" t="s">
        <v>169</v>
      </c>
      <c r="B36" t="s">
        <v>247</v>
      </c>
    </row>
    <row r="37" spans="1:2">
      <c r="A37" t="s">
        <v>169</v>
      </c>
      <c r="B37" t="s">
        <v>365</v>
      </c>
    </row>
    <row r="38" spans="1:2">
      <c r="A38" t="s">
        <v>169</v>
      </c>
      <c r="B38" t="s">
        <v>509</v>
      </c>
    </row>
    <row r="39" spans="1:2">
      <c r="A39" t="s">
        <v>169</v>
      </c>
      <c r="B39" t="s">
        <v>265</v>
      </c>
    </row>
    <row r="40" spans="1:2">
      <c r="A40" t="s">
        <v>169</v>
      </c>
      <c r="B40" t="s">
        <v>264</v>
      </c>
    </row>
    <row r="41" spans="1:2">
      <c r="A41" t="s">
        <v>169</v>
      </c>
      <c r="B41" t="s">
        <v>256</v>
      </c>
    </row>
    <row r="42" spans="1:2">
      <c r="A42" t="s">
        <v>169</v>
      </c>
      <c r="B42" t="s">
        <v>250</v>
      </c>
    </row>
    <row r="43" spans="1:2">
      <c r="A43" t="s">
        <v>169</v>
      </c>
      <c r="B43" t="s">
        <v>251</v>
      </c>
    </row>
    <row r="44" spans="1:2">
      <c r="A44" t="s">
        <v>302</v>
      </c>
      <c r="B44" t="s">
        <v>259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177</v>
      </c>
    </row>
    <row r="48" spans="1:2">
      <c r="A48" t="s">
        <v>302</v>
      </c>
      <c r="B48" t="s">
        <v>257</v>
      </c>
    </row>
    <row r="49" spans="1:2">
      <c r="A49" t="s">
        <v>302</v>
      </c>
      <c r="B49" t="s">
        <v>268</v>
      </c>
    </row>
    <row r="50" spans="1:2">
      <c r="A50" t="s">
        <v>302</v>
      </c>
      <c r="B50" t="s">
        <v>176</v>
      </c>
    </row>
    <row r="51" spans="1:2">
      <c r="A51" t="s">
        <v>302</v>
      </c>
      <c r="B51" t="s">
        <v>507</v>
      </c>
    </row>
    <row r="52" spans="1:2">
      <c r="A52" t="s">
        <v>302</v>
      </c>
      <c r="B52" t="s">
        <v>258</v>
      </c>
    </row>
    <row r="53" spans="1:2">
      <c r="A53" t="s">
        <v>302</v>
      </c>
      <c r="B53" t="s">
        <v>370</v>
      </c>
    </row>
    <row r="54" spans="1:2">
      <c r="A54" t="s">
        <v>302</v>
      </c>
      <c r="B54" t="s">
        <v>366</v>
      </c>
    </row>
    <row r="55" spans="1:2">
      <c r="A55" t="s">
        <v>170</v>
      </c>
      <c r="B55" t="s">
        <v>143</v>
      </c>
    </row>
    <row r="56" spans="1:2">
      <c r="A56" t="s">
        <v>170</v>
      </c>
      <c r="B56" t="s">
        <v>146</v>
      </c>
    </row>
    <row r="57" spans="1:2">
      <c r="A57" t="s">
        <v>170</v>
      </c>
      <c r="B57" t="s">
        <v>149</v>
      </c>
    </row>
    <row r="58" spans="1:2">
      <c r="A58" t="s">
        <v>170</v>
      </c>
      <c r="B58" t="s">
        <v>152</v>
      </c>
    </row>
    <row r="59" spans="1:2">
      <c r="A59" t="s">
        <v>170</v>
      </c>
      <c r="B59" t="s">
        <v>155</v>
      </c>
    </row>
    <row r="60" spans="1:2">
      <c r="A60" t="s">
        <v>170</v>
      </c>
      <c r="B60" t="s">
        <v>158</v>
      </c>
    </row>
    <row r="61" spans="1:2">
      <c r="A61" t="s">
        <v>170</v>
      </c>
      <c r="B61" t="s">
        <v>163</v>
      </c>
    </row>
    <row r="62" spans="1:2">
      <c r="A62" t="s">
        <v>170</v>
      </c>
      <c r="B62" t="s">
        <v>274</v>
      </c>
    </row>
    <row r="63" spans="1:2">
      <c r="A63" t="s">
        <v>170</v>
      </c>
      <c r="B63" t="s">
        <v>165</v>
      </c>
    </row>
    <row r="64" spans="1:2">
      <c r="A64" t="s">
        <v>170</v>
      </c>
      <c r="B64" t="s">
        <v>166</v>
      </c>
    </row>
    <row r="65" spans="1:2">
      <c r="A65" t="s">
        <v>170</v>
      </c>
      <c r="B65" t="s">
        <v>167</v>
      </c>
    </row>
    <row r="66" spans="1:2">
      <c r="A66" t="s">
        <v>170</v>
      </c>
      <c r="B66" t="s">
        <v>168</v>
      </c>
    </row>
    <row r="67" spans="1:2">
      <c r="A67" t="s">
        <v>170</v>
      </c>
      <c r="B67" t="s">
        <v>140</v>
      </c>
    </row>
    <row r="68" spans="1:2">
      <c r="A68" t="s">
        <v>170</v>
      </c>
      <c r="B68" t="s">
        <v>184</v>
      </c>
    </row>
    <row r="69" spans="1:2">
      <c r="A69" t="s">
        <v>171</v>
      </c>
      <c r="B69" t="s">
        <v>341</v>
      </c>
    </row>
    <row r="70" spans="1:2">
      <c r="A70" t="s">
        <v>171</v>
      </c>
      <c r="B70" t="s">
        <v>142</v>
      </c>
    </row>
    <row r="71" spans="1:2">
      <c r="A71" t="s">
        <v>171</v>
      </c>
      <c r="B71" t="s">
        <v>368</v>
      </c>
    </row>
    <row r="72" spans="1:2">
      <c r="A72" t="s">
        <v>171</v>
      </c>
      <c r="B72" t="s">
        <v>145</v>
      </c>
    </row>
    <row r="73" spans="1:2">
      <c r="A73" t="s">
        <v>171</v>
      </c>
      <c r="B73" t="s">
        <v>139</v>
      </c>
    </row>
    <row r="74" spans="1:2">
      <c r="A74" t="s">
        <v>171</v>
      </c>
      <c r="B74" t="s">
        <v>148</v>
      </c>
    </row>
    <row r="75" spans="1:2">
      <c r="A75" t="s">
        <v>171</v>
      </c>
      <c r="B75" t="s">
        <v>151</v>
      </c>
    </row>
    <row r="76" spans="1:2">
      <c r="A76" t="s">
        <v>171</v>
      </c>
      <c r="B76" t="s">
        <v>154</v>
      </c>
    </row>
    <row r="77" spans="1:2">
      <c r="A77" t="s">
        <v>171</v>
      </c>
      <c r="B77" t="s">
        <v>157</v>
      </c>
    </row>
    <row r="78" spans="1:2">
      <c r="A78" t="s">
        <v>171</v>
      </c>
      <c r="B78" t="s">
        <v>160</v>
      </c>
    </row>
    <row r="79" spans="1:2">
      <c r="A79" t="s">
        <v>171</v>
      </c>
      <c r="B79" t="s">
        <v>162</v>
      </c>
    </row>
    <row r="80" spans="1:2">
      <c r="A80" t="s">
        <v>183</v>
      </c>
      <c r="B80" t="s">
        <v>141</v>
      </c>
    </row>
    <row r="81" spans="1:2">
      <c r="A81" t="s">
        <v>183</v>
      </c>
      <c r="B81" t="s">
        <v>273</v>
      </c>
    </row>
    <row r="82" spans="1:2">
      <c r="A82" t="s">
        <v>183</v>
      </c>
      <c r="B82" t="s">
        <v>144</v>
      </c>
    </row>
    <row r="83" spans="1:2">
      <c r="A83" t="s">
        <v>183</v>
      </c>
      <c r="B83" t="s">
        <v>147</v>
      </c>
    </row>
    <row r="84" spans="1:2">
      <c r="A84" t="s">
        <v>183</v>
      </c>
      <c r="B84" t="s">
        <v>150</v>
      </c>
    </row>
    <row r="85" spans="1:2">
      <c r="A85" t="s">
        <v>183</v>
      </c>
      <c r="B85" t="s">
        <v>153</v>
      </c>
    </row>
    <row r="86" spans="1:2">
      <c r="A86" t="s">
        <v>183</v>
      </c>
      <c r="B86" t="s">
        <v>159</v>
      </c>
    </row>
    <row r="87" spans="1:2">
      <c r="A87" t="s">
        <v>183</v>
      </c>
      <c r="B87" t="s">
        <v>156</v>
      </c>
    </row>
    <row r="88" spans="1:2">
      <c r="A88" t="s">
        <v>183</v>
      </c>
      <c r="B88" t="s">
        <v>161</v>
      </c>
    </row>
    <row r="89" spans="1:2">
      <c r="A89" t="s">
        <v>183</v>
      </c>
      <c r="B89" t="s">
        <v>164</v>
      </c>
    </row>
  </sheetData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2025-04-29T17:45:52Z</cp:lastPrinted>
  <dcterms:created xsi:type="dcterms:W3CDTF">2015-06-05T18:19:34Z</dcterms:created>
  <dcterms:modified xsi:type="dcterms:W3CDTF">2025-04-29T17:46:03Z</dcterms:modified>
</cp:coreProperties>
</file>