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 activeTab="3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учёта'!$A$2:$D$38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3" l="1"/>
  <c r="A21" i="3"/>
  <c r="A22" i="3"/>
  <c r="A23" i="3"/>
  <c r="A17" i="3" l="1"/>
  <c r="A18" i="3"/>
  <c r="A19" i="3"/>
  <c r="B13" i="9" l="1"/>
  <c r="A6" i="1" l="1"/>
  <c r="A4" i="1"/>
  <c r="A59" i="1" l="1"/>
  <c r="A56" i="1" l="1"/>
  <c r="A55" i="1"/>
  <c r="A3" i="1"/>
  <c r="A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7" i="1"/>
  <c r="A58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2" i="1"/>
  <c r="A1" i="11" l="1"/>
  <c r="A3" i="11"/>
  <c r="C15" i="5" l="1"/>
  <c r="B15" i="9" l="1"/>
  <c r="E71" i="1" l="1"/>
  <c r="E72" i="1"/>
  <c r="E73" i="1"/>
  <c r="E74" i="1"/>
  <c r="E75" i="1"/>
  <c r="E76" i="1"/>
  <c r="E77" i="1"/>
  <c r="E78" i="1"/>
  <c r="G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4" i="3"/>
  <c r="A25" i="3"/>
  <c r="A13" i="3"/>
  <c r="A14" i="3"/>
  <c r="A15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E3" i="1"/>
  <c r="E4" i="1" s="1"/>
  <c r="Q3" i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5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AD2" i="1" s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Q61" i="1"/>
  <c r="H23" i="1"/>
  <c r="K18" i="1"/>
  <c r="K19" i="1" s="1"/>
  <c r="K20" i="1" s="1"/>
  <c r="K21" i="1" s="1"/>
  <c r="K22" i="1" s="1"/>
  <c r="K23" i="1" s="1"/>
  <c r="K24" i="1" s="1"/>
  <c r="I25" i="1"/>
  <c r="I26" i="1" s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Q63" i="1"/>
  <c r="K28" i="1"/>
  <c r="K29" i="1" s="1"/>
  <c r="G21" i="1"/>
  <c r="G22" i="1" s="1"/>
  <c r="G23" i="1" s="1"/>
  <c r="H25" i="1"/>
  <c r="I28" i="1"/>
  <c r="M23" i="1"/>
  <c r="J25" i="1"/>
  <c r="N23" i="1"/>
  <c r="L21" i="1"/>
  <c r="F22" i="1"/>
  <c r="Q64" i="1" l="1"/>
  <c r="Q65" i="1" s="1"/>
  <c r="Q66" i="1" s="1"/>
  <c r="O60" i="1"/>
  <c r="O61" i="1" s="1"/>
  <c r="O62" i="1" s="1"/>
  <c r="P19" i="1"/>
  <c r="E68" i="1"/>
  <c r="H26" i="1"/>
  <c r="H27" i="1" s="1"/>
  <c r="H28" i="1" s="1"/>
  <c r="H29" i="1" s="1"/>
  <c r="L22" i="1"/>
  <c r="L23" i="1" s="1"/>
  <c r="L24" i="1" s="1"/>
  <c r="M24" i="1"/>
  <c r="K30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R77" i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O64" i="1" l="1"/>
  <c r="P21" i="1"/>
  <c r="Q69" i="1"/>
  <c r="J49" i="1"/>
  <c r="L27" i="1"/>
  <c r="L28" i="1" s="1"/>
  <c r="L29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M27" i="1"/>
  <c r="F26" i="1"/>
  <c r="F27" i="1" s="1"/>
  <c r="N26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O66" i="1"/>
  <c r="O67" i="1" s="1"/>
  <c r="O68" i="1" s="1"/>
  <c r="P23" i="1"/>
  <c r="J52" i="1"/>
  <c r="J53" i="1" s="1"/>
  <c r="I51" i="1"/>
  <c r="H49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Q72" i="1" l="1"/>
  <c r="O69" i="1"/>
  <c r="O70" i="1" s="1"/>
  <c r="O71" i="1" s="1"/>
  <c r="O72" i="1" s="1"/>
  <c r="P24" i="1"/>
  <c r="N29" i="1"/>
  <c r="N30" i="1" s="1"/>
  <c r="J54" i="1"/>
  <c r="I52" i="1"/>
  <c r="H50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3" i="1" l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M32" i="1"/>
  <c r="M33" i="1" s="1"/>
  <c r="L34" i="1"/>
  <c r="N31" i="1"/>
  <c r="Q74" i="1" l="1"/>
  <c r="O74" i="1"/>
  <c r="P26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Q75" i="1" l="1"/>
  <c r="O75" i="1"/>
  <c r="O76" i="1" s="1"/>
  <c r="P27" i="1"/>
  <c r="H66" i="1"/>
  <c r="J68" i="1"/>
  <c r="I63" i="1"/>
  <c r="I64" i="1" s="1"/>
  <c r="I65" i="1" s="1"/>
  <c r="I66" i="1" s="1"/>
  <c r="F52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6" i="1" l="1"/>
  <c r="O77" i="1"/>
  <c r="P28" i="1"/>
  <c r="I67" i="1"/>
  <c r="I68" i="1" s="1"/>
  <c r="I69" i="1" s="1"/>
  <c r="H67" i="1"/>
  <c r="J69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Q77" i="1" l="1"/>
  <c r="O78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N44" i="1"/>
  <c r="L38" i="1"/>
  <c r="L39" i="1" s="1"/>
  <c r="M37" i="1"/>
  <c r="AB67" i="1" l="1"/>
  <c r="AB2" i="1"/>
  <c r="Q78" i="1"/>
  <c r="AD74" i="1"/>
  <c r="AD72" i="1"/>
  <c r="AD76" i="1"/>
  <c r="AD75" i="1"/>
  <c r="AD34" i="1"/>
  <c r="AB43" i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V2" i="1"/>
  <c r="P30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B46" i="1"/>
  <c r="N45" i="1"/>
  <c r="L40" i="1"/>
  <c r="M38" i="1"/>
  <c r="M39" i="1" s="1"/>
  <c r="M40" i="1" s="1"/>
  <c r="AD7" i="1" l="1"/>
  <c r="AD5" i="1"/>
  <c r="AD4" i="1"/>
  <c r="AD6" i="1"/>
  <c r="AD16" i="1"/>
  <c r="AD17" i="1"/>
  <c r="AD78" i="1"/>
  <c r="AD15" i="1"/>
  <c r="AD57" i="1"/>
  <c r="AD13" i="1"/>
  <c r="AD64" i="1"/>
  <c r="AD56" i="1"/>
  <c r="AD18" i="1"/>
  <c r="AD26" i="1"/>
  <c r="AD61" i="1"/>
  <c r="AD65" i="1"/>
  <c r="AD59" i="1"/>
  <c r="AD25" i="1"/>
  <c r="AD60" i="1"/>
  <c r="AD19" i="1"/>
  <c r="AD62" i="1"/>
  <c r="AD21" i="1"/>
  <c r="AD63" i="1"/>
  <c r="AD30" i="1"/>
  <c r="AD58" i="1"/>
  <c r="AD71" i="1"/>
  <c r="AD66" i="1"/>
  <c r="AD77" i="1"/>
  <c r="AD67" i="1"/>
  <c r="AD32" i="1"/>
  <c r="AD33" i="1"/>
  <c r="AD36" i="1"/>
  <c r="AD38" i="1"/>
  <c r="AD31" i="1"/>
  <c r="AD29" i="1"/>
  <c r="AD73" i="1"/>
  <c r="AD70" i="1"/>
  <c r="AD69" i="1"/>
  <c r="AD37" i="1"/>
  <c r="AD68" i="1"/>
  <c r="H74" i="1"/>
  <c r="F74" i="1"/>
  <c r="F75" i="1" s="1"/>
  <c r="F76" i="1" s="1"/>
  <c r="F77" i="1" s="1"/>
  <c r="F78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77" i="1" l="1"/>
  <c r="S78" i="1"/>
  <c r="S2" i="1"/>
  <c r="S66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H76" i="1" l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8" i="1" l="1"/>
  <c r="U53" i="1" s="1"/>
  <c r="U64" i="1"/>
  <c r="U46" i="1"/>
  <c r="U66" i="1"/>
  <c r="U51" i="1"/>
  <c r="U57" i="1"/>
  <c r="U70" i="1"/>
  <c r="U47" i="1"/>
  <c r="U52" i="1"/>
  <c r="U56" i="1"/>
  <c r="U45" i="1"/>
  <c r="U44" i="1"/>
  <c r="U61" i="1"/>
  <c r="U41" i="1"/>
  <c r="U59" i="1"/>
  <c r="U69" i="1"/>
  <c r="U54" i="1"/>
  <c r="U58" i="1"/>
  <c r="U72" i="1"/>
  <c r="U55" i="1"/>
  <c r="U40" i="1"/>
  <c r="U73" i="1"/>
  <c r="U42" i="1"/>
  <c r="U60" i="1"/>
  <c r="U68" i="1"/>
  <c r="U39" i="1"/>
  <c r="U75" i="1"/>
  <c r="U63" i="1"/>
  <c r="U74" i="1"/>
  <c r="U49" i="1"/>
  <c r="U67" i="1"/>
  <c r="U43" i="1"/>
  <c r="U71" i="1"/>
  <c r="U62" i="1"/>
  <c r="U48" i="1"/>
  <c r="U50" i="1"/>
  <c r="U65" i="1"/>
  <c r="U78" i="1"/>
  <c r="U76" i="1"/>
  <c r="U77" i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I76" i="1" l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I77" i="1" l="1"/>
  <c r="J77" i="1"/>
  <c r="J78" i="1" s="1"/>
  <c r="W2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I78" i="1" l="1"/>
  <c r="V50" i="1" s="1"/>
  <c r="W54" i="1"/>
  <c r="W78" i="1"/>
  <c r="W77" i="1"/>
  <c r="W51" i="1"/>
  <c r="W74" i="1"/>
  <c r="W64" i="1"/>
  <c r="W58" i="1"/>
  <c r="W57" i="1"/>
  <c r="W56" i="1"/>
  <c r="W65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V55" i="1"/>
  <c r="V70" i="1"/>
  <c r="V73" i="1"/>
  <c r="V68" i="1"/>
  <c r="V49" i="1"/>
  <c r="V45" i="1"/>
  <c r="V59" i="1"/>
  <c r="V41" i="1"/>
  <c r="V51" i="1"/>
  <c r="V67" i="1"/>
  <c r="V54" i="1"/>
  <c r="V72" i="1"/>
  <c r="V48" i="1"/>
  <c r="V53" i="1"/>
  <c r="V56" i="1"/>
  <c r="V40" i="1"/>
  <c r="V61" i="1"/>
  <c r="V64" i="1"/>
  <c r="V66" i="1"/>
  <c r="V43" i="1"/>
  <c r="V44" i="1"/>
  <c r="V69" i="1"/>
  <c r="V60" i="1"/>
  <c r="V57" i="1"/>
  <c r="V71" i="1"/>
  <c r="V76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62" i="1" l="1"/>
  <c r="V58" i="1"/>
  <c r="V77" i="1"/>
  <c r="V65" i="1"/>
  <c r="V46" i="1"/>
  <c r="V75" i="1"/>
  <c r="V63" i="1"/>
  <c r="V39" i="1"/>
  <c r="V47" i="1"/>
  <c r="V52" i="1"/>
  <c r="V42" i="1"/>
  <c r="V74" i="1"/>
  <c r="V78" i="1"/>
  <c r="V7" i="1"/>
  <c r="V13" i="1"/>
  <c r="V5" i="1"/>
  <c r="V17" i="1"/>
  <c r="V23" i="1"/>
  <c r="V32" i="1"/>
  <c r="V21" i="1"/>
  <c r="V24" i="1"/>
  <c r="V30" i="1"/>
  <c r="V3" i="1"/>
  <c r="V6" i="1"/>
  <c r="V25" i="1"/>
  <c r="V35" i="1"/>
  <c r="V18" i="1"/>
  <c r="V4" i="1"/>
  <c r="V12" i="1"/>
  <c r="V36" i="1"/>
  <c r="V31" i="1"/>
  <c r="V28" i="1"/>
  <c r="V9" i="1"/>
  <c r="V10" i="1"/>
  <c r="V14" i="1"/>
  <c r="V20" i="1"/>
  <c r="V27" i="1"/>
  <c r="V37" i="1"/>
  <c r="V22" i="1"/>
  <c r="V16" i="1"/>
  <c r="V33" i="1"/>
  <c r="V8" i="1"/>
  <c r="V34" i="1"/>
  <c r="V15" i="1"/>
  <c r="V29" i="1"/>
  <c r="V11" i="1"/>
  <c r="V19" i="1"/>
  <c r="V26" i="1"/>
  <c r="V38" i="1"/>
  <c r="N67" i="1"/>
  <c r="N68" i="1" s="1"/>
  <c r="K74" i="1"/>
  <c r="P38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P42" i="1" l="1"/>
  <c r="X56" i="1"/>
  <c r="X78" i="1"/>
  <c r="G73" i="1"/>
  <c r="X26" i="1"/>
  <c r="X6" i="1"/>
  <c r="X42" i="1"/>
  <c r="X48" i="1"/>
  <c r="X45" i="1"/>
  <c r="X29" i="1"/>
  <c r="X67" i="1"/>
  <c r="X59" i="1"/>
  <c r="X34" i="1"/>
  <c r="X72" i="1"/>
  <c r="X10" i="1"/>
  <c r="X74" i="1"/>
  <c r="X53" i="1"/>
  <c r="X65" i="1"/>
  <c r="X73" i="1"/>
  <c r="X71" i="1"/>
  <c r="X50" i="1"/>
  <c r="X4" i="1"/>
  <c r="X41" i="1"/>
  <c r="X77" i="1"/>
  <c r="X16" i="1"/>
  <c r="X23" i="1"/>
  <c r="X37" i="1"/>
  <c r="X54" i="1"/>
  <c r="X44" i="1"/>
  <c r="X66" i="1"/>
  <c r="X24" i="1"/>
  <c r="X13" i="1"/>
  <c r="X39" i="1"/>
  <c r="X9" i="1"/>
  <c r="X43" i="1"/>
  <c r="X2" i="1"/>
  <c r="X11" i="1"/>
  <c r="X47" i="1"/>
  <c r="X38" i="1"/>
  <c r="X32" i="1"/>
  <c r="X3" i="1"/>
  <c r="X76" i="1"/>
  <c r="X20" i="1"/>
  <c r="X40" i="1"/>
  <c r="X12" i="1"/>
  <c r="X8" i="1"/>
  <c r="X17" i="1"/>
  <c r="X14" i="1"/>
  <c r="X15" i="1"/>
  <c r="X68" i="1"/>
  <c r="X61" i="1"/>
  <c r="X21" i="1"/>
  <c r="X30" i="1"/>
  <c r="X28" i="1"/>
  <c r="X62" i="1"/>
  <c r="X64" i="1"/>
  <c r="X63" i="1"/>
  <c r="X18" i="1"/>
  <c r="X35" i="1"/>
  <c r="X57" i="1"/>
  <c r="X46" i="1"/>
  <c r="X51" i="1"/>
  <c r="X22" i="1"/>
  <c r="X70" i="1"/>
  <c r="X36" i="1"/>
  <c r="X49" i="1"/>
  <c r="X60" i="1"/>
  <c r="X5" i="1"/>
  <c r="X25" i="1"/>
  <c r="X75" i="1"/>
  <c r="X69" i="1"/>
  <c r="X19" i="1"/>
  <c r="X33" i="1"/>
  <c r="X7" i="1"/>
  <c r="X27" i="1"/>
  <c r="X55" i="1"/>
  <c r="X58" i="1"/>
  <c r="X52" i="1"/>
  <c r="X31" i="1"/>
  <c r="G74" i="1"/>
  <c r="G75" i="1" s="1"/>
  <c r="N72" i="1"/>
  <c r="L67" i="1"/>
  <c r="M61" i="1"/>
  <c r="N73" i="1" l="1"/>
  <c r="N74" i="1" s="1"/>
  <c r="P43" i="1"/>
  <c r="G76" i="1"/>
  <c r="G77" i="1" s="1"/>
  <c r="T3" i="1" s="1"/>
  <c r="T39" i="1"/>
  <c r="T8" i="1"/>
  <c r="T7" i="1"/>
  <c r="T35" i="1"/>
  <c r="T23" i="1"/>
  <c r="T59" i="1"/>
  <c r="T27" i="1"/>
  <c r="T22" i="1"/>
  <c r="T14" i="1"/>
  <c r="T55" i="1"/>
  <c r="T56" i="1"/>
  <c r="T16" i="1"/>
  <c r="T30" i="1"/>
  <c r="T32" i="1"/>
  <c r="T63" i="1"/>
  <c r="T42" i="1"/>
  <c r="T45" i="1"/>
  <c r="T62" i="1"/>
  <c r="T18" i="1"/>
  <c r="T41" i="1"/>
  <c r="T38" i="1"/>
  <c r="L68" i="1"/>
  <c r="M62" i="1"/>
  <c r="T10" i="1" l="1"/>
  <c r="T67" i="1"/>
  <c r="T51" i="1"/>
  <c r="T43" i="1"/>
  <c r="T19" i="1"/>
  <c r="T54" i="1"/>
  <c r="T26" i="1"/>
  <c r="T12" i="1"/>
  <c r="T29" i="1"/>
  <c r="T52" i="1"/>
  <c r="T53" i="1"/>
  <c r="T37" i="1"/>
  <c r="T13" i="1"/>
  <c r="T60" i="1"/>
  <c r="T36" i="1"/>
  <c r="T21" i="1"/>
  <c r="T69" i="1"/>
  <c r="T25" i="1"/>
  <c r="T61" i="1"/>
  <c r="T31" i="1"/>
  <c r="T70" i="1"/>
  <c r="T28" i="1"/>
  <c r="T11" i="1"/>
  <c r="T72" i="1"/>
  <c r="T20" i="1"/>
  <c r="T57" i="1"/>
  <c r="T9" i="1"/>
  <c r="T68" i="1"/>
  <c r="T15" i="1"/>
  <c r="T24" i="1"/>
  <c r="T46" i="1"/>
  <c r="T33" i="1"/>
  <c r="T65" i="1"/>
  <c r="T48" i="1"/>
  <c r="T44" i="1"/>
  <c r="T2" i="1"/>
  <c r="T49" i="1"/>
  <c r="T17" i="1"/>
  <c r="T50" i="1"/>
  <c r="T71" i="1"/>
  <c r="T47" i="1"/>
  <c r="T58" i="1"/>
  <c r="T64" i="1"/>
  <c r="T73" i="1"/>
  <c r="T66" i="1"/>
  <c r="T40" i="1"/>
  <c r="T34" i="1"/>
  <c r="P44" i="1"/>
  <c r="T4" i="1"/>
  <c r="T75" i="1"/>
  <c r="T78" i="1"/>
  <c r="T74" i="1"/>
  <c r="T6" i="1"/>
  <c r="T5" i="1"/>
  <c r="T76" i="1"/>
  <c r="T77" i="1"/>
  <c r="N75" i="1"/>
  <c r="L69" i="1"/>
  <c r="M63" i="1"/>
  <c r="M64" i="1" s="1"/>
  <c r="M65" i="1" s="1"/>
  <c r="M66" i="1" s="1"/>
  <c r="P45" i="1" l="1"/>
  <c r="N76" i="1"/>
  <c r="L70" i="1"/>
  <c r="M67" i="1"/>
  <c r="P46" i="1" l="1"/>
  <c r="N77" i="1"/>
  <c r="L71" i="1"/>
  <c r="M68" i="1"/>
  <c r="L72" i="1" l="1"/>
  <c r="L73" i="1" s="1"/>
  <c r="P47" i="1"/>
  <c r="N78" i="1"/>
  <c r="M69" i="1"/>
  <c r="L74" i="1" l="1"/>
  <c r="L75" i="1" s="1"/>
  <c r="AA59" i="1"/>
  <c r="AA2" i="1"/>
  <c r="P48" i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M70" i="1"/>
  <c r="L76" i="1" l="1"/>
  <c r="L77" i="1" s="1"/>
  <c r="P49" i="1"/>
  <c r="M71" i="1"/>
  <c r="P50" i="1" l="1"/>
  <c r="L78" i="1"/>
  <c r="Y53" i="1" s="1"/>
  <c r="Y14" i="1"/>
  <c r="Y59" i="1"/>
  <c r="Y12" i="1"/>
  <c r="Y40" i="1"/>
  <c r="Y26" i="1"/>
  <c r="Y52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M72" i="1"/>
  <c r="Y43" i="1" l="1"/>
  <c r="Y78" i="1"/>
  <c r="Y2" i="1"/>
  <c r="Y27" i="1"/>
  <c r="Y39" i="1"/>
  <c r="P51" i="1"/>
  <c r="Y64" i="1"/>
  <c r="Y38" i="1"/>
  <c r="Y3" i="1"/>
  <c r="Y63" i="1"/>
  <c r="Y77" i="1"/>
  <c r="M73" i="1"/>
  <c r="P52" i="1" l="1"/>
  <c r="M74" i="1"/>
  <c r="M75" i="1" s="1"/>
  <c r="P53" i="1" l="1"/>
  <c r="M76" i="1"/>
  <c r="P54" i="1" l="1"/>
  <c r="M77" i="1"/>
  <c r="M78" i="1" s="1"/>
  <c r="Z78" i="1" s="1"/>
  <c r="P55" i="1" l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AC36" i="1" l="1"/>
  <c r="P69" i="1"/>
  <c r="P70" i="1" s="1"/>
  <c r="P71" i="1" s="1"/>
  <c r="P72" i="1" s="1"/>
  <c r="P73" i="1" s="1"/>
  <c r="P74" i="1" s="1"/>
  <c r="P75" i="1" s="1"/>
  <c r="P76" i="1" s="1"/>
  <c r="P77" i="1" s="1"/>
  <c r="P78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52" i="1"/>
  <c r="AC59" i="1"/>
  <c r="AC46" i="1"/>
  <c r="AC44" i="1"/>
  <c r="AC6" i="1"/>
  <c r="AC37" i="1"/>
  <c r="AC66" i="1"/>
  <c r="AC71" i="1"/>
  <c r="AC9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7" i="1" l="1"/>
  <c r="AC78" i="1"/>
  <c r="AC72" i="1"/>
  <c r="AC76" i="1"/>
  <c r="AC73" i="1"/>
  <c r="AC75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<sst xmlns="http://schemas.openxmlformats.org/spreadsheetml/2006/main" count="905" uniqueCount="546">
  <si>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</si>
  <si>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</si>
  <si>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</si>
  <si>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</si>
  <si>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</si>
  <si>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</si>
  <si>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</si>
  <si>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</si>
  <si>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</si>
  <si>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</si>
  <si>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</si>
  <si>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</si>
  <si>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</si>
  <si>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</si>
  <si>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</si>
  <si>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</si>
  <si>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</si>
  <si>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</si>
  <si>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</si>
  <si>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</si>
  <si>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</si>
  <si>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</si>
  <si>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</si>
  <si>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</si>
  <si>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</si>
  <si>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</si>
  <si>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</si>
  <si>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</si>
  <si>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</si>
  <si>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</si>
  <si>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</si>
  <si>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</si>
  <si>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</si>
  <si>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</si>
  <si>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</si>
  <si>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</si>
  <si>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</si>
  <si>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</si>
  <si>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</si>
  <si>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</si>
  <si>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</si>
  <si>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</si>
  <si>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</si>
  <si>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</si>
  <si>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</si>
  <si>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</si>
  <si>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</si>
  <si>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</si>
  <si>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</si>
  <si>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</si>
  <si>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</si>
  <si>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</si>
  <si>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</si>
  <si>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</si>
  <si>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</si>
  <si>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</si>
  <si>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</si>
  <si>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</si>
  <si>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</si>
  <si>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</si>
  <si>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</si>
  <si>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</si>
  <si>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</si>
  <si>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</si>
  <si>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</si>
  <si>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</si>
  <si>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</si>
  <si>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</si>
  <si>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</si>
  <si>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</si>
  <si>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</si>
  <si>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</si>
  <si>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</si>
  <si>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</si>
  <si>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</si>
  <si>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</si>
  <si>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</si>
  <si>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</si>
  <si>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</si>
  <si>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</si>
  <si>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</si>
  <si>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</si>
  <si>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</si>
  <si>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</si>
  <si>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</si>
  <si>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</si>
  <si>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</si>
  <si>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</si>
  <si>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</si>
  <si>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</si>
  <si>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</si>
  <si>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</si>
  <si>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</si>
  <si>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</si>
  <si>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</si>
  <si>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</si>
  <si>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</si>
  <si>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</si>
  <si>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</si>
  <si>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</si>
  <si>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</si>
  <si>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</si>
  <si>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</si>
  <si>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</si>
  <si>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</si>
  <si>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</si>
  <si>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</si>
  <si>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</si>
  <si>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</si>
  <si>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</si>
  <si>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</si>
  <si>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</si>
  <si>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</si>
  <si>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</si>
  <si>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</si>
  <si>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</si>
  <si>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</si>
  <si>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</si>
  <si>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</si>
  <si>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</si>
  <si>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</si>
  <si>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</si>
  <si>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</si>
  <si>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</si>
  <si>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</si>
  <si>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</si>
  <si>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</si>
  <si>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</si>
  <si>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</si>
  <si>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</si>
  <si>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</si>
  <si>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</si>
  <si>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</si>
  <si>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</si>
  <si>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</si>
  <si>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</si>
  <si>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</si>
  <si>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</si>
  <si>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</si>
  <si>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</si>
  <si>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</si>
  <si>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</si>
  <si>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</si>
  <si>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</si>
  <si>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</si>
  <si>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</si>
  <si>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</si>
  <si>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</si>
  <si>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</si>
  <si>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</si>
  <si>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</si>
  <si>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</si>
  <si>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</si>
  <si>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</si>
  <si>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</si>
  <si>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</si>
  <si>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</si>
  <si>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</si>
  <si>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</si>
  <si>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</si>
  <si>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</si>
  <si>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</si>
  <si>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</si>
  <si>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</si>
  <si>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</si>
  <si>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</si>
  <si>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</si>
  <si>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</si>
  <si>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</si>
  <si>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</si>
  <si>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</si>
  <si>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</si>
  <si>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</si>
  <si>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</si>
  <si>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</si>
  <si>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</si>
  <si>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</si>
  <si>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</si>
  <si>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</si>
  <si>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</si>
  <si>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</si>
  <si>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</si>
  <si>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</si>
  <si>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</si>
  <si>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</si>
  <si>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</si>
  <si>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</si>
  <si>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</si>
  <si>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</si>
  <si>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</si>
  <si>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</si>
  <si>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</si>
  <si>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</si>
  <si>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</si>
  <si>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</si>
  <si>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</si>
  <si>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</si>
  <si>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</si>
  <si>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</si>
  <si>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</si>
  <si>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</si>
  <si>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</si>
  <si>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</si>
  <si>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</si>
  <si>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</si>
  <si>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</si>
  <si>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</si>
  <si>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</si>
  <si>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</si>
  <si>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</si>
  <si>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</si>
  <si>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</si>
  <si>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</si>
  <si>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</si>
  <si>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</si>
  <si>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</si>
  <si>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</si>
  <si>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</si>
  <si>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</si>
  <si>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</si>
  <si>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</si>
  <si>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</si>
  <si>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</si>
  <si>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</si>
  <si>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</si>
  <si>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</si>
  <si>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</si>
  <si>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</si>
  <si>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</si>
  <si>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</si>
  <si>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</si>
  <si>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</si>
  <si>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</si>
  <si>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</si>
  <si>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</si>
  <si>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</si>
  <si>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</si>
  <si>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</si>
  <si>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</si>
  <si>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</si>
  <si>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</si>
  <si>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</si>
  <si>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</si>
  <si>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</si>
  <si>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</si>
  <si>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</si>
  <si>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</si>
  <si>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</si>
  <si>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</si>
  <si>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</si>
  <si>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</si>
  <si>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</si>
  <si>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</si>
  <si>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</si>
  <si>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</si>
  <si>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</si>
  <si>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</si>
  <si>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</si>
  <si>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</si>
  <si>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</si>
  <si>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</si>
  <si>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</si>
  <si>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</si>
  <si>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</si>
  <si>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</si>
  <si>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</si>
  <si>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</si>
  <si>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</si>
  <si>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</si>
  <si>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</si>
  <si>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</si>
  <si>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</si>
  <si>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</si>
  <si>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</si>
  <si>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</si>
  <si>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</si>
  <si>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</si>
  <si>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</si>
  <si>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</si>
  <si>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</si>
  <si>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</si>
  <si>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</si>
  <si>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</si>
  <si>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</si>
  <si>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</si>
  <si>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</si>
  <si>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</si>
  <si>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</si>
  <si>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</si>
  <si>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</si>
  <si>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</si>
  <si>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</si>
  <si>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</si>
  <si>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</si>
  <si>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</si>
  <si>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</si>
  <si>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</si>
  <si>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</si>
  <si>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</si>
  <si>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</si>
  <si>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</si>
  <si>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</si>
  <si>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</si>
  <si>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</si>
  <si>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</si>
  <si>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</si>
  <si>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</si>
  <si>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</si>
  <si>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</si>
  <si>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</si>
  <si>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</si>
  <si>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</si>
  <si>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</si>
  <si>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</si>
  <si>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</si>
  <si>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</si>
  <si>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</si>
  <si>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</si>
  <si>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</si>
  <si>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</si>
  <si>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</si>
  <si>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</si>
  <si>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</si>
  <si>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</si>
  <si>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</si>
  <si>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</si>
  <si>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</si>
  <si>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</si>
  <si>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</si>
  <si>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</si>
  <si>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</si>
  <si>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</si>
  <si>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</si>
  <si>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</si>
  <si>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</si>
  <si>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</si>
  <si>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</si>
  <si>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</si>
  <si>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</si>
  <si>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</si>
  <si>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</si>
  <si>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</si>
  <si>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</si>
  <si>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</si>
  <si>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</si>
  <si>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</si>
  <si>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</si>
  <si>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</si>
  <si>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</si>
  <si>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</si>
  <si>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</si>
  <si>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</si>
  <si>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</si>
  <si>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</si>
  <si>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</si>
  <si>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</si>
  <si>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</si>
  <si>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</si>
  <si>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</si>
  <si>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</si>
  <si>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</si>
  <si>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</si>
  <si>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</si>
  <si>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</si>
  <si>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</si>
  <si>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</si>
  <si>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</si>
  <si>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</si>
  <si>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</si>
  <si>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</si>
  <si>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</si>
  <si>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</si>
  <si>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</si>
  <si>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</si>
  <si>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</si>
  <si>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</si>
  <si>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</si>
  <si>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</si>
  <si>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</si>
  <si>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</si>
  <si>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</si>
  <si>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</si>
  <si>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</si>
  <si>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</si>
  <si>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</si>
  <si>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</si>
  <si>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</si>
  <si>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</si>
  <si>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</si>
  <si>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</si>
  <si>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</si>
  <si>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</si>
  <si>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</si>
  <si>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</si>
  <si>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</si>
  <si>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</si>
  <si>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</si>
  <si>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</si>
  <si>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</si>
  <si>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</si>
  <si>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</si>
  <si>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</si>
  <si>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</si>
  <si>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</si>
  <si>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</si>
  <si>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</si>
  <si>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</si>
  <si>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</si>
  <si>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</si>
  <si>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</si>
  <si>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</si>
  <si>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</si>
  <si>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</si>
  <si>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</si>
  <si>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</si>
  <si>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</si>
  <si>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</si>
  <si>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</si>
  <si>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</si>
  <si>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</si>
  <si>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</si>
  <si>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</si>
  <si>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</si>
  <si>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</si>
  <si>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</si>
  <si>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</si>
  <si>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</si>
  <si>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</si>
  <si>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</si>
  <si>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</si>
  <si>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</si>
  <si>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</si>
  <si>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</si>
  <si>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</si>
  <si>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</si>
  <si>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</si>
  <si>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</si>
  <si>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</si>
  <si>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</si>
  <si>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</si>
  <si>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</si>
  <si>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</si>
  <si>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</si>
  <si>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</si>
  <si>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</si>
  <si>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</si>
  <si>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</si>
  <si>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</si>
  <si>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</si>
  <si>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</si>
  <si>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</si>
  <si>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</si>
  <si>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</si>
  <si>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</si>
  <si>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</si>
  <si>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</si>
  <si>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</si>
  <si>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</si>
  <si>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</si>
  <si>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</si>
  <si>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</si>
  <si>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</si>
  <si>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</si>
  <si>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</si>
  <si>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</si>
  <si>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</si>
  <si>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</si>
  <si>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</si>
  <si>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</si>
  <si>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</si>
  <si>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</si>
  <si>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</si>
  <si>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</si>
  <si>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</si>
  <si>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</si>
  <si>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</si>
  <si>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</si>
  <si>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</si>
  <si>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</si>
  <si>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</si>
  <si>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</si>
  <si>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</si>
  <si>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</si>
  <si>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</si>
  <si>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</si>
  <si>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</si>
  <si>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</si>
  <si>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</si>
  <si>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</si>
  <si>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</si>
  <si>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</si>
  <si>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</si>
  <si>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</si>
  <si>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</si>
  <si>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</si>
  <si>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</si>
  <si>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</si>
  <si>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</si>
  <si>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</si>
  <si>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</si>
  <si>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</si>
  <si>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</si>
  <si>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</si>
  <si>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</si>
  <si>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</si>
  <si>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</si>
  <si>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</si>
  <si>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</si>
  <si>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</si>
  <si>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</si>
  <si>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</si>
  <si>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</si>
  <si>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</si>
  <si>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</si>
  <si>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</si>
  <si>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</si>
  <si>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</si>
  <si>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</si>
  <si>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</si>
  <si>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20 ml</t>
  </si>
  <si>
    <t>Pilot 150, 190 cm</t>
  </si>
  <si>
    <t>Pilot 150, 300 cm</t>
  </si>
  <si>
    <t>Медведева А.Ю.</t>
  </si>
  <si>
    <t>Вольхин М.В.</t>
  </si>
  <si>
    <t>Оставлен</t>
  </si>
  <si>
    <t>DES, Metafor</t>
  </si>
  <si>
    <t>Artimes</t>
  </si>
  <si>
    <t>NC Apollo</t>
  </si>
  <si>
    <t>50 ml</t>
  </si>
  <si>
    <t>Калашникова А.Д.</t>
  </si>
  <si>
    <t>Правый</t>
  </si>
  <si>
    <t>лучевой</t>
  </si>
  <si>
    <t>Извлечён</t>
  </si>
  <si>
    <t xml:space="preserve">Контроль места пункции, повязка на 6 ч. </t>
  </si>
  <si>
    <t>Шаповалов О.В.</t>
  </si>
  <si>
    <t>короткий, без стенозов</t>
  </si>
  <si>
    <t>Коллатеральный кровоток: нет</t>
  </si>
  <si>
    <t>Совместно с д/кардиологом: с учетом клинических данных, ЭКГ и КАГ рекомендована реканализация бассейна ПКА.</t>
  </si>
  <si>
    <t>2,5 - 20</t>
  </si>
  <si>
    <t>2,75 - 29</t>
  </si>
  <si>
    <t>23:06</t>
  </si>
  <si>
    <t>250 ml</t>
  </si>
  <si>
    <t>неровность контуров проксимального сегмента, стеноз среднего сегмента до 50%, субтотальный стеноз апикального сегмента (диаметр менее 2,0 мм), стеноз устья ДВ1 и ДВ2 30% (диаметр менее 2,0 мм), кровоток TIMI III</t>
  </si>
  <si>
    <t>ниже отхождения ВТК стеноз 50%, стеноз прокс/3 ВТК1 70%, кровоток TIMI III</t>
  </si>
  <si>
    <t>субтотальный стеноз проксимального сегмента, стеноз среднего сегмента 50%, стеноз дистального сегмента 80%, субтотальный бифуркационный стеноз дистального сегмента (1:1:1 по Medina), субтотальный стеноз ЗБВ, кровоток TIMI III</t>
  </si>
  <si>
    <t xml:space="preserve">Устье ПКА катетеризировано проводниковым катетером Launcher JR 4,0 6Fr. Коронарный проводник Whisper MS заведен в дистальный сегмент ПКА. Предилатация значимых стенозов NC Apollo 2,5-20 мм давлением до 14 атм. В зону остаточных стенозов из ЗБВ с выходом в дистальный сегмент ПКА до проксимального сегмента с покрытием  устья последовательно с оверлеппингом имплантированы DES Metafor 2,75-29 мм, Resolute Integrity 3,0-30 мм, Resolute Integrity 3,5-38 мм (2 шт.), Resolute Integrity 4,0-38 мм давлением до 14 атм. Оптимизация стентов NC Аксиома 4,0-6 мм давением до 16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выявлено, кровоток в ПКА, ЗБВ, ЗМЖВ - TIMI III. Ангиографический результат оптимальный. Пациент в стабильном состоянии транспортируется в ПРИТ для дальнейшего наблюдения и лечения.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</si>
</sst>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0" fontId="65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70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0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учёта'!#REF!,Расходка[[#This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учёта'!#REF!,Расходка[[#This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учёта'!$B$19,Расходка[[#This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учёта'!$B$20,Расходка[[#This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учёта'!$B$21,Расходка[[#This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учёта'!$B$22,Расходка[[#This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учёта'!$B$23,Расходка[[#This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3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showWhiteSpace="0" topLeftCell="A16" zoomScaleNormal="100" zoomScaleSheetLayoutView="100" zoomScalePageLayoutView="90" workbookViewId="0">
      <selection activeCell="B32" sqref="B32:H36"/>
    </sheetView>
  </sheetViews>
  <sheetFormatPr defaultColWidth="0" defaultRowHeight="15" zeroHeight="1"/>
  <cols>
    <col min="1" max="1" width="17.7109375" style="207" bestFit="1" customWidth="1"/>
    <col min="2" max="2" width="21.5703125" style="207" customWidth="1"/>
    <col min="3" max="3" width="6.28515625" style="207" customWidth="1"/>
    <col min="4" max="4" width="6.85546875" style="207" customWidth="1"/>
    <col min="5" max="5" width="4.85546875" style="207" customWidth="1"/>
    <col min="6" max="6" width="6.28515625" style="207" customWidth="1"/>
    <col min="7" max="7" width="17.7109375" style="207" customWidth="1"/>
    <col min="8" max="8" width="17.140625" style="207" customWidth="1"/>
    <col min="9" max="9" width="15.28515625" style="207" customWidth="1"/>
    <col min="10" max="10" width="7.28515625" style="207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19" t="s">
        <v>213</v>
      </c>
      <c r="B6" s="220"/>
      <c r="C6" s="220"/>
      <c r="D6" s="220"/>
      <c r="E6" s="220"/>
      <c r="F6" s="220"/>
      <c r="G6" s="220"/>
      <c r="H6" s="221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45760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0.59027777777777779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0.59722222222222221</v>
      </c>
      <c r="C10" s="54"/>
      <c r="D10" s="94" t="s">
        <v>173</v>
      </c>
      <c r="E10" s="92"/>
      <c r="F10" s="92"/>
      <c r="G10" s="23" t="s">
        <v>166</v>
      </c>
      <c r="H10" s="25"/>
    </row>
    <row r="11" spans="1:8" ht="17.25" thickTop="1" thickBot="1">
      <c r="A11" s="88" t="s">
        <v>192</v>
      </c>
      <c r="B11" s="199" t="s">
        <v>534</v>
      </c>
      <c r="C11" s="8"/>
      <c r="D11" s="94" t="s">
        <v>170</v>
      </c>
      <c r="E11" s="92"/>
      <c r="F11" s="92"/>
      <c r="G11" s="23" t="s">
        <v>249</v>
      </c>
      <c r="H11" s="25"/>
    </row>
    <row r="12" spans="1:8" ht="16.5" thickTop="1">
      <c r="A12" s="80" t="s">
        <v>8</v>
      </c>
      <c r="B12" s="81">
        <v>23476</v>
      </c>
      <c r="C12" s="11"/>
      <c r="D12" s="94" t="s">
        <v>301</v>
      </c>
      <c r="E12" s="92"/>
      <c r="F12" s="92"/>
      <c r="G12" s="23" t="s">
        <v>523</v>
      </c>
      <c r="H12" s="25"/>
    </row>
    <row r="13" spans="1:8" ht="15.75">
      <c r="A13" s="14" t="s">
        <v>10</v>
      </c>
      <c r="B13" s="29">
        <f>DATEDIF(B12,B8,"y")</f>
        <v>61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10444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2" t="s">
        <v>396</v>
      </c>
      <c r="H15" s="166" t="s">
        <v>540</v>
      </c>
    </row>
    <row r="16" spans="1:8" ht="15.6" customHeight="1">
      <c r="A16" s="14" t="s">
        <v>106</v>
      </c>
      <c r="B16" s="18" t="s">
        <v>309</v>
      </c>
      <c r="C16"/>
      <c r="D16" s="35"/>
      <c r="E16" s="35"/>
      <c r="F16" s="35"/>
      <c r="G16" s="163" t="s">
        <v>398</v>
      </c>
      <c r="H16" s="161">
        <v>12200</v>
      </c>
    </row>
    <row r="17" spans="1:8" ht="14.45" customHeight="1">
      <c r="A17" s="39"/>
      <c r="B17" s="30"/>
      <c r="C17" s="30"/>
      <c r="D17" s="87"/>
      <c r="E17" s="87"/>
      <c r="F17" s="87"/>
      <c r="G17" s="164" t="s">
        <v>385</v>
      </c>
      <c r="H17" s="165">
        <f>H16*0.0019</f>
        <v>23.18</v>
      </c>
    </row>
    <row r="18" spans="1:8" ht="14.45" customHeight="1">
      <c r="A18" s="56" t="s">
        <v>188</v>
      </c>
      <c r="B18" s="86" t="s">
        <v>530</v>
      </c>
      <c r="C18"/>
      <c r="D18" s="27" t="s">
        <v>210</v>
      </c>
      <c r="E18" s="27"/>
      <c r="F18" s="27"/>
      <c r="G18" s="84" t="s">
        <v>189</v>
      </c>
      <c r="H18" s="85" t="s">
        <v>531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2" t="s">
        <v>535</v>
      </c>
      <c r="C20" s="223"/>
      <c r="D20" s="223"/>
      <c r="E20" s="223"/>
      <c r="F20" s="223"/>
      <c r="G20" s="223"/>
      <c r="H20" s="224"/>
    </row>
    <row r="21" spans="1:8">
      <c r="A21" s="57"/>
      <c r="B21" s="225"/>
      <c r="C21" s="225"/>
      <c r="D21" s="225"/>
      <c r="E21" s="225"/>
      <c r="F21" s="225"/>
      <c r="G21" s="225"/>
      <c r="H21" s="226"/>
    </row>
    <row r="22" spans="1:8" ht="15.6" customHeight="1">
      <c r="A22" s="58" t="s">
        <v>270</v>
      </c>
      <c r="B22" s="227" t="s">
        <v>542</v>
      </c>
      <c r="C22" s="227"/>
      <c r="D22" s="227"/>
      <c r="E22" s="227"/>
      <c r="F22" s="227"/>
      <c r="G22" s="227"/>
      <c r="H22" s="228"/>
    </row>
    <row r="23" spans="1:8" ht="14.45" customHeight="1">
      <c r="A23" s="37"/>
      <c r="B23" s="222"/>
      <c r="C23" s="222"/>
      <c r="D23" s="222"/>
      <c r="E23" s="222"/>
      <c r="F23" s="222"/>
      <c r="G23" s="222"/>
      <c r="H23" s="229"/>
    </row>
    <row r="24" spans="1:8" ht="14.45" customHeight="1">
      <c r="A24" s="59"/>
      <c r="B24" s="222"/>
      <c r="C24" s="222"/>
      <c r="D24" s="222"/>
      <c r="E24" s="222"/>
      <c r="F24" s="222"/>
      <c r="G24" s="222"/>
      <c r="H24" s="229"/>
    </row>
    <row r="25" spans="1:8" ht="14.45" customHeight="1">
      <c r="A25" s="37"/>
      <c r="B25" s="222"/>
      <c r="C25" s="222"/>
      <c r="D25" s="222"/>
      <c r="E25" s="222"/>
      <c r="F25" s="222"/>
      <c r="G25" s="222"/>
      <c r="H25" s="229"/>
    </row>
    <row r="26" spans="1:8" ht="14.45" customHeight="1">
      <c r="A26" s="39"/>
      <c r="B26" s="230"/>
      <c r="C26" s="230"/>
      <c r="D26" s="230"/>
      <c r="E26" s="230"/>
      <c r="F26" s="230"/>
      <c r="G26" s="230"/>
      <c r="H26" s="231"/>
    </row>
    <row r="27" spans="1:8" ht="14.45" customHeight="1">
      <c r="A27" s="58" t="s">
        <v>271</v>
      </c>
      <c r="B27" s="227" t="s">
        <v>543</v>
      </c>
      <c r="C27" s="227"/>
      <c r="D27" s="227"/>
      <c r="E27" s="227"/>
      <c r="F27" s="227"/>
      <c r="G27" s="227"/>
      <c r="H27" s="228"/>
    </row>
    <row r="28" spans="1:8" ht="15.6" customHeight="1">
      <c r="A28" s="37"/>
      <c r="B28" s="222"/>
      <c r="C28" s="222"/>
      <c r="D28" s="222"/>
      <c r="E28" s="222"/>
      <c r="F28" s="222"/>
      <c r="G28" s="222"/>
      <c r="H28" s="229"/>
    </row>
    <row r="29" spans="1:8" ht="14.45" customHeight="1">
      <c r="A29" s="37"/>
      <c r="B29" s="222"/>
      <c r="C29" s="222"/>
      <c r="D29" s="222"/>
      <c r="E29" s="222"/>
      <c r="F29" s="222"/>
      <c r="G29" s="222"/>
      <c r="H29" s="229"/>
    </row>
    <row r="30" spans="1:8" ht="14.45" customHeight="1">
      <c r="A30" s="31"/>
      <c r="B30" s="222"/>
      <c r="C30" s="222"/>
      <c r="D30" s="222"/>
      <c r="E30" s="222"/>
      <c r="F30" s="222"/>
      <c r="G30" s="222"/>
      <c r="H30" s="229"/>
    </row>
    <row r="31" spans="1:8" ht="14.45" customHeight="1">
      <c r="A31" s="32"/>
      <c r="B31" s="230"/>
      <c r="C31" s="230"/>
      <c r="D31" s="230"/>
      <c r="E31" s="230"/>
      <c r="F31" s="230"/>
      <c r="G31" s="230"/>
      <c r="H31" s="231"/>
    </row>
    <row r="32" spans="1:8" ht="14.45" customHeight="1">
      <c r="A32" s="58" t="s">
        <v>272</v>
      </c>
      <c r="B32" s="227" t="s">
        <v>544</v>
      </c>
      <c r="C32" s="227"/>
      <c r="D32" s="227"/>
      <c r="E32" s="227"/>
      <c r="F32" s="227"/>
      <c r="G32" s="227"/>
      <c r="H32" s="228"/>
    </row>
    <row r="33" spans="1:8" ht="14.45" customHeight="1">
      <c r="A33" s="37"/>
      <c r="B33" s="222"/>
      <c r="C33" s="222"/>
      <c r="D33" s="222"/>
      <c r="E33" s="222"/>
      <c r="F33" s="222"/>
      <c r="G33" s="222"/>
      <c r="H33" s="229"/>
    </row>
    <row r="34" spans="1:8" ht="15.6" customHeight="1">
      <c r="A34" s="37"/>
      <c r="B34" s="222"/>
      <c r="C34" s="222"/>
      <c r="D34" s="222"/>
      <c r="E34" s="222"/>
      <c r="F34" s="222"/>
      <c r="G34" s="222"/>
      <c r="H34" s="229"/>
    </row>
    <row r="35" spans="1:8" ht="14.45" customHeight="1">
      <c r="A35" s="37"/>
      <c r="B35" s="222"/>
      <c r="C35" s="222"/>
      <c r="D35" s="222"/>
      <c r="E35" s="222"/>
      <c r="F35" s="222"/>
      <c r="G35" s="222"/>
      <c r="H35" s="229"/>
    </row>
    <row r="36" spans="1:8" ht="15.6" customHeight="1">
      <c r="A36" s="37"/>
      <c r="B36" s="222"/>
      <c r="C36" s="222"/>
      <c r="D36" s="222"/>
      <c r="E36" s="222"/>
      <c r="F36" s="222"/>
      <c r="G36" s="222"/>
      <c r="H36" s="229"/>
    </row>
    <row r="37" spans="1:8" ht="14.45" customHeight="1">
      <c r="A37" s="37"/>
      <c r="B37"/>
      <c r="C37"/>
      <c r="D37" s="215" t="str">
        <f>IF($A$6=Вмешательства!$D$3,Вмешательства!$F$18,"")</f>
        <v/>
      </c>
      <c r="E37" s="215"/>
      <c r="F37" s="118"/>
      <c r="G37" s="118"/>
      <c r="H37" s="122"/>
    </row>
    <row r="38" spans="1:8" ht="14.45" customHeight="1">
      <c r="A38" s="37"/>
      <c r="B38"/>
      <c r="C38" s="123"/>
      <c r="D38" s="216" t="s">
        <v>536</v>
      </c>
      <c r="E38" s="217"/>
      <c r="F38" s="217"/>
      <c r="G38" s="217"/>
      <c r="H38" s="218"/>
    </row>
    <row r="39" spans="1:8" ht="14.45" customHeight="1">
      <c r="A39" s="34"/>
      <c r="B39" s="118"/>
      <c r="C39" s="123"/>
      <c r="D39" s="217"/>
      <c r="E39" s="217"/>
      <c r="F39" s="217"/>
      <c r="G39" s="217"/>
      <c r="H39" s="218"/>
    </row>
    <row r="40" spans="1:8" ht="14.45" customHeight="1">
      <c r="A40" s="34"/>
      <c r="B40" s="118"/>
      <c r="C40" s="123"/>
      <c r="D40" s="217"/>
      <c r="E40" s="217"/>
      <c r="F40" s="217"/>
      <c r="G40" s="217"/>
      <c r="H40" s="218"/>
    </row>
    <row r="41" spans="1:8" ht="14.45" customHeight="1">
      <c r="A41" s="34"/>
      <c r="B41" s="118"/>
      <c r="C41" s="123"/>
      <c r="D41" s="217"/>
      <c r="E41" s="217"/>
      <c r="F41" s="217"/>
      <c r="G41" s="217"/>
      <c r="H41" s="218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2" t="s">
        <v>537</v>
      </c>
      <c r="E43" s="213"/>
      <c r="F43" s="213"/>
      <c r="G43" s="213"/>
      <c r="H43" s="214"/>
    </row>
    <row r="44" spans="1:8" ht="14.45" customHeight="1">
      <c r="A44" s="34"/>
      <c r="B44" s="118"/>
      <c r="C44" s="125"/>
      <c r="D44" s="213"/>
      <c r="E44" s="213"/>
      <c r="F44" s="213"/>
      <c r="G44" s="213"/>
      <c r="H44" s="214"/>
    </row>
    <row r="45" spans="1:8" ht="14.45" customHeight="1">
      <c r="A45" s="34"/>
      <c r="B45" s="118"/>
      <c r="C45" s="125"/>
      <c r="D45" s="213"/>
      <c r="E45" s="213"/>
      <c r="F45" s="213"/>
      <c r="G45" s="213"/>
      <c r="H45" s="214"/>
    </row>
    <row r="46" spans="1:8">
      <c r="A46" s="34"/>
      <c r="B46" s="118"/>
      <c r="C46" s="125"/>
      <c r="D46" s="213"/>
      <c r="E46" s="213"/>
      <c r="F46" s="213"/>
      <c r="G46" s="213"/>
      <c r="H46" s="214"/>
    </row>
    <row r="47" spans="1:8">
      <c r="A47" s="37"/>
      <c r="B47"/>
      <c r="C47" s="125"/>
      <c r="D47" s="213"/>
      <c r="E47" s="213"/>
      <c r="F47" s="213"/>
      <c r="G47" s="213"/>
      <c r="H47" s="214"/>
    </row>
    <row r="48" spans="1:8">
      <c r="A48" s="37"/>
      <c r="B48"/>
      <c r="C48" s="125"/>
      <c r="D48" s="213"/>
      <c r="E48" s="213"/>
      <c r="F48" s="213"/>
      <c r="G48" s="213"/>
      <c r="H48" s="214"/>
    </row>
    <row r="49" spans="1:13">
      <c r="A49" s="37"/>
      <c r="B49" s="201"/>
      <c r="C49" s="202"/>
      <c r="D49" s="213"/>
      <c r="E49" s="213"/>
      <c r="F49" s="213"/>
      <c r="G49" s="213"/>
      <c r="H49" s="214"/>
    </row>
    <row r="50" spans="1:13">
      <c r="A50" s="37"/>
      <c r="B50"/>
      <c r="C50"/>
      <c r="D50" s="213"/>
      <c r="E50" s="213"/>
      <c r="F50" s="213"/>
      <c r="G50" s="213"/>
      <c r="H50" s="214"/>
      <c r="M50" t="s">
        <v>211</v>
      </c>
    </row>
    <row r="51" spans="1:13">
      <c r="A51" s="61" t="s">
        <v>204</v>
      </c>
      <c r="B51" s="62" t="s">
        <v>528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524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6" zoomScaleNormal="100" zoomScaleSheetLayoutView="100" zoomScalePageLayoutView="90" workbookViewId="0">
      <selection activeCell="B50" sqref="B50"/>
    </sheetView>
  </sheetViews>
  <sheetFormatPr defaultColWidth="0" defaultRowHeight="15" zeroHeight="1"/>
  <cols>
    <col min="1" max="1" width="18.85546875" style="208" customWidth="1"/>
    <col min="2" max="2" width="21.5703125" style="208" customWidth="1"/>
    <col min="3" max="3" width="6.28515625" style="208" customWidth="1"/>
    <col min="4" max="4" width="6.85546875" style="208" customWidth="1"/>
    <col min="5" max="5" width="4.85546875" style="208" customWidth="1"/>
    <col min="6" max="6" width="6" style="208" customWidth="1"/>
    <col min="7" max="7" width="17.7109375" style="208" customWidth="1"/>
    <col min="8" max="8" width="17.140625" style="208" customWidth="1"/>
    <col min="9" max="9" width="15.28515625" style="208" customWidth="1"/>
    <col min="10" max="10" width="7.28515625" style="208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2" t="s">
        <v>208</v>
      </c>
      <c r="B6" s="243"/>
      <c r="C6" s="243"/>
      <c r="D6" s="243"/>
      <c r="E6" s="243"/>
      <c r="F6" s="243"/>
      <c r="G6" s="243"/>
      <c r="H6" s="244"/>
    </row>
    <row r="7" spans="1:8" ht="21.6" customHeight="1">
      <c r="A7" s="242"/>
      <c r="B7" s="243"/>
      <c r="C7" s="243"/>
      <c r="D7" s="243"/>
      <c r="E7" s="243"/>
      <c r="F7" s="243"/>
      <c r="G7" s="243"/>
      <c r="H7" s="244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1" t="s">
        <v>216</v>
      </c>
      <c r="D8" s="241"/>
      <c r="E8" s="241"/>
      <c r="F8" s="186">
        <v>5</v>
      </c>
      <c r="G8" s="117" t="s">
        <v>307</v>
      </c>
      <c r="H8" s="155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B9"/>
      <c r="C9" s="241"/>
      <c r="D9" s="241"/>
      <c r="E9" s="241"/>
      <c r="F9" s="186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45</v>
      </c>
      <c r="B10" s="185"/>
      <c r="C10" s="245"/>
      <c r="D10" s="245"/>
      <c r="E10" s="245"/>
      <c r="F10" s="189"/>
      <c r="G10" s="117"/>
      <c r="H10" s="38"/>
    </row>
    <row r="11" spans="1:8">
      <c r="A11" s="188"/>
      <c r="B11" s="192"/>
      <c r="C11" s="195">
        <f>SUM(F8:F10)</f>
        <v>5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45760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0.59722222222222221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0.64583333333333337</v>
      </c>
      <c r="C14" s="11"/>
      <c r="D14" s="94" t="s">
        <v>173</v>
      </c>
      <c r="E14" s="92"/>
      <c r="F14" s="92"/>
      <c r="G14" s="79" t="str">
        <f>КАГ!G10</f>
        <v>Стрельникова И.В.</v>
      </c>
      <c r="H14" s="90" t="str">
        <f>IF(ISBLANK(КАГ!H10),"",КАГ!H10)</f>
        <v/>
      </c>
    </row>
    <row r="15" spans="1:8" ht="16.5" thickBot="1">
      <c r="A15" s="160" t="s">
        <v>384</v>
      </c>
      <c r="B15" s="184">
        <f>IF(B14&lt;B13,B14+1,B14)-B13</f>
        <v>4.861111111111116E-2</v>
      </c>
      <c r="C15"/>
      <c r="D15" s="94" t="s">
        <v>170</v>
      </c>
      <c r="E15" s="92"/>
      <c r="F15" s="92"/>
      <c r="G15" s="79" t="str">
        <f>КАГ!G11</f>
        <v>Равинская Я.А.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197" t="str">
        <f>КАГ!B11</f>
        <v>Шаповалов О.В.</v>
      </c>
      <c r="C16" s="196">
        <f>LEN(КАГ!B11)</f>
        <v>14</v>
      </c>
      <c r="D16" s="94" t="s">
        <v>301</v>
      </c>
      <c r="E16" s="92"/>
      <c r="F16" s="92"/>
      <c r="G16" s="79" t="str">
        <f>КАГ!G12</f>
        <v>Вольхин М.В.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23476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61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10444</v>
      </c>
      <c r="C19" s="68"/>
      <c r="D19" s="68"/>
      <c r="E19" s="68"/>
      <c r="F19" s="68"/>
      <c r="G19" s="162" t="s">
        <v>396</v>
      </c>
      <c r="H19" s="177" t="str">
        <f>КАГ!H15</f>
        <v>23:06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3" t="s">
        <v>398</v>
      </c>
      <c r="H20" s="178">
        <f>КАГ!H16</f>
        <v>12200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4" t="s">
        <v>385</v>
      </c>
      <c r="H21" s="165">
        <f>КАГ!H17</f>
        <v>23.18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0"/>
      <c r="H22" s="181"/>
    </row>
    <row r="23" spans="1:8" ht="14.45" customHeight="1">
      <c r="A23" s="64" t="s">
        <v>388</v>
      </c>
      <c r="B23" s="169" t="s">
        <v>387</v>
      </c>
      <c r="C23" s="159"/>
      <c r="D23" s="159"/>
      <c r="E23" s="159"/>
      <c r="F23" s="159"/>
      <c r="G23"/>
      <c r="H23" s="38"/>
    </row>
    <row r="24" spans="1:8" ht="14.45" customHeight="1">
      <c r="A24" s="179" t="s">
        <v>386</v>
      </c>
      <c r="B24" s="167"/>
      <c r="C24" s="167"/>
      <c r="D24" s="167"/>
      <c r="E24" s="167"/>
      <c r="F24" s="167"/>
      <c r="G24" s="167"/>
      <c r="H24" s="168"/>
    </row>
    <row r="25" spans="1:8" ht="14.45" customHeight="1">
      <c r="A25" s="249" t="s">
        <v>545</v>
      </c>
      <c r="B25" s="250"/>
      <c r="C25" s="250"/>
      <c r="D25" s="250"/>
      <c r="E25" s="250"/>
      <c r="F25" s="250"/>
      <c r="G25" s="250"/>
      <c r="H25" s="251"/>
    </row>
    <row r="26" spans="1:8" ht="14.45" customHeight="1">
      <c r="A26" s="252"/>
      <c r="B26" s="250"/>
      <c r="C26" s="250"/>
      <c r="D26" s="250"/>
      <c r="E26" s="250"/>
      <c r="F26" s="250"/>
      <c r="G26" s="250"/>
      <c r="H26" s="251"/>
    </row>
    <row r="27" spans="1:8" ht="14.45" customHeight="1">
      <c r="A27" s="252"/>
      <c r="B27" s="250"/>
      <c r="C27" s="250"/>
      <c r="D27" s="250"/>
      <c r="E27" s="250"/>
      <c r="F27" s="250"/>
      <c r="G27" s="250"/>
      <c r="H27" s="251"/>
    </row>
    <row r="28" spans="1:8" ht="14.45" customHeight="1">
      <c r="A28" s="252"/>
      <c r="B28" s="250"/>
      <c r="C28" s="250"/>
      <c r="D28" s="250"/>
      <c r="E28" s="250"/>
      <c r="F28" s="250"/>
      <c r="G28" s="250"/>
      <c r="H28" s="251"/>
    </row>
    <row r="29" spans="1:8" ht="14.45" customHeight="1">
      <c r="A29" s="252"/>
      <c r="B29" s="250"/>
      <c r="C29" s="250"/>
      <c r="D29" s="250"/>
      <c r="E29" s="250"/>
      <c r="F29" s="250"/>
      <c r="G29" s="250"/>
      <c r="H29" s="251"/>
    </row>
    <row r="30" spans="1:8" ht="14.45" customHeight="1">
      <c r="A30" s="252"/>
      <c r="B30" s="250"/>
      <c r="C30" s="250"/>
      <c r="D30" s="250"/>
      <c r="E30" s="250"/>
      <c r="F30" s="250"/>
      <c r="G30" s="250"/>
      <c r="H30" s="251"/>
    </row>
    <row r="31" spans="1:8" ht="14.45" customHeight="1">
      <c r="A31" s="252"/>
      <c r="B31" s="250"/>
      <c r="C31" s="250"/>
      <c r="D31" s="250"/>
      <c r="E31" s="250"/>
      <c r="F31" s="250"/>
      <c r="G31" s="250"/>
      <c r="H31" s="251"/>
    </row>
    <row r="32" spans="1:8" ht="14.45" customHeight="1">
      <c r="A32" s="252"/>
      <c r="B32" s="250"/>
      <c r="C32" s="250"/>
      <c r="D32" s="250"/>
      <c r="E32" s="250"/>
      <c r="F32" s="250"/>
      <c r="G32" s="250"/>
      <c r="H32" s="251"/>
    </row>
    <row r="33" spans="1:12" ht="14.45" customHeight="1">
      <c r="A33" s="252"/>
      <c r="B33" s="250"/>
      <c r="C33" s="250"/>
      <c r="D33" s="250"/>
      <c r="E33" s="250"/>
      <c r="F33" s="250"/>
      <c r="G33" s="250"/>
      <c r="H33" s="251"/>
    </row>
    <row r="34" spans="1:12" ht="14.45" customHeight="1">
      <c r="A34" s="252"/>
      <c r="B34" s="250"/>
      <c r="C34" s="250"/>
      <c r="D34" s="250"/>
      <c r="E34" s="250"/>
      <c r="F34" s="250"/>
      <c r="G34" s="250"/>
      <c r="H34" s="251"/>
    </row>
    <row r="35" spans="1:12" ht="14.45" customHeight="1">
      <c r="A35" s="252"/>
      <c r="B35" s="250"/>
      <c r="C35" s="250"/>
      <c r="D35" s="250"/>
      <c r="E35" s="250"/>
      <c r="F35" s="250"/>
      <c r="G35" s="250"/>
      <c r="H35" s="251"/>
    </row>
    <row r="36" spans="1:12" ht="14.45" customHeight="1">
      <c r="A36" s="252"/>
      <c r="B36" s="250"/>
      <c r="C36" s="250"/>
      <c r="D36" s="250"/>
      <c r="E36" s="250"/>
      <c r="F36" s="250"/>
      <c r="G36" s="250"/>
      <c r="H36" s="251"/>
    </row>
    <row r="37" spans="1:12" ht="14.45" customHeight="1">
      <c r="A37" s="252"/>
      <c r="B37" s="250"/>
      <c r="C37" s="250"/>
      <c r="D37" s="250"/>
      <c r="E37" s="250"/>
      <c r="F37" s="250"/>
      <c r="G37" s="250"/>
      <c r="H37" s="251"/>
    </row>
    <row r="38" spans="1:12" ht="14.45" customHeight="1">
      <c r="A38" s="174" t="s">
        <v>392</v>
      </c>
      <c r="B38" s="172"/>
      <c r="C38" s="173"/>
      <c r="D38" s="173"/>
      <c r="E38" s="182" t="str">
        <f>IF(A6=Вмешательства!D4,Вмешательства!V16,IF(ЧКВ!A6=Вмешательства!D36,Вмешательства!V16,"-----"))</f>
        <v>СТЕНТ/Ы</v>
      </c>
      <c r="F38" s="173"/>
      <c r="G38" s="176"/>
      <c r="H38"/>
    </row>
    <row r="39" spans="1:12" ht="15.75">
      <c r="A39" s="170" t="s">
        <v>389</v>
      </c>
      <c r="B39" s="69" t="s">
        <v>391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1" t="s">
        <v>390</v>
      </c>
      <c r="B40" s="175" t="s">
        <v>519</v>
      </c>
      <c r="C40" s="119"/>
      <c r="D40" s="246" t="s">
        <v>533</v>
      </c>
      <c r="E40" s="247"/>
      <c r="F40" s="247"/>
      <c r="G40" s="247"/>
      <c r="H40" s="248"/>
    </row>
    <row r="41" spans="1:12" ht="14.45" customHeight="1">
      <c r="A41" s="31"/>
      <c r="B41" s="27"/>
      <c r="C41" s="119"/>
      <c r="D41" s="247"/>
      <c r="E41" s="247"/>
      <c r="F41" s="247"/>
      <c r="G41" s="247"/>
      <c r="H41" s="248"/>
    </row>
    <row r="42" spans="1:12" ht="14.45" customHeight="1">
      <c r="A42" s="31"/>
      <c r="B42" s="27"/>
      <c r="C42" s="119"/>
      <c r="D42" s="247"/>
      <c r="E42" s="247"/>
      <c r="F42" s="247"/>
      <c r="G42" s="247"/>
      <c r="H42" s="248"/>
    </row>
    <row r="43" spans="1:12" ht="14.45" customHeight="1">
      <c r="A43" s="31"/>
      <c r="B43" s="27"/>
      <c r="C43" s="119"/>
      <c r="D43" s="247"/>
      <c r="E43" s="247"/>
      <c r="F43" s="247"/>
      <c r="G43" s="247"/>
      <c r="H43" s="248"/>
    </row>
    <row r="44" spans="1:12" ht="14.45" customHeight="1">
      <c r="A44" s="31"/>
      <c r="B44" s="27"/>
      <c r="C44" s="119"/>
      <c r="D44" s="247"/>
      <c r="E44" s="247"/>
      <c r="F44" s="247"/>
      <c r="G44" s="247"/>
      <c r="H44" s="248"/>
      <c r="L44" s="157"/>
    </row>
    <row r="45" spans="1:12" ht="14.45" customHeight="1">
      <c r="A45" s="31"/>
      <c r="B45" s="27"/>
      <c r="C45" s="119"/>
      <c r="D45" s="247"/>
      <c r="E45" s="247"/>
      <c r="F45" s="247"/>
      <c r="G45" s="247"/>
      <c r="H45" s="248"/>
    </row>
    <row r="46" spans="1:12" ht="14.45" customHeight="1">
      <c r="A46" s="31"/>
      <c r="B46" s="27"/>
      <c r="C46" s="119"/>
      <c r="D46" s="247"/>
      <c r="E46" s="247"/>
      <c r="F46" s="247"/>
      <c r="G46" s="247"/>
      <c r="H46" s="248"/>
    </row>
    <row r="47" spans="1:12" ht="14.45" customHeight="1">
      <c r="A47" s="37"/>
      <c r="B47"/>
      <c r="C47" s="119"/>
      <c r="D47" s="247"/>
      <c r="E47" s="247"/>
      <c r="F47" s="247"/>
      <c r="G47" s="247"/>
      <c r="H47" s="248"/>
    </row>
    <row r="48" spans="1:12" ht="14.45" customHeight="1">
      <c r="A48" s="37"/>
      <c r="B48"/>
      <c r="C48" s="119"/>
      <c r="D48" s="247"/>
      <c r="E48" s="247"/>
      <c r="F48" s="247"/>
      <c r="G48" s="247"/>
      <c r="H48" s="248"/>
    </row>
    <row r="49" spans="1:8" ht="14.45" customHeight="1">
      <c r="A49" s="37"/>
      <c r="B49"/>
      <c r="C49" s="119"/>
      <c r="D49" s="247"/>
      <c r="E49" s="247"/>
      <c r="F49" s="247"/>
      <c r="G49" s="247"/>
      <c r="H49" s="248"/>
    </row>
    <row r="50" spans="1:8">
      <c r="A50" s="61" t="s">
        <v>204</v>
      </c>
      <c r="B50" s="62" t="s">
        <v>541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532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2" t="s">
        <v>368</v>
      </c>
      <c r="B52" s="233"/>
      <c r="C52" s="233"/>
      <c r="D52" s="233"/>
      <c r="E52" s="233"/>
      <c r="F52" s="234"/>
      <c r="G52"/>
      <c r="H52" s="38"/>
    </row>
    <row r="53" spans="1:8" ht="15" customHeight="1">
      <c r="A53" s="235"/>
      <c r="B53" s="236"/>
      <c r="C53" s="236"/>
      <c r="D53" s="236"/>
      <c r="E53" s="236"/>
      <c r="F53" s="237"/>
      <c r="G53" s="73" t="str">
        <f>IF(ISBLANK(H13),"",H13)</f>
        <v/>
      </c>
      <c r="H53" s="63"/>
    </row>
    <row r="54" spans="1:8">
      <c r="A54" s="238"/>
      <c r="B54" s="239"/>
      <c r="C54" s="239"/>
      <c r="D54" s="239"/>
      <c r="E54" s="239"/>
      <c r="F54" s="240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5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6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короткий, без стенозов
Бассейн ПНА:   неровность контуров проксимального сегмента, стеноз среднего сегмента до 50%, субтотальный стеноз апикального сегмента (диаметр менее 2,0 мм), стеноз устья ДВ1 и ДВ2 30% (диаметр менее 2,0 мм), кровоток TIMI III
Бассейн  ОА:   ниже отхождения ВТК стеноз 50%, стеноз прокс/3 ВТК1 70%, кровоток TIMI III
Бассейн ПКА:   субтотальный стеноз проксимального сегмента, стеноз среднего сегмента 50%, стеноз дистального сегмента 80%, субтотальный бифуркационный стеноз дистального сегмента (1:1:1 по Medina), субтотальный стеноз ЗБВ, кровоток TIMI III</v>
      </c>
    </row>
    <row r="4" spans="1:1">
      <c r="A4" s="205"/>
    </row>
    <row r="5" spans="1:1">
      <c r="A5" s="205"/>
    </row>
    <row r="6" spans="1:1">
      <c r="A6" s="205"/>
    </row>
    <row r="7" spans="1:1">
      <c r="A7" s="205"/>
    </row>
    <row r="8" spans="1:1">
      <c r="A8" s="205"/>
    </row>
    <row r="9" spans="1:1">
      <c r="A9" s="205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tabSelected="1" showWhiteSpace="0" zoomScale="90" zoomScaleNormal="90" zoomScaleSheetLayoutView="100" zoomScalePageLayoutView="80" workbookViewId="0">
      <selection activeCell="B14" sqref="B14"/>
    </sheetView>
  </sheetViews>
  <sheetFormatPr defaultColWidth="0" defaultRowHeight="15" zeroHeight="1"/>
  <cols>
    <col min="1" max="1" width="18.7109375" style="209" customWidth="1"/>
    <col min="2" max="2" width="45.7109375" style="209" customWidth="1"/>
    <col min="3" max="3" width="15.7109375" style="209" customWidth="1"/>
    <col min="4" max="4" width="20.7109375" style="209" customWidth="1"/>
    <col min="5" max="5" width="7.7109375" style="209" bestFit="1" customWidth="1"/>
    <col min="6" max="6" width="10.7109375" style="209" bestFit="1" customWidth="1"/>
    <col min="7" max="8" width="10.7109375" style="209" hidden="1" customWidth="1"/>
    <col min="9" max="13" width="11.7109375" style="209" hidden="1" customWidth="1"/>
    <col min="14" max="16384" width="9.140625" style="209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45760</v>
      </c>
      <c r="C2" s="149" t="str">
        <f>IF(ЧКВ!A6=Вмешательства!D4,Вмешательства!F20,IF(ЧКВ!A6=Вмешательства!D36,Вмешательства!F20,Вмешательства!F22))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4" t="s">
        <v>195</v>
      </c>
      <c r="B4" s="145" t="s">
        <v>105</v>
      </c>
      <c r="C4" s="146" t="s">
        <v>15</v>
      </c>
      <c r="D4" s="200" t="str">
        <f>КАГ!$B$11</f>
        <v>Шаповалов О.В.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23476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3" t="str">
        <f>ЧКВ!A6</f>
        <v xml:space="preserve">Транслюминальная баллонная ангиопластика и стентирование коронарных артерий. </v>
      </c>
      <c r="C6" s="130" t="s">
        <v>10</v>
      </c>
      <c r="D6" s="102">
        <f>DATEDIF(D5,D10,"y")</f>
        <v>61</v>
      </c>
    </row>
    <row r="7" spans="1:4">
      <c r="A7" s="37"/>
      <c r="B7"/>
      <c r="C7" s="100" t="s">
        <v>12</v>
      </c>
      <c r="D7" s="102">
        <f>КАГ!$B$14</f>
        <v>10444</v>
      </c>
    </row>
    <row r="8" spans="1:4">
      <c r="A8" s="190" t="str">
        <f>ЧКВ!$A$9</f>
        <v>Код модели: 21167</v>
      </c>
      <c r="B8" s="103"/>
      <c r="C8" s="100" t="s">
        <v>133</v>
      </c>
      <c r="D8" s="102">
        <f>КАГ!$B$15</f>
        <v>35</v>
      </c>
    </row>
    <row r="9" spans="1:4">
      <c r="A9" s="190" t="str">
        <f>ЧКВ!$A$10</f>
        <v>Код метода: 45</v>
      </c>
      <c r="B9"/>
      <c r="C9" s="104" t="s">
        <v>106</v>
      </c>
      <c r="D9" s="102" t="str">
        <f>КАГ!$B$16</f>
        <v>ОКС БПST</v>
      </c>
    </row>
    <row r="10" spans="1:4">
      <c r="A10" s="191"/>
      <c r="B10" s="30"/>
      <c r="C10" s="147" t="s">
        <v>13</v>
      </c>
      <c r="D10" s="148">
        <f>КАГ!$B$8</f>
        <v>45760</v>
      </c>
    </row>
    <row r="11" spans="1:4">
      <c r="A11" s="26"/>
      <c r="B11" s="111"/>
      <c r="C11" s="111"/>
      <c r="D11" s="112"/>
    </row>
    <row r="12" spans="1:4" ht="18.75" customHeight="1">
      <c r="A12" s="135" t="s">
        <v>333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0" t="s">
        <v>304</v>
      </c>
      <c r="C13" s="183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1" t="s">
        <v>328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1" t="s">
        <v>517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3" t="s">
        <v>527</v>
      </c>
      <c r="C16" s="134" t="s">
        <v>538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1" t="s">
        <v>321</v>
      </c>
      <c r="C17" s="134" t="s">
        <v>470</v>
      </c>
      <c r="D17" s="139">
        <v>2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1" t="s">
        <v>321</v>
      </c>
      <c r="C18" s="134" t="s">
        <v>456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2" t="s">
        <v>525</v>
      </c>
      <c r="C19" s="134" t="s">
        <v>539</v>
      </c>
      <c r="D19" s="139">
        <v>1</v>
      </c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1" t="s">
        <v>321</v>
      </c>
      <c r="C20" s="134" t="s">
        <v>478</v>
      </c>
      <c r="D20" s="141">
        <v>1</v>
      </c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21" s="151" t="s">
        <v>511</v>
      </c>
      <c r="C21" s="134" t="s">
        <v>419</v>
      </c>
      <c r="D21" s="141">
        <v>1</v>
      </c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1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42"/>
      <c r="D23" s="143"/>
    </row>
    <row r="24" spans="1:4" ht="14.45" customHeight="1">
      <c r="A24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07"/>
      <c r="C24" s="108"/>
      <c r="D24" s="106"/>
    </row>
    <row r="25" spans="1:4" ht="14.45" customHeight="1">
      <c r="A25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07"/>
      <c r="C25" s="108"/>
      <c r="D25" s="106"/>
    </row>
    <row r="26" spans="1:4" ht="14.45" customHeight="1">
      <c r="A26" s="37" t="s">
        <v>11</v>
      </c>
      <c r="B26" t="s">
        <v>11</v>
      </c>
      <c r="C26"/>
      <c r="D26" s="38"/>
    </row>
    <row r="27" spans="1:4" ht="14.45" customHeight="1">
      <c r="A27" s="37" t="s">
        <v>11</v>
      </c>
      <c r="B27" t="s">
        <v>11</v>
      </c>
      <c r="C27"/>
      <c r="D27" s="38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/>
      <c r="C30"/>
      <c r="D30" s="38"/>
    </row>
    <row r="31" spans="1:4" ht="14.45" customHeight="1">
      <c r="A31" s="37"/>
      <c r="B31"/>
      <c r="C31"/>
      <c r="D31" s="38"/>
    </row>
    <row r="32" spans="1:4" ht="14.45" customHeight="1">
      <c r="A32" s="37"/>
      <c r="B32"/>
      <c r="C32"/>
      <c r="D32" s="38"/>
    </row>
    <row r="33" spans="1:4" ht="19.899999999999999" customHeight="1">
      <c r="A33" s="37"/>
      <c r="B33" s="109" t="s">
        <v>374</v>
      </c>
      <c r="C33" s="12"/>
      <c r="D33" s="38"/>
    </row>
    <row r="34" spans="1:4" ht="19.899999999999999" customHeight="1">
      <c r="A34" s="37"/>
      <c r="B34"/>
      <c r="C34"/>
      <c r="D34" s="38"/>
    </row>
    <row r="35" spans="1:4" ht="19.899999999999999" customHeight="1">
      <c r="A35" s="37"/>
      <c r="B35" s="116" t="str">
        <f>"Оператор:"&amp;" "&amp;ЧКВ!$G$13</f>
        <v>Оператор: Щербаков А.С.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0" t="s">
        <v>513</v>
      </c>
      <c r="C37" s="113"/>
      <c r="D37" s="38"/>
    </row>
    <row r="38" spans="1:4" ht="19.899999999999999" customHeight="1">
      <c r="A38" s="39"/>
      <c r="B38" s="30"/>
      <c r="C38" s="30"/>
      <c r="D38" s="40"/>
    </row>
    <row r="39" spans="1:4" ht="14.45" customHeight="1">
      <c r="C39" s="210"/>
    </row>
    <row r="40" spans="1:4"/>
    <row r="41" spans="1:4"/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2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3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7:B18 B20">
      <formula1>ВЫП.Список_Расходка_4</formula1>
    </dataValidation>
    <dataValidation type="list" allowBlank="1" showInputMessage="1" showErrorMessage="1" sqref="B37 B33">
      <formula1>INDIRECT("Сотрудники[Должность: ФИО]")</formula1>
    </dataValidation>
    <dataValidation type="list" allowBlank="1" showInputMessage="1" sqref="B19">
      <formula1>ВЫП.Список_Расходка_8</formula1>
    </dataValidation>
    <dataValidation type="list" allowBlank="1" showInputMessage="1" sqref="B21">
      <formula1>ВЫП.Список_Расходка_11</formula1>
    </dataValidation>
    <dataValidation type="list" allowBlank="1" showInputMessage="1" sqref="B22">
      <formula1>ВЫП.Список_Расходка_12</formula1>
    </dataValidation>
    <dataValidation type="list" allowBlank="1" showInputMessage="1" sqref="B23 B16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483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482</v>
      </c>
      <c r="G3" s="3" t="s">
        <v>483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309</v>
      </c>
      <c r="G4" s="3" t="s">
        <v>483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397</v>
      </c>
      <c r="F5" t="s">
        <v>131</v>
      </c>
      <c r="G5" s="3" t="s">
        <v>483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483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483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483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483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484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482</v>
      </c>
      <c r="G13" s="3" t="s">
        <v>484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309</v>
      </c>
      <c r="G14" s="3" t="s">
        <v>484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484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392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393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485</v>
      </c>
      <c r="V17" t="s">
        <v>394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303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334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335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345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500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C7" sqref="C7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278</v>
      </c>
      <c r="H1" s="114" t="s">
        <v>279</v>
      </c>
      <c r="I1" s="114" t="s">
        <v>280</v>
      </c>
      <c r="J1" s="114" t="s">
        <v>281</v>
      </c>
      <c r="K1" s="115" t="s">
        <v>282</v>
      </c>
      <c r="L1" s="115" t="s">
        <v>283</v>
      </c>
      <c r="M1" s="115" t="s">
        <v>284</v>
      </c>
      <c r="N1" s="115" t="s">
        <v>285</v>
      </c>
      <c r="O1" s="115" t="s">
        <v>286</v>
      </c>
      <c r="P1" s="115" t="s">
        <v>287</v>
      </c>
      <c r="Q1" s="115" t="s">
        <v>288</v>
      </c>
      <c r="R1" s="114" t="s">
        <v>103</v>
      </c>
      <c r="S1" s="114" t="s">
        <v>104</v>
      </c>
      <c r="T1" s="114" t="s">
        <v>289</v>
      </c>
      <c r="U1" s="114" t="s">
        <v>290</v>
      </c>
      <c r="V1" s="114" t="s">
        <v>291</v>
      </c>
      <c r="W1" s="114" t="s">
        <v>292</v>
      </c>
      <c r="X1" s="114" t="s">
        <v>293</v>
      </c>
      <c r="Y1" s="114" t="s">
        <v>294</v>
      </c>
      <c r="Z1" s="114" t="s">
        <v>295</v>
      </c>
      <c r="AA1" s="114" t="s">
        <v>296</v>
      </c>
      <c r="AB1" s="114" t="s">
        <v>297</v>
      </c>
      <c r="AC1" s="114" t="s">
        <v>298</v>
      </c>
      <c r="AD1" s="114" t="s">
        <v>299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497</v>
      </c>
      <c r="AN1" s="2" t="s">
        <v>491</v>
      </c>
      <c r="AO1" t="s">
        <v>354</v>
      </c>
      <c r="AP1" s="156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308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учёта'!#REF!,Расходка[[#This Row],[Наименование расходного материала]])),MAX($J$1:J1)+1,0)</f>
        <v>0</v>
      </c>
      <c r="K2" s="115">
        <f>IF(ISNUMBER(SEARCH('Карта учёта'!#REF!,Расходка[[#This Row],[Наименование расходного материала]])),MAX($K$1:K1)+1,0)</f>
        <v>0</v>
      </c>
      <c r="L2" s="115">
        <f>IF(ISNUMBER(SEARCH('Карта учёта'!$B$18,Расходка[[#This Row],[Наименование расходного материала]])),MAX($L$1:L1)+1,0)</f>
        <v>0</v>
      </c>
      <c r="M2" s="115">
        <f>IF(ISNUMBER(SEARCH('Карта учёта'!$B$19,Расходка[[#This Row],[Наименование расходного материала]])),MAX($M$1:M1)+1,0)</f>
        <v>0</v>
      </c>
      <c r="N2" s="2">
        <f>IF(ISNUMBER(SEARCH('Карта учёта'!$B$20,Расходка[[#This Row],[Наименование расходного материала]])),MAX($N$1:N1)+1,0)</f>
        <v>0</v>
      </c>
      <c r="O2" s="115">
        <f>IF(ISNUMBER(SEARCH('Карта учёта'!$B$21,Расходка[[#This Row],[Наименование расходного материала]])),MAX($O$1:O1)+1,0)</f>
        <v>0</v>
      </c>
      <c r="P2" s="115">
        <f>IF(ISNUMBER(SEARCH('Карта учёта'!$B$22,Расходка[[#This Row],[Наименование расходного материала]])),MAX($P$1:P1)+1,0)</f>
        <v>1</v>
      </c>
      <c r="Q2" s="115">
        <f>IF(ISNUMBER(SEARCH('Карта учёта'!$B$23,Расходка[[#This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4" t="str">
        <f>IFERROR(INDEX(Расходка[Наименование расходного материала],MATCH(Расходка[[#This Row],[№]],Поиск_расходки[Индекс3],0)),"")</f>
        <v>Abbot Whisper MS</v>
      </c>
      <c r="U2" s="114" t="str">
        <f>IFERROR(INDEX(Расходка[Наименование расходного материала],MATCH(Расходка[[#This Row],[№]],Поиск_расходки[Индекс4],0)),"")</f>
        <v>NC Apollo</v>
      </c>
      <c r="V2" s="114" t="str">
        <f>IFERROR(INDEX(Расходка[Наименование расходного материала],MATCH(Расходка[[#This Row],[№]],Поиск_расходки[Индекс5],0)),"")</f>
        <v>DES, Resolute Integtity</v>
      </c>
      <c r="W2" s="114" t="str">
        <f>IFERROR(INDEX(Расходка[Наименование расходного материала],MATCH(Расходка[[#This Row],[№]],Поиск_расходки[Индекс6],0)),"")</f>
        <v/>
      </c>
      <c r="X2" s="114" t="str">
        <f>IFERROR(INDEX(Расходка[Наименование расходного материала],MATCH(Расходка[[#This Row],[№]],Поиск_расходки[Индекс7],0)),"")</f>
        <v/>
      </c>
      <c r="Y2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4" t="str">
        <f>IFERROR(INDEX(Расходка[Наименование расходного материала],MATCH(Расходка[[#This Row],[№]],Поиск_расходки[Индекс9],0)),"")</f>
        <v>DES, Metafor</v>
      </c>
      <c r="AA2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399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3">
        <v>155800</v>
      </c>
      <c r="AN2" s="204" t="s">
        <v>307</v>
      </c>
      <c r="AO2" s="205" t="s">
        <v>493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367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учёта'!#REF!,Расходка[[#This Row],[Наименование расходного материала]])),MAX($J$1:J2)+1,0)</f>
        <v>0</v>
      </c>
      <c r="K3" s="115">
        <f>IF(ISNUMBER(SEARCH('Карта учёта'!#REF!,Расходка[[#This Row],[Наименование расходного материала]])),MAX($K$1:K2)+1,0)</f>
        <v>0</v>
      </c>
      <c r="L3" s="115">
        <f>IF(ISNUMBER(SEARCH('Карта учёта'!$B$18,Расходка[[#This Row],[Наименование расходного материала]])),MAX($L$1:L2)+1,0)</f>
        <v>0</v>
      </c>
      <c r="M3" s="115">
        <f>IF(ISNUMBER(SEARCH('Карта учёта'!$B$19,Расходка[[#This Row],[Наименование расходного материала]])),MAX($M$1:M2)+1,0)</f>
        <v>0</v>
      </c>
      <c r="N3" s="115">
        <f>IF(ISNUMBER(SEARCH('Карта учёта'!$B$20,Расходка[[#This Row],[Наименование расходного материала]])),MAX($N$1:N2)+1,0)</f>
        <v>0</v>
      </c>
      <c r="O3" s="115">
        <f>IF(ISNUMBER(SEARCH('Карта учёта'!$B$21,Расходка[[#This Row],[Наименование расходного материала]])),MAX($O$1:O2)+1,0)</f>
        <v>0</v>
      </c>
      <c r="P3" s="115">
        <f>IF(ISNUMBER(SEARCH('Карта учёта'!$B$22,Расходка[[#This Row],[Наименование расходного материала]])),MAX($P$1:P2)+1,0)</f>
        <v>2</v>
      </c>
      <c r="Q3" s="115">
        <f>IF(ISNUMBER(SEARCH('Карта учёта'!$B$23,Расходка[[#This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/>
      </c>
      <c r="Z3" s="114" t="str">
        <f>IFERROR(INDEX(Расходка[Наименование расходного материала],MATCH(Расходка[[#This Row],[№]],Поиск_расходки[Индекс9],0)),"")</f>
        <v/>
      </c>
      <c r="AA3" s="114" t="str">
        <f>IFERROR(INDEX(Расходка[Наименование расходного материала],MATCH(Расходка[[#This Row],[№]],Поиск_расходки[Индекс10],0)),"")</f>
        <v/>
      </c>
      <c r="AB3" s="114" t="str">
        <f>IFERROR(INDEX(Расходка[Наименование расходного материала],MATCH(Расходка[[#This Row],[№]],Поиск_расходки[Индекс11],0)),"")</f>
        <v/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400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5">
        <v>218190</v>
      </c>
      <c r="AN3" s="2" t="s">
        <v>486</v>
      </c>
      <c r="AO3" t="s">
        <v>494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t="s">
        <v>526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учёта'!#REF!,Расходка[[#This Row],[Наименование расходного материала]])),MAX($J$1:J3)+1,0)</f>
        <v>0</v>
      </c>
      <c r="K4" s="115">
        <f>IF(ISNUMBER(SEARCH('Карта учёта'!#REF!,Расходка[[#This Row],[Наименование расходного материала]])),MAX($K$1:K3)+1,0)</f>
        <v>0</v>
      </c>
      <c r="L4" s="115">
        <f>IF(ISNUMBER(SEARCH('Карта учёта'!$B$18,Расходка[[#This Row],[Наименование расходного материала]])),MAX($L$1:L3)+1,0)</f>
        <v>0</v>
      </c>
      <c r="M4" s="115">
        <f>IF(ISNUMBER(SEARCH('Карта учёта'!$B$19,Расходка[[#This Row],[Наименование расходного материала]])),MAX($M$1:M3)+1,0)</f>
        <v>0</v>
      </c>
      <c r="N4" s="115">
        <f>IF(ISNUMBER(SEARCH('Карта учёта'!$B$20,Расходка[[#This Row],[Наименование расходного материала]])),MAX($N$1:N3)+1,0)</f>
        <v>0</v>
      </c>
      <c r="O4" s="115">
        <f>IF(ISNUMBER(SEARCH('Карта учёта'!$B$21,Расходка[[#This Row],[Наименование расходного материала]])),MAX($O$1:O3)+1,0)</f>
        <v>0</v>
      </c>
      <c r="P4" s="115">
        <f>IF(ISNUMBER(SEARCH('Карта учёта'!$B$22,Расходка[[#This Row],[Наименование расходного материала]])),MAX($P$1:P3)+1,0)</f>
        <v>3</v>
      </c>
      <c r="Q4" s="115">
        <f>IF(ISNUMBER(SEARCH('Карта учёта'!$B$23,Расходка[[#This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/>
      </c>
      <c r="Z4" s="114" t="str">
        <f>IFERROR(INDEX(Расходка[Наименование расходного материала],MATCH(Расходка[[#This Row],[№]],Поиск_расходки[Индекс9],0)),"")</f>
        <v/>
      </c>
      <c r="AA4" s="114" t="str">
        <f>IFERROR(INDEX(Расходка[Наименование расходного материала],MATCH(Расходка[[#This Row],[№]],Поиск_расходки[Индекс10],0)),"")</f>
        <v/>
      </c>
      <c r="AB4" s="114" t="str">
        <f>IFERROR(INDEX(Расходка[Наименование расходного материала],MATCH(Расходка[[#This Row],[№]],Поиск_расходки[Индекс11],0)),"")</f>
        <v/>
      </c>
      <c r="AC4" s="114" t="str">
        <f>IFERROR(INDEX(Расходка[Наименование расходного материала],MATCH(Расходка[[#This Row],[№]],Поиск_расходки[Индекс12],0)),"")</f>
        <v>Artimes</v>
      </c>
      <c r="AD4" s="114" t="str">
        <f>IFERROR(INDEX(Расходка[Наименование расходного материала],MATCH(Расходка[[#This Row],[№]],Поиск_расходки[Индекс13],0)),"")</f>
        <v>Artimes</v>
      </c>
      <c r="AF4" s="4" t="s">
        <v>5</v>
      </c>
      <c r="AG4" s="4" t="s">
        <v>401</v>
      </c>
      <c r="AI4" t="s">
        <v>190</v>
      </c>
      <c r="AJ4" t="s">
        <v>201</v>
      </c>
      <c r="AK4" t="str">
        <f t="shared" si="0"/>
        <v>Контраст: Оптирей 350</v>
      </c>
      <c r="AM4" s="185">
        <v>337440</v>
      </c>
      <c r="AN4" s="2" t="s">
        <v>499</v>
      </c>
      <c r="AO4" t="s">
        <v>496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s="1" t="s">
        <v>276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учёта'!#REF!,Расходка[[#This Row],[Наименование расходного материала]])),MAX($J$1:J4)+1,0)</f>
        <v>0</v>
      </c>
      <c r="K5" s="115">
        <f>IF(ISNUMBER(SEARCH('Карта учёта'!#REF!,Расходка[[#This Row],[Наименование расходного материала]])),MAX($K$1:K4)+1,0)</f>
        <v>0</v>
      </c>
      <c r="L5" s="115">
        <f>IF(ISNUMBER(SEARCH('Карта учёта'!$B$18,Расходка[[#This Row],[Наименование расходного материала]])),MAX($L$1:L4)+1,0)</f>
        <v>0</v>
      </c>
      <c r="M5" s="115">
        <f>IF(ISNUMBER(SEARCH('Карта учёта'!$B$19,Расходка[[#This Row],[Наименование расходного материала]])),MAX($M$1:M4)+1,0)</f>
        <v>0</v>
      </c>
      <c r="N5" s="115">
        <f>IF(ISNUMBER(SEARCH('Карта учёта'!$B$20,Расходка[[#This Row],[Наименование расходного материала]])),MAX($N$1:N4)+1,0)</f>
        <v>0</v>
      </c>
      <c r="O5" s="115">
        <f>IF(ISNUMBER(SEARCH('Карта учёта'!$B$21,Расходка[[#This Row],[Наименование расходного материала]])),MAX($O$1:O4)+1,0)</f>
        <v>0</v>
      </c>
      <c r="P5" s="115">
        <f>IF(ISNUMBER(SEARCH('Карта учёта'!$B$22,Расходка[[#This Row],[Наименование расходного материала]])),MAX($P$1:P4)+1,0)</f>
        <v>4</v>
      </c>
      <c r="Q5" s="115">
        <f>IF(ISNUMBER(SEARCH('Карта учёта'!$B$23,Расходка[[#This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/>
      </c>
      <c r="Z5" s="114" t="str">
        <f>IFERROR(INDEX(Расходка[Наименование расходного материала],MATCH(Расходка[[#This Row],[№]],Поиск_расходки[Индекс9],0)),"")</f>
        <v/>
      </c>
      <c r="AA5" s="114" t="str">
        <f>IFERROR(INDEX(Расходка[Наименование расходного материала],MATCH(Расходка[[#This Row],[№]],Поиск_расходки[Индекс10],0)),"")</f>
        <v/>
      </c>
      <c r="AB5" s="114" t="str">
        <f>IFERROR(INDEX(Расходка[Наименование расходного материала],MATCH(Расходка[[#This Row],[№]],Поиск_расходки[Индекс11],0)),"")</f>
        <v/>
      </c>
      <c r="AC5" s="114" t="str">
        <f>IFERROR(INDEX(Расходка[Наименование расходного материала],MATCH(Расходка[[#This Row],[№]],Поиск_расходки[Индекс12],0)),"")</f>
        <v>Euphora</v>
      </c>
      <c r="AD5" s="114" t="str">
        <f>IFERROR(INDEX(Расходка[Наименование расходного материала],MATCH(Расходка[[#This Row],[№]],Поиск_расходки[Индекс13],0)),"")</f>
        <v>Euphora</v>
      </c>
      <c r="AF5" s="4" t="s">
        <v>5</v>
      </c>
      <c r="AG5" s="4" t="s">
        <v>402</v>
      </c>
      <c r="AI5" t="s">
        <v>190</v>
      </c>
      <c r="AJ5" t="s">
        <v>202</v>
      </c>
      <c r="AK5" t="str">
        <f t="shared" si="0"/>
        <v>Контраст: Юнигексол 350</v>
      </c>
      <c r="AM5" s="203">
        <v>136170</v>
      </c>
      <c r="AN5" s="204"/>
      <c r="AO5" s="205" t="s">
        <v>495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527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1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учёта'!#REF!,Расходка[[#This Row],[Наименование расходного материала]])),MAX($J$1:J5)+1,0)</f>
        <v>0</v>
      </c>
      <c r="K6" s="115">
        <f>IF(ISNUMBER(SEARCH('Карта учёта'!#REF!,Расходка[[#This Row],[Наименование расходного материала]])),MAX($K$1:K5)+1,0)</f>
        <v>0</v>
      </c>
      <c r="L6" s="115">
        <f>IF(ISNUMBER(SEARCH('Карта учёта'!$B$18,Расходка[[#This Row],[Наименование расходного материала]])),MAX($L$1:L5)+1,0)</f>
        <v>0</v>
      </c>
      <c r="M6" s="115">
        <f>IF(ISNUMBER(SEARCH('Карта учёта'!$B$19,Расходка[[#This Row],[Наименование расходного материала]])),MAX($M$1:M5)+1,0)</f>
        <v>0</v>
      </c>
      <c r="N6" s="115">
        <f>IF(ISNUMBER(SEARCH('Карта учёта'!$B$20,Расходка[[#This Row],[Наименование расходного материала]])),MAX($N$1:N5)+1,0)</f>
        <v>0</v>
      </c>
      <c r="O6" s="115">
        <f>IF(ISNUMBER(SEARCH('Карта учёта'!$B$21,Расходка[[#This Row],[Наименование расходного материала]])),MAX($O$1:O5)+1,0)</f>
        <v>0</v>
      </c>
      <c r="P6" s="115">
        <f>IF(ISNUMBER(SEARCH('Карта учёта'!$B$22,Расходка[[#This Row],[Наименование расходного материала]])),MAX($P$1:P5)+1,0)</f>
        <v>5</v>
      </c>
      <c r="Q6" s="115">
        <f>IF(ISNUMBER(SEARCH('Карта учёта'!$B$23,Расходка[[#This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/>
      </c>
      <c r="Z6" s="114" t="str">
        <f>IFERROR(INDEX(Расходка[Наименование расходного материала],MATCH(Расходка[[#This Row],[№]],Поиск_расходки[Индекс9],0)),"")</f>
        <v/>
      </c>
      <c r="AA6" s="114" t="str">
        <f>IFERROR(INDEX(Расходка[Наименование расходного материала],MATCH(Расходка[[#This Row],[№]],Поиск_расходки[Индекс10],0)),"")</f>
        <v/>
      </c>
      <c r="AB6" s="114" t="str">
        <f>IFERROR(INDEX(Расходка[Наименование расходного материала],MATCH(Расходка[[#This Row],[№]],Поиск_расходки[Индекс11],0)),"")</f>
        <v/>
      </c>
      <c r="AC6" s="114" t="str">
        <f>IFERROR(INDEX(Расходка[Наименование расходного материала],MATCH(Расходка[[#This Row],[№]],Поиск_расходки[Индекс12],0)),"")</f>
        <v>NC Apollo</v>
      </c>
      <c r="AD6" s="114" t="str">
        <f>IFERROR(INDEX(Расходка[Наименование расходного материала],MATCH(Расходка[[#This Row],[№]],Поиск_расходки[Индекс13],0)),"")</f>
        <v>NC Apollo</v>
      </c>
      <c r="AF6" s="4" t="s">
        <v>5</v>
      </c>
      <c r="AG6" s="4" t="s">
        <v>403</v>
      </c>
      <c r="AI6" t="s">
        <v>190</v>
      </c>
      <c r="AJ6" t="s">
        <v>203</v>
      </c>
      <c r="AK6" t="str">
        <f t="shared" si="0"/>
        <v>Контраст: Сканлюкс 370</v>
      </c>
      <c r="AM6" s="185">
        <v>135820</v>
      </c>
      <c r="AN6" s="2"/>
      <c r="AO6" t="s">
        <v>498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310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учёта'!#REF!,Расходка[[#This Row],[Наименование расходного материала]])),MAX($J$1:J6)+1,0)</f>
        <v>0</v>
      </c>
      <c r="K7" s="115">
        <f>IF(ISNUMBER(SEARCH('Карта учёта'!#REF!,Расходка[[#This Row],[Наименование расходного материала]])),MAX($K$1:K6)+1,0)</f>
        <v>0</v>
      </c>
      <c r="L7" s="115">
        <f>IF(ISNUMBER(SEARCH('Карта учёта'!$B$18,Расходка[[#This Row],[Наименование расходного материала]])),MAX($L$1:L6)+1,0)</f>
        <v>0</v>
      </c>
      <c r="M7" s="115">
        <f>IF(ISNUMBER(SEARCH('Карта учёта'!$B$19,Расходка[[#This Row],[Наименование расходного материала]])),MAX($M$1:M6)+1,0)</f>
        <v>0</v>
      </c>
      <c r="N7" s="115">
        <f>IF(ISNUMBER(SEARCH('Карта учёта'!$B$20,Расходка[[#This Row],[Наименование расходного материала]])),MAX($N$1:N6)+1,0)</f>
        <v>0</v>
      </c>
      <c r="O7" s="115">
        <f>IF(ISNUMBER(SEARCH('Карта учёта'!$B$21,Расходка[[#This Row],[Наименование расходного материала]])),MAX($O$1:O6)+1,0)</f>
        <v>0</v>
      </c>
      <c r="P7" s="115">
        <f>IF(ISNUMBER(SEARCH('Карта учёта'!$B$22,Расходка[[#This Row],[Наименование расходного материала]])),MAX($P$1:P6)+1,0)</f>
        <v>6</v>
      </c>
      <c r="Q7" s="115">
        <f>IF(ISNUMBER(SEARCH('Карта учёта'!$B$23,Расходка[[#This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/>
      </c>
      <c r="Z7" s="114" t="str">
        <f>IFERROR(INDEX(Расходка[Наименование расходного материала],MATCH(Расходка[[#This Row],[№]],Поиск_расходки[Индекс9],0)),"")</f>
        <v/>
      </c>
      <c r="AA7" s="114" t="str">
        <f>IFERROR(INDEX(Расходка[Наименование расходного материала],MATCH(Расходка[[#This Row],[№]],Поиск_расходки[Индекс10],0)),"")</f>
        <v/>
      </c>
      <c r="AB7" s="114" t="str">
        <f>IFERROR(INDEX(Расходка[Наименование расходного материала],MATCH(Расходка[[#This Row],[№]],Поиск_расходки[Индекс11],0)),"")</f>
        <v/>
      </c>
      <c r="AC7" s="114" t="str">
        <f>IFERROR(INDEX(Расходка[Наименование расходного материала],MATCH(Расходка[[#This Row],[№]],Поиск_расходки[Индекс12],0)),"")</f>
        <v>NC Accuforce</v>
      </c>
      <c r="AD7" s="114" t="str">
        <f>IFERROR(INDEX(Расходка[Наименование расходного материала],MATCH(Расходка[[#This Row],[№]],Поиск_расходки[Индекс13],0)),"")</f>
        <v>NC Accuforce</v>
      </c>
      <c r="AF7" s="4" t="s">
        <v>5</v>
      </c>
      <c r="AG7" s="4" t="s">
        <v>404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3">
        <v>155760</v>
      </c>
      <c r="AN7" s="204"/>
      <c r="AO7" s="205" t="s">
        <v>492</v>
      </c>
    </row>
    <row r="8" spans="1:42">
      <c r="A8">
        <f>ROW(Расходка[[#This Row],[Тип расходного материала ]])-1</f>
        <v>7</v>
      </c>
      <c r="B8" t="s">
        <v>5</v>
      </c>
      <c r="C8" s="1" t="s">
        <v>305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учёта'!#REF!,Расходка[[#This Row],[Наименование расходного материала]])),MAX($J$1:J7)+1,0)</f>
        <v>0</v>
      </c>
      <c r="K8" s="115">
        <f>IF(ISNUMBER(SEARCH('Карта учёта'!#REF!,Расходка[[#This Row],[Наименование расходного материала]])),MAX($K$1:K7)+1,0)</f>
        <v>0</v>
      </c>
      <c r="L8" s="115">
        <f>IF(ISNUMBER(SEARCH('Карта учёта'!$B$18,Расходка[[#This Row],[Наименование расходного материала]])),MAX($L$1:L7)+1,0)</f>
        <v>0</v>
      </c>
      <c r="M8" s="115">
        <f>IF(ISNUMBER(SEARCH('Карта учёта'!$B$19,Расходка[[#This Row],[Наименование расходного материала]])),MAX($M$1:M7)+1,0)</f>
        <v>0</v>
      </c>
      <c r="N8" s="115">
        <f>IF(ISNUMBER(SEARCH('Карта учёта'!$B$20,Расходка[[#This Row],[Наименование расходного материала]])),MAX($N$1:N7)+1,0)</f>
        <v>0</v>
      </c>
      <c r="O8" s="115">
        <f>IF(ISNUMBER(SEARCH('Карта учёта'!$B$21,Расходка[[#This Row],[Наименование расходного материала]])),MAX($O$1:O7)+1,0)</f>
        <v>0</v>
      </c>
      <c r="P8" s="115">
        <f>IF(ISNUMBER(SEARCH('Карта учёта'!$B$22,Расходка[[#This Row],[Наименование расходного материала]])),MAX($P$1:P7)+1,0)</f>
        <v>7</v>
      </c>
      <c r="Q8" s="115">
        <f>IF(ISNUMBER(SEARCH('Карта учёта'!$B$23,Расходка[[#This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/>
      </c>
      <c r="Z8" s="114" t="str">
        <f>IFERROR(INDEX(Расходка[Наименование расходного материала],MATCH(Расходка[[#This Row],[№]],Поиск_расходки[Индекс9],0)),"")</f>
        <v/>
      </c>
      <c r="AA8" s="114" t="str">
        <f>IFERROR(INDEX(Расходка[Наименование расходного материала],MATCH(Расходка[[#This Row],[№]],Поиск_расходки[Индекс10],0)),"")</f>
        <v/>
      </c>
      <c r="AB8" s="114" t="str">
        <f>IFERROR(INDEX(Расходка[Наименование расходного материала],MATCH(Расходка[[#This Row],[№]],Поиск_расходки[Индекс11],0)),"")</f>
        <v/>
      </c>
      <c r="AC8" s="114" t="str">
        <f>IFERROR(INDEX(Расходка[Наименование расходного материала],MATCH(Расходка[[#This Row],[№]],Поиск_расходки[Индекс12],0)),"")</f>
        <v>NC Euphora</v>
      </c>
      <c r="AD8" s="114" t="str">
        <f>IFERROR(INDEX(Расходка[Наименование расходного материала],MATCH(Расходка[[#This Row],[№]],Поиск_расходки[Индекс13],0)),"")</f>
        <v>NC Euphora</v>
      </c>
      <c r="AF8" s="4" t="s">
        <v>5</v>
      </c>
      <c r="AG8" s="4" t="s">
        <v>405</v>
      </c>
      <c r="AI8" t="s">
        <v>190</v>
      </c>
      <c r="AJ8" t="s">
        <v>205</v>
      </c>
      <c r="AK8" t="str">
        <f t="shared" si="1"/>
        <v>Контраст: Визипак 320</v>
      </c>
      <c r="AM8" s="185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275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учёта'!#REF!,Расходка[[#This Row],[Наименование расходного материала]])),MAX($J$1:J8)+1,0)</f>
        <v>0</v>
      </c>
      <c r="K9" s="115">
        <f>IF(ISNUMBER(SEARCH('Карта учёта'!#REF!,Расходка[[#This Row],[Наименование расходного материала]])),MAX($K$1:K8)+1,0)</f>
        <v>0</v>
      </c>
      <c r="L9" s="115">
        <f>IF(ISNUMBER(SEARCH('Карта учёта'!$B$18,Расходка[[#This Row],[Наименование расходного материала]])),MAX($L$1:L8)+1,0)</f>
        <v>0</v>
      </c>
      <c r="M9" s="115">
        <f>IF(ISNUMBER(SEARCH('Карта учёта'!$B$19,Расходка[[#This Row],[Наименование расходного материала]])),MAX($M$1:M8)+1,0)</f>
        <v>0</v>
      </c>
      <c r="N9" s="115">
        <f>IF(ISNUMBER(SEARCH('Карта учёта'!$B$20,Расходка[[#This Row],[Наименование расходного материала]])),MAX($N$1:N8)+1,0)</f>
        <v>0</v>
      </c>
      <c r="O9" s="115">
        <f>IF(ISNUMBER(SEARCH('Карта учёта'!$B$21,Расходка[[#This Row],[Наименование расходного материала]])),MAX($O$1:O8)+1,0)</f>
        <v>0</v>
      </c>
      <c r="P9" s="115">
        <f>IF(ISNUMBER(SEARCH('Карта учёта'!$B$22,Расходка[[#This Row],[Наименование расходного материала]])),MAX($P$1:P8)+1,0)</f>
        <v>8</v>
      </c>
      <c r="Q9" s="115">
        <f>IF(ISNUMBER(SEARCH('Карта учёта'!$B$23,Расходка[[#This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/>
      </c>
      <c r="Z9" s="114" t="str">
        <f>IFERROR(INDEX(Расходка[Наименование расходного материала],MATCH(Расходка[[#This Row],[№]],Поиск_расходки[Индекс9],0)),"")</f>
        <v/>
      </c>
      <c r="AA9" s="114" t="str">
        <f>IFERROR(INDEX(Расходка[Наименование расходного материала],MATCH(Расходка[[#This Row],[№]],Поиск_расходки[Индекс10],0)),"")</f>
        <v/>
      </c>
      <c r="AB9" s="114" t="str">
        <f>IFERROR(INDEX(Расходка[Наименование расходного материала],MATCH(Расходка[[#This Row],[№]],Поиск_расходки[Индекс11],0)),"")</f>
        <v/>
      </c>
      <c r="AC9" s="114" t="str">
        <f>IFERROR(INDEX(Расходка[Наименование расходного материала],MATCH(Расходка[[#This Row],[№]],Поиск_расходки[Индекс12],0)),"")</f>
        <v>Sapphire</v>
      </c>
      <c r="AD9" s="114" t="str">
        <f>IFERROR(INDEX(Расходка[Наименование расходного материала],MATCH(Расходка[[#This Row],[№]],Поиск_расходки[Индекс13],0)),"")</f>
        <v>Sapphire</v>
      </c>
      <c r="AF9" s="4" t="s">
        <v>5</v>
      </c>
      <c r="AG9" s="4" t="s">
        <v>406</v>
      </c>
      <c r="AM9" s="185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311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учёта'!#REF!,Расходка[[#This Row],[Наименование расходного материала]])),MAX($J$1:J9)+1,0)</f>
        <v>0</v>
      </c>
      <c r="K10" s="115">
        <f>IF(ISNUMBER(SEARCH('Карта учёта'!#REF!,Расходка[[#This Row],[Наименование расходного материала]])),MAX($K$1:K9)+1,0)</f>
        <v>0</v>
      </c>
      <c r="L10" s="115">
        <f>IF(ISNUMBER(SEARCH('Карта учёта'!$B$18,Расходка[[#This Row],[Наименование расходного материала]])),MAX($L$1:L9)+1,0)</f>
        <v>0</v>
      </c>
      <c r="M10" s="115">
        <f>IF(ISNUMBER(SEARCH('Карта учёта'!$B$19,Расходка[[#This Row],[Наименование расходного материала]])),MAX($M$1:M9)+1,0)</f>
        <v>0</v>
      </c>
      <c r="N10" s="115">
        <f>IF(ISNUMBER(SEARCH('Карта учёта'!$B$20,Расходка[[#This Row],[Наименование расходного материала]])),MAX($N$1:N9)+1,0)</f>
        <v>0</v>
      </c>
      <c r="O10" s="115">
        <f>IF(ISNUMBER(SEARCH('Карта учёта'!$B$21,Расходка[[#This Row],[Наименование расходного материала]])),MAX($O$1:O9)+1,0)</f>
        <v>0</v>
      </c>
      <c r="P10" s="115">
        <f>IF(ISNUMBER(SEARCH('Карта учёта'!$B$22,Расходка[[#This Row],[Наименование расходного материала]])),MAX($P$1:P9)+1,0)</f>
        <v>9</v>
      </c>
      <c r="Q10" s="115">
        <f>IF(ISNUMBER(SEARCH('Карта учёта'!$B$23,Расходка[[#This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/>
      </c>
      <c r="Z10" s="114" t="str">
        <f>IFERROR(INDEX(Расходка[Наименование расходного материала],MATCH(Расходка[[#This Row],[№]],Поиск_расходки[Индекс9],0)),"")</f>
        <v/>
      </c>
      <c r="AA10" s="114" t="str">
        <f>IFERROR(INDEX(Расходка[Наименование расходного материала],MATCH(Расходка[[#This Row],[№]],Поиск_расходки[Индекс10],0)),"")</f>
        <v/>
      </c>
      <c r="AB10" s="114" t="str">
        <f>IFERROR(INDEX(Расходка[Наименование расходного материала],MATCH(Расходка[[#This Row],[№]],Поиск_расходки[Индекс11],0)),"")</f>
        <v/>
      </c>
      <c r="AC10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10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10" s="4" t="s">
        <v>5</v>
      </c>
      <c r="AG10" s="4" t="s">
        <v>407</v>
      </c>
      <c r="AI10" t="s">
        <v>353</v>
      </c>
      <c r="AM10" s="185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356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учёта'!#REF!,Расходка[[#This Row],[Наименование расходного материала]])),MAX($J$1:J10)+1,0)</f>
        <v>0</v>
      </c>
      <c r="K11" s="115">
        <f>IF(ISNUMBER(SEARCH('Карта учёта'!#REF!,Расходка[[#This Row],[Наименование расходного материала]])),MAX($K$1:K10)+1,0)</f>
        <v>0</v>
      </c>
      <c r="L11" s="115">
        <f>IF(ISNUMBER(SEARCH('Карта учёта'!$B$18,Расходка[[#This Row],[Наименование расходного материала]])),MAX($L$1:L10)+1,0)</f>
        <v>0</v>
      </c>
      <c r="M11" s="115">
        <f>IF(ISNUMBER(SEARCH('Карта учёта'!$B$19,Расходка[[#This Row],[Наименование расходного материала]])),MAX($M$1:M10)+1,0)</f>
        <v>0</v>
      </c>
      <c r="N11" s="115">
        <f>IF(ISNUMBER(SEARCH('Карта учёта'!$B$20,Расходка[[#This Row],[Наименование расходного материала]])),MAX($N$1:N10)+1,0)</f>
        <v>0</v>
      </c>
      <c r="O11" s="115">
        <f>IF(ISNUMBER(SEARCH('Карта учёта'!$B$21,Расходка[[#This Row],[Наименование расходного материала]])),MAX($O$1:O10)+1,0)</f>
        <v>0</v>
      </c>
      <c r="P11" s="115">
        <f>IF(ISNUMBER(SEARCH('Карта учёта'!$B$22,Расходка[[#This Row],[Наименование расходного материала]])),MAX($P$1:P10)+1,0)</f>
        <v>10</v>
      </c>
      <c r="Q11" s="115">
        <f>IF(ISNUMBER(SEARCH('Карта учёта'!$B$23,Расходка[[#This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/>
      </c>
      <c r="Z11" s="114" t="str">
        <f>IFERROR(INDEX(Расходка[Наименование расходного материала],MATCH(Расходка[[#This Row],[№]],Поиск_расходки[Индекс9],0)),"")</f>
        <v/>
      </c>
      <c r="AA11" s="114" t="str">
        <f>IFERROR(INDEX(Расходка[Наименование расходного материала],MATCH(Расходка[[#This Row],[№]],Поиск_расходки[Индекс10],0)),"")</f>
        <v/>
      </c>
      <c r="AB11" s="114" t="str">
        <f>IFERROR(INDEX(Расходка[Наименование расходного материала],MATCH(Расходка[[#This Row],[№]],Поиск_расходки[Индекс11],0)),"")</f>
        <v/>
      </c>
      <c r="AC11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11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11" s="4" t="s">
        <v>5</v>
      </c>
      <c r="AG11" s="4" t="s">
        <v>408</v>
      </c>
      <c r="AI11" t="s">
        <v>4</v>
      </c>
      <c r="AM11" s="185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372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учёта'!#REF!,Расходка[[#This Row],[Наименование расходного материала]])),MAX($J$1:J11)+1,0)</f>
        <v>0</v>
      </c>
      <c r="K12" s="115">
        <f>IF(ISNUMBER(SEARCH('Карта учёта'!#REF!,Расходка[[#This Row],[Наименование расходного материала]])),MAX($K$1:K11)+1,0)</f>
        <v>0</v>
      </c>
      <c r="L12" s="115">
        <f>IF(ISNUMBER(SEARCH('Карта учёта'!$B$18,Расходка[[#This Row],[Наименование расходного материала]])),MAX($L$1:L11)+1,0)</f>
        <v>0</v>
      </c>
      <c r="M12" s="115">
        <f>IF(ISNUMBER(SEARCH('Карта учёта'!$B$19,Расходка[[#This Row],[Наименование расходного материала]])),MAX($M$1:M11)+1,0)</f>
        <v>0</v>
      </c>
      <c r="N12" s="115">
        <f>IF(ISNUMBER(SEARCH('Карта учёта'!$B$20,Расходка[[#This Row],[Наименование расходного материала]])),MAX($N$1:N11)+1,0)</f>
        <v>0</v>
      </c>
      <c r="O12" s="115">
        <f>IF(ISNUMBER(SEARCH('Карта учёта'!$B$21,Расходка[[#This Row],[Наименование расходного материала]])),MAX($O$1:O11)+1,0)</f>
        <v>0</v>
      </c>
      <c r="P12" s="115">
        <f>IF(ISNUMBER(SEARCH('Карта учёта'!$B$22,Расходка[[#This Row],[Наименование расходного материала]])),MAX($P$1:P11)+1,0)</f>
        <v>11</v>
      </c>
      <c r="Q12" s="115">
        <f>IF(ISNUMBER(SEARCH('Карта учёта'!$B$23,Расходка[[#This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/>
      </c>
      <c r="Z12" s="114" t="str">
        <f>IFERROR(INDEX(Расходка[Наименование расходного материала],MATCH(Расходка[[#This Row],[№]],Поиск_расходки[Индекс9],0)),"")</f>
        <v/>
      </c>
      <c r="AA12" s="114" t="str">
        <f>IFERROR(INDEX(Расходка[Наименование расходного материала],MATCH(Расходка[[#This Row],[№]],Поиск_расходки[Индекс10],0)),"")</f>
        <v/>
      </c>
      <c r="AB12" s="114" t="str">
        <f>IFERROR(INDEX(Расходка[Наименование расходного материала],MATCH(Расходка[[#This Row],[№]],Поиск_расходки[Индекс11],0)),"")</f>
        <v/>
      </c>
      <c r="AC12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2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2" s="4" t="s">
        <v>5</v>
      </c>
      <c r="AG12" s="4" t="s">
        <v>409</v>
      </c>
      <c r="AI12" t="s">
        <v>3</v>
      </c>
      <c r="AM12" s="185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395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учёта'!#REF!,Расходка[[#This Row],[Наименование расходного материала]])),MAX($J$1:J12)+1,0)</f>
        <v>0</v>
      </c>
      <c r="K13" s="115">
        <f>IF(ISNUMBER(SEARCH('Карта учёта'!#REF!,Расходка[[#This Row],[Наименование расходного материала]])),MAX($K$1:K12)+1,0)</f>
        <v>0</v>
      </c>
      <c r="L13" s="115">
        <f>IF(ISNUMBER(SEARCH('Карта учёта'!$B$18,Расходка[[#This Row],[Наименование расходного материала]])),MAX($L$1:L12)+1,0)</f>
        <v>0</v>
      </c>
      <c r="M13" s="115">
        <f>IF(ISNUMBER(SEARCH('Карта учёта'!$B$19,Расходка[[#This Row],[Наименование расходного материала]])),MAX($M$1:M12)+1,0)</f>
        <v>0</v>
      </c>
      <c r="N13" s="115">
        <f>IF(ISNUMBER(SEARCH('Карта учёта'!$B$20,Расходка[[#This Row],[Наименование расходного материала]])),MAX($N$1:N12)+1,0)</f>
        <v>0</v>
      </c>
      <c r="O13" s="115">
        <f>IF(ISNUMBER(SEARCH('Карта учёта'!$B$21,Расходка[[#This Row],[Наименование расходного материала]])),MAX($O$1:O12)+1,0)</f>
        <v>0</v>
      </c>
      <c r="P13" s="115">
        <f>IF(ISNUMBER(SEARCH('Карта учёта'!$B$22,Расходка[[#This Row],[Наименование расходного материала]])),MAX($P$1:P12)+1,0)</f>
        <v>12</v>
      </c>
      <c r="Q13" s="115">
        <f>IF(ISNUMBER(SEARCH('Карта учёта'!$B$23,Расходка[[#This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/>
      </c>
      <c r="Z13" s="114" t="str">
        <f>IFERROR(INDEX(Расходка[Наименование расходного материала],MATCH(Расходка[[#This Row],[№]],Поиск_расходки[Индекс9],0)),"")</f>
        <v/>
      </c>
      <c r="AA13" s="114" t="str">
        <f>IFERROR(INDEX(Расходка[Наименование расходного материала],MATCH(Расходка[[#This Row],[№]],Поиск_расходки[Индекс10],0)),"")</f>
        <v/>
      </c>
      <c r="AB13" s="114" t="str">
        <f>IFERROR(INDEX(Расходка[Наименование расходного материала],MATCH(Расходка[[#This Row],[№]],Поиск_расходки[Индекс11],0)),"")</f>
        <v/>
      </c>
      <c r="AC13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3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3" s="4" t="s">
        <v>5</v>
      </c>
      <c r="AG13" s="4" t="s">
        <v>410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511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учёта'!#REF!,Расходка[[#This Row],[Наименование расходного материала]])),MAX($J$1:J13)+1,0)</f>
        <v>0</v>
      </c>
      <c r="K14" s="115">
        <f>IF(ISNUMBER(SEARCH('Карта учёта'!#REF!,Расходка[[#This Row],[Наименование расходного материала]])),MAX($K$1:K13)+1,0)</f>
        <v>0</v>
      </c>
      <c r="L14" s="115">
        <f>IF(ISNUMBER(SEARCH('Карта учёта'!$B$18,Расходка[[#This Row],[Наименование расходного материала]])),MAX($L$1:L13)+1,0)</f>
        <v>0</v>
      </c>
      <c r="M14" s="115">
        <f>IF(ISNUMBER(SEARCH('Карта учёта'!$B$19,Расходка[[#This Row],[Наименование расходного материала]])),MAX($M$1:M13)+1,0)</f>
        <v>0</v>
      </c>
      <c r="N14" s="115">
        <f>IF(ISNUMBER(SEARCH('Карта учёта'!$B$20,Расходка[[#This Row],[Наименование расходного материала]])),MAX($N$1:N13)+1,0)</f>
        <v>0</v>
      </c>
      <c r="O14" s="115">
        <f>IF(ISNUMBER(SEARCH('Карта учёта'!$B$21,Расходка[[#This Row],[Наименование расходного материала]])),MAX($O$1:O13)+1,0)</f>
        <v>1</v>
      </c>
      <c r="P14" s="115">
        <f>IF(ISNUMBER(SEARCH('Карта учёта'!$B$22,Расходка[[#This Row],[Наименование расходного материала]])),MAX($P$1:P13)+1,0)</f>
        <v>13</v>
      </c>
      <c r="Q14" s="115">
        <f>IF(ISNUMBER(SEARCH('Карта учёта'!$B$23,Расходка[[#This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/>
      </c>
      <c r="Z14" s="114" t="str">
        <f>IFERROR(INDEX(Расходка[Наименование расходного материала],MATCH(Расходка[[#This Row],[№]],Поиск_расходки[Индекс9],0)),"")</f>
        <v/>
      </c>
      <c r="AA14" s="114" t="str">
        <f>IFERROR(INDEX(Расходка[Наименование расходного материала],MATCH(Расходка[[#This Row],[№]],Поиск_расходки[Индекс10],0)),"")</f>
        <v/>
      </c>
      <c r="AB14" s="114" t="str">
        <f>IFERROR(INDEX(Расходка[Наименование расходного материала],MATCH(Расходка[[#This Row],[№]],Поиск_расходки[Индекс11],0)),"")</f>
        <v/>
      </c>
      <c r="AC14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4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4" s="4" t="s">
        <v>5</v>
      </c>
      <c r="AG14" s="4" t="s">
        <v>489</v>
      </c>
      <c r="AI14" t="s">
        <v>5</v>
      </c>
      <c r="AM14" s="185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s="1" t="s">
        <v>331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учёта'!#REF!,Расходка[[#This Row],[Наименование расходного материала]])),MAX($J$1:J14)+1,0)</f>
        <v>0</v>
      </c>
      <c r="K15" s="115">
        <f>IF(ISNUMBER(SEARCH('Карта учёта'!#REF!,Расходка[[#This Row],[Наименование расходного материала]])),MAX($K$1:K14)+1,0)</f>
        <v>0</v>
      </c>
      <c r="L15" s="115">
        <f>IF(ISNUMBER(SEARCH('Карта учёта'!$B$18,Расходка[[#This Row],[Наименование расходного материала]])),MAX($L$1:L14)+1,0)</f>
        <v>0</v>
      </c>
      <c r="M15" s="115">
        <f>IF(ISNUMBER(SEARCH('Карта учёта'!$B$19,Расходка[[#This Row],[Наименование расходного материала]])),MAX($M$1:M14)+1,0)</f>
        <v>0</v>
      </c>
      <c r="N15" s="115">
        <f>IF(ISNUMBER(SEARCH('Карта учёта'!$B$20,Расходка[[#This Row],[Наименование расходного материала]])),MAX($N$1:N14)+1,0)</f>
        <v>0</v>
      </c>
      <c r="O15" s="115">
        <f>IF(ISNUMBER(SEARCH('Карта учёта'!$B$21,Расходка[[#This Row],[Наименование расходного материала]])),MAX($O$1:O14)+1,0)</f>
        <v>0</v>
      </c>
      <c r="P15" s="115">
        <f>IF(ISNUMBER(SEARCH('Карта учёта'!$B$22,Расходка[[#This Row],[Наименование расходного материала]])),MAX($P$1:P14)+1,0)</f>
        <v>14</v>
      </c>
      <c r="Q15" s="115">
        <f>IF(ISNUMBER(SEARCH('Карта учёта'!$B$23,Расходка[[#This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/>
      </c>
      <c r="Z15" s="114" t="str">
        <f>IFERROR(INDEX(Расходка[Наименование расходного материала],MATCH(Расходка[[#This Row],[№]],Поиск_расходки[Индекс9],0)),"")</f>
        <v/>
      </c>
      <c r="AA15" s="114" t="str">
        <f>IFERROR(INDEX(Расходка[Наименование расходного материала],MATCH(Расходка[[#This Row],[№]],Поиск_расходки[Индекс10],0)),"")</f>
        <v/>
      </c>
      <c r="AB15" s="114" t="str">
        <f>IFERROR(INDEX(Расходка[Наименование расходного материала],MATCH(Расходка[[#This Row],[№]],Поиск_расходки[Индекс11],0)),"")</f>
        <v/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411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учёта'!#REF!,Расходка[[#This Row],[Наименование расходного материала]])),MAX($J$1:J15)+1,0)</f>
        <v>0</v>
      </c>
      <c r="K16" s="115">
        <f>IF(ISNUMBER(SEARCH('Карта учёта'!#REF!,Расходка[[#This Row],[Наименование расходного материала]])),MAX($K$1:K15)+1,0)</f>
        <v>0</v>
      </c>
      <c r="L16" s="115">
        <f>IF(ISNUMBER(SEARCH('Карта учёта'!$B$18,Расходка[[#This Row],[Наименование расходного материала]])),MAX($L$1:L15)+1,0)</f>
        <v>0</v>
      </c>
      <c r="M16" s="115">
        <f>IF(ISNUMBER(SEARCH('Карта учёта'!$B$19,Расходка[[#This Row],[Наименование расходного материала]])),MAX($M$1:M15)+1,0)</f>
        <v>0</v>
      </c>
      <c r="N16" s="115">
        <f>IF(ISNUMBER(SEARCH('Карта учёта'!$B$20,Расходка[[#This Row],[Наименование расходного материала]])),MAX($N$1:N15)+1,0)</f>
        <v>0</v>
      </c>
      <c r="O16" s="115">
        <f>IF(ISNUMBER(SEARCH('Карта учёта'!$B$21,Расходка[[#This Row],[Наименование расходного материала]])),MAX($O$1:O15)+1,0)</f>
        <v>0</v>
      </c>
      <c r="P16" s="115">
        <f>IF(ISNUMBER(SEARCH('Карта учёта'!$B$22,Расходка[[#This Row],[Наименование расходного материала]])),MAX($P$1:P15)+1,0)</f>
        <v>15</v>
      </c>
      <c r="Q16" s="115">
        <f>IF(ISNUMBER(SEARCH('Карта учёта'!$B$23,Расходка[[#This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/>
      </c>
      <c r="Z16" s="114" t="str">
        <f>IFERROR(INDEX(Расходка[Наименование расходного материала],MATCH(Расходка[[#This Row],[№]],Поиск_расходки[Индекс9],0)),"")</f>
        <v/>
      </c>
      <c r="AA16" s="114" t="str">
        <f>IFERROR(INDEX(Расходка[Наименование расходного материала],MATCH(Расходка[[#This Row],[№]],Поиск_расходки[Индекс10],0)),"")</f>
        <v/>
      </c>
      <c r="AB16" s="114" t="str">
        <f>IFERROR(INDEX(Расходка[Наименование расходного материала],MATCH(Расходка[[#This Row],[№]],Поиск_расходки[Индекс11],0)),"")</f>
        <v/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412</v>
      </c>
      <c r="AI16" t="s">
        <v>304</v>
      </c>
    </row>
    <row r="17" spans="1:35">
      <c r="A17">
        <f>ROW(Расходка[[#This Row],[Тип расходного материала ]])-1</f>
        <v>16</v>
      </c>
      <c r="B17" t="s">
        <v>304</v>
      </c>
      <c r="C17" t="s">
        <v>330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учёта'!#REF!,Расходка[[#This Row],[Наименование расходного материала]])),MAX($J$1:J16)+1,0)</f>
        <v>0</v>
      </c>
      <c r="K17" s="115">
        <f>IF(ISNUMBER(SEARCH('Карта учёта'!#REF!,Расходка[[#This Row],[Наименование расходного материала]])),MAX($K$1:K16)+1,0)</f>
        <v>0</v>
      </c>
      <c r="L17" s="115">
        <f>IF(ISNUMBER(SEARCH('Карта учёта'!$B$18,Расходка[[#This Row],[Наименование расходного материала]])),MAX($L$1:L16)+1,0)</f>
        <v>0</v>
      </c>
      <c r="M17" s="115">
        <f>IF(ISNUMBER(SEARCH('Карта учёта'!$B$19,Расходка[[#This Row],[Наименование расходного материала]])),MAX($M$1:M16)+1,0)</f>
        <v>0</v>
      </c>
      <c r="N17" s="115">
        <f>IF(ISNUMBER(SEARCH('Карта учёта'!$B$20,Расходка[[#This Row],[Наименование расходного материала]])),MAX($N$1:N16)+1,0)</f>
        <v>0</v>
      </c>
      <c r="O17" s="115">
        <f>IF(ISNUMBER(SEARCH('Карта учёта'!$B$21,Расходка[[#This Row],[Наименование расходного материала]])),MAX($O$1:O16)+1,0)</f>
        <v>0</v>
      </c>
      <c r="P17" s="115">
        <f>IF(ISNUMBER(SEARCH('Карта учёта'!$B$22,Расходка[[#This Row],[Наименование расходного материала]])),MAX($P$1:P16)+1,0)</f>
        <v>16</v>
      </c>
      <c r="Q17" s="115">
        <f>IF(ISNUMBER(SEARCH('Карта учёта'!$B$23,Расходка[[#This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/>
      </c>
      <c r="Z17" s="114" t="str">
        <f>IFERROR(INDEX(Расходка[Наименование расходного материала],MATCH(Расходка[[#This Row],[№]],Поиск_расходки[Индекс9],0)),"")</f>
        <v/>
      </c>
      <c r="AA17" s="114" t="str">
        <f>IFERROR(INDEX(Расходка[Наименование расходного материала],MATCH(Расходка[[#This Row],[№]],Поиск_расходки[Индекс10],0)),"")</f>
        <v/>
      </c>
      <c r="AB17" s="114" t="str">
        <f>IFERROR(INDEX(Расходка[Наименование расходного материала],MATCH(Расходка[[#This Row],[№]],Поиск_расходки[Индекс11],0)),"")</f>
        <v/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413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304</v>
      </c>
      <c r="C18" t="s">
        <v>360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учёта'!#REF!,Расходка[[#This Row],[Наименование расходного материала]])),MAX($J$1:J17)+1,0)</f>
        <v>0</v>
      </c>
      <c r="K18" s="115">
        <f>IF(ISNUMBER(SEARCH('Карта учёта'!#REF!,Расходка[[#This Row],[Наименование расходного материала]])),MAX($K$1:K17)+1,0)</f>
        <v>0</v>
      </c>
      <c r="L18" s="115">
        <f>IF(ISNUMBER(SEARCH('Карта учёта'!$B$18,Расходка[[#This Row],[Наименование расходного материала]])),MAX($L$1:L17)+1,0)</f>
        <v>0</v>
      </c>
      <c r="M18" s="115">
        <f>IF(ISNUMBER(SEARCH('Карта учёта'!$B$19,Расходка[[#This Row],[Наименование расходного материала]])),MAX($M$1:M17)+1,0)</f>
        <v>0</v>
      </c>
      <c r="N18" s="115">
        <f>IF(ISNUMBER(SEARCH('Карта учёта'!$B$20,Расходка[[#This Row],[Наименование расходного материала]])),MAX($N$1:N17)+1,0)</f>
        <v>0</v>
      </c>
      <c r="O18" s="115">
        <f>IF(ISNUMBER(SEARCH('Карта учёта'!$B$21,Расходка[[#This Row],[Наименование расходного материала]])),MAX($O$1:O17)+1,0)</f>
        <v>0</v>
      </c>
      <c r="P18" s="115">
        <f>IF(ISNUMBER(SEARCH('Карта учёта'!$B$22,Расходка[[#This Row],[Наименование расходного материала]])),MAX($P$1:P17)+1,0)</f>
        <v>17</v>
      </c>
      <c r="Q18" s="115">
        <f>IF(ISNUMBER(SEARCH('Карта учёта'!$B$23,Расходка[[#This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/>
      </c>
      <c r="Z18" s="114" t="str">
        <f>IFERROR(INDEX(Расходка[Наименование расходного материала],MATCH(Расходка[[#This Row],[№]],Поиск_расходки[Индекс9],0)),"")</f>
        <v/>
      </c>
      <c r="AA18" s="114" t="str">
        <f>IFERROR(INDEX(Расходка[Наименование расходного материала],MATCH(Расходка[[#This Row],[№]],Поиск_расходки[Индекс10],0)),"")</f>
        <v/>
      </c>
      <c r="AB18" s="114" t="str">
        <f>IFERROR(INDEX(Расходка[Наименование расходного материала],MATCH(Расходка[[#This Row],[№]],Поиск_расходки[Индекс11],0)),"")</f>
        <v/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414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304</v>
      </c>
      <c r="C19" t="s">
        <v>352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учёта'!#REF!,Расходка[[#This Row],[Наименование расходного материала]])),MAX($J$1:J18)+1,0)</f>
        <v>0</v>
      </c>
      <c r="K19" s="115">
        <f>IF(ISNUMBER(SEARCH('Карта учёта'!#REF!,Расходка[[#This Row],[Наименование расходного материала]])),MAX($K$1:K18)+1,0)</f>
        <v>0</v>
      </c>
      <c r="L19" s="115">
        <f>IF(ISNUMBER(SEARCH('Карта учёта'!$B$18,Расходка[[#This Row],[Наименование расходного материала]])),MAX($L$1:L18)+1,0)</f>
        <v>0</v>
      </c>
      <c r="M19" s="115">
        <f>IF(ISNUMBER(SEARCH('Карта учёта'!$B$19,Расходка[[#This Row],[Наименование расходного материала]])),MAX($M$1:M18)+1,0)</f>
        <v>0</v>
      </c>
      <c r="N19" s="115">
        <f>IF(ISNUMBER(SEARCH('Карта учёта'!$B$20,Расходка[[#This Row],[Наименование расходного материала]])),MAX($N$1:N18)+1,0)</f>
        <v>0</v>
      </c>
      <c r="O19" s="115">
        <f>IF(ISNUMBER(SEARCH('Карта учёта'!$B$21,Расходка[[#This Row],[Наименование расходного материала]])),MAX($O$1:O18)+1,0)</f>
        <v>0</v>
      </c>
      <c r="P19" s="115">
        <f>IF(ISNUMBER(SEARCH('Карта учёта'!$B$22,Расходка[[#This Row],[Наименование расходного материала]])),MAX($P$1:P18)+1,0)</f>
        <v>18</v>
      </c>
      <c r="Q19" s="115">
        <f>IF(ISNUMBER(SEARCH('Карта учёта'!$B$23,Расходка[[#This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/>
      </c>
      <c r="Z19" s="114" t="str">
        <f>IFERROR(INDEX(Расходка[Наименование расходного материала],MATCH(Расходка[[#This Row],[№]],Поиск_расходки[Индекс9],0)),"")</f>
        <v/>
      </c>
      <c r="AA19" s="114" t="str">
        <f>IFERROR(INDEX(Расходка[Наименование расходного материала],MATCH(Расходка[[#This Row],[№]],Поиск_расходки[Индекс10],0)),"")</f>
        <v/>
      </c>
      <c r="AB19" s="114" t="str">
        <f>IFERROR(INDEX(Расходка[Наименование расходного материала],MATCH(Расходка[[#This Row],[№]],Поиск_расходки[Индекс11],0)),"")</f>
        <v/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415</v>
      </c>
      <c r="AI19" t="s">
        <v>300</v>
      </c>
    </row>
    <row r="20" spans="1:35">
      <c r="A20">
        <f>ROW(Расходка[[#This Row],[Тип расходного материала ]])-1</f>
        <v>19</v>
      </c>
      <c r="B20" t="s">
        <v>304</v>
      </c>
      <c r="C20" t="s">
        <v>373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учёта'!#REF!,Расходка[[#This Row],[Наименование расходного материала]])),MAX($J$1:J19)+1,0)</f>
        <v>0</v>
      </c>
      <c r="K20" s="115">
        <f>IF(ISNUMBER(SEARCH('Карта учёта'!#REF!,Расходка[[#This Row],[Наименование расходного материала]])),MAX($K$1:K19)+1,0)</f>
        <v>0</v>
      </c>
      <c r="L20" s="115">
        <f>IF(ISNUMBER(SEARCH('Карта учёта'!$B$18,Расходка[[#This Row],[Наименование расходного материала]])),MAX($L$1:L19)+1,0)</f>
        <v>0</v>
      </c>
      <c r="M20" s="115">
        <f>IF(ISNUMBER(SEARCH('Карта учёта'!$B$19,Расходка[[#This Row],[Наименование расходного материала]])),MAX($M$1:M19)+1,0)</f>
        <v>0</v>
      </c>
      <c r="N20" s="115">
        <f>IF(ISNUMBER(SEARCH('Карта учёта'!$B$20,Расходка[[#This Row],[Наименование расходного материала]])),MAX($N$1:N19)+1,0)</f>
        <v>0</v>
      </c>
      <c r="O20" s="115">
        <f>IF(ISNUMBER(SEARCH('Карта учёта'!$B$21,Расходка[[#This Row],[Наименование расходного материала]])),MAX($O$1:O19)+1,0)</f>
        <v>0</v>
      </c>
      <c r="P20" s="115">
        <f>IF(ISNUMBER(SEARCH('Карта учёта'!$B$22,Расходка[[#This Row],[Наименование расходного материала]])),MAX($P$1:P19)+1,0)</f>
        <v>19</v>
      </c>
      <c r="Q20" s="115">
        <f>IF(ISNUMBER(SEARCH('Карта учёта'!$B$23,Расходка[[#This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/>
      </c>
      <c r="Z20" s="114" t="str">
        <f>IFERROR(INDEX(Расходка[Наименование расходного материала],MATCH(Расходка[[#This Row],[№]],Поиск_расходки[Индекс9],0)),"")</f>
        <v/>
      </c>
      <c r="AA20" s="114" t="str">
        <f>IFERROR(INDEX(Расходка[Наименование расходного материала],MATCH(Расходка[[#This Row],[№]],Поиск_расходки[Индекс10],0)),"")</f>
        <v/>
      </c>
      <c r="AB20" s="114" t="str">
        <f>IFERROR(INDEX(Расходка[Наименование расходного материала],MATCH(Расходка[[#This Row],[№]],Поиск_расходки[Индекс11],0)),"")</f>
        <v/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416</v>
      </c>
      <c r="AI20" t="s">
        <v>306</v>
      </c>
    </row>
    <row r="21" spans="1:35">
      <c r="A21">
        <f>ROW(Расходка[[#This Row],[Тип расходного материала ]])-1</f>
        <v>20</v>
      </c>
      <c r="B21" t="s">
        <v>304</v>
      </c>
      <c r="C21" t="s">
        <v>365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учёта'!#REF!,Расходка[[#This Row],[Наименование расходного материала]])),MAX($J$1:J20)+1,0)</f>
        <v>0</v>
      </c>
      <c r="K21" s="115">
        <f>IF(ISNUMBER(SEARCH('Карта учёта'!#REF!,Расходка[[#This Row],[Наименование расходного материала]])),MAX($K$1:K20)+1,0)</f>
        <v>0</v>
      </c>
      <c r="L21" s="115">
        <f>IF(ISNUMBER(SEARCH('Карта учёта'!$B$18,Расходка[[#This Row],[Наименование расходного материала]])),MAX($L$1:L20)+1,0)</f>
        <v>0</v>
      </c>
      <c r="M21" s="115">
        <f>IF(ISNUMBER(SEARCH('Карта учёта'!$B$19,Расходка[[#This Row],[Наименование расходного материала]])),MAX($M$1:M20)+1,0)</f>
        <v>0</v>
      </c>
      <c r="N21" s="115">
        <f>IF(ISNUMBER(SEARCH('Карта учёта'!$B$20,Расходка[[#This Row],[Наименование расходного материала]])),MAX($N$1:N20)+1,0)</f>
        <v>0</v>
      </c>
      <c r="O21" s="115">
        <f>IF(ISNUMBER(SEARCH('Карта учёта'!$B$21,Расходка[[#This Row],[Наименование расходного материала]])),MAX($O$1:O20)+1,0)</f>
        <v>0</v>
      </c>
      <c r="P21" s="115">
        <f>IF(ISNUMBER(SEARCH('Карта учёта'!$B$22,Расходка[[#This Row],[Наименование расходного материала]])),MAX($P$1:P20)+1,0)</f>
        <v>20</v>
      </c>
      <c r="Q21" s="115">
        <f>IF(ISNUMBER(SEARCH('Карта учёта'!$B$23,Расходка[[#This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/>
      </c>
      <c r="Z21" s="114" t="str">
        <f>IFERROR(INDEX(Расходка[Наименование расходного материала],MATCH(Расходка[[#This Row],[№]],Поиск_расходки[Индекс9],0)),"")</f>
        <v/>
      </c>
      <c r="AA21" s="114" t="str">
        <f>IFERROR(INDEX(Расходка[Наименование расходного материала],MATCH(Расходка[[#This Row],[№]],Поиск_расходки[Индекс10],0)),"")</f>
        <v/>
      </c>
      <c r="AB21" s="114" t="str">
        <f>IFERROR(INDEX(Расходка[Наименование расходного материала],MATCH(Расходка[[#This Row],[№]],Поиск_расходки[Индекс11],0)),"")</f>
        <v/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417</v>
      </c>
    </row>
    <row r="22" spans="1:35">
      <c r="A22">
        <f>ROW(Расходка[[#This Row],[Тип расходного материала ]])-1</f>
        <v>21</v>
      </c>
      <c r="B22" t="s">
        <v>304</v>
      </c>
      <c r="C22" t="s">
        <v>502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учёта'!#REF!,Расходка[[#This Row],[Наименование расходного материала]])),MAX($J$1:J21)+1,0)</f>
        <v>0</v>
      </c>
      <c r="K22" s="115">
        <f>IF(ISNUMBER(SEARCH('Карта учёта'!#REF!,Расходка[[#This Row],[Наименование расходного материала]])),MAX($K$1:K21)+1,0)</f>
        <v>0</v>
      </c>
      <c r="L22" s="115">
        <f>IF(ISNUMBER(SEARCH('Карта учёта'!$B$18,Расходка[[#This Row],[Наименование расходного материала]])),MAX($L$1:L21)+1,0)</f>
        <v>0</v>
      </c>
      <c r="M22" s="115">
        <f>IF(ISNUMBER(SEARCH('Карта учёта'!$B$19,Расходка[[#This Row],[Наименование расходного материала]])),MAX($M$1:M21)+1,0)</f>
        <v>0</v>
      </c>
      <c r="N22" s="115">
        <f>IF(ISNUMBER(SEARCH('Карта учёта'!$B$20,Расходка[[#This Row],[Наименование расходного материала]])),MAX($N$1:N21)+1,0)</f>
        <v>0</v>
      </c>
      <c r="O22" s="115">
        <f>IF(ISNUMBER(SEARCH('Карта учёта'!$B$21,Расходка[[#This Row],[Наименование расходного материала]])),MAX($O$1:O21)+1,0)</f>
        <v>0</v>
      </c>
      <c r="P22" s="115">
        <f>IF(ISNUMBER(SEARCH('Карта учёта'!$B$22,Расходка[[#This Row],[Наименование расходного материала]])),MAX($P$1:P21)+1,0)</f>
        <v>21</v>
      </c>
      <c r="Q22" s="115">
        <f>IF(ISNUMBER(SEARCH('Карта учёта'!$B$23,Расходка[[#This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/>
      </c>
      <c r="Z22" s="114" t="str">
        <f>IFERROR(INDEX(Расходка[Наименование расходного материала],MATCH(Расходка[[#This Row],[№]],Поиск_расходки[Индекс9],0)),"")</f>
        <v/>
      </c>
      <c r="AA22" s="114" t="str">
        <f>IFERROR(INDEX(Расходка[Наименование расходного материала],MATCH(Расходка[[#This Row],[№]],Поиск_расходки[Индекс10],0)),"")</f>
        <v/>
      </c>
      <c r="AB22" s="114" t="str">
        <f>IFERROR(INDEX(Расходка[Наименование расходного материала],MATCH(Расходка[[#This Row],[№]],Поиск_расходки[Индекс11],0)),"")</f>
        <v/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418</v>
      </c>
    </row>
    <row r="23" spans="1:35">
      <c r="A23">
        <f>ROW(Расходка[[#This Row],[Тип расходного материала ]])-1</f>
        <v>22</v>
      </c>
      <c r="B23" t="s">
        <v>206</v>
      </c>
      <c r="C23" s="1" t="s">
        <v>336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учёта'!#REF!,Расходка[[#This Row],[Наименование расходного материала]])),MAX($J$1:J22)+1,0)</f>
        <v>0</v>
      </c>
      <c r="K23" s="115">
        <f>IF(ISNUMBER(SEARCH('Карта учёта'!#REF!,Расходка[[#This Row],[Наименование расходного материала]])),MAX($K$1:K22)+1,0)</f>
        <v>0</v>
      </c>
      <c r="L23" s="115">
        <f>IF(ISNUMBER(SEARCH('Карта учёта'!$B$18,Расходка[[#This Row],[Наименование расходного материала]])),MAX($L$1:L22)+1,0)</f>
        <v>0</v>
      </c>
      <c r="M23" s="115">
        <f>IF(ISNUMBER(SEARCH('Карта учёта'!$B$19,Расходка[[#This Row],[Наименование расходного материала]])),MAX($M$1:M22)+1,0)</f>
        <v>0</v>
      </c>
      <c r="N23" s="115">
        <f>IF(ISNUMBER(SEARCH('Карта учёта'!$B$20,Расходка[[#This Row],[Наименование расходного материала]])),MAX($N$1:N22)+1,0)</f>
        <v>0</v>
      </c>
      <c r="O23" s="115">
        <f>IF(ISNUMBER(SEARCH('Карта учёта'!$B$21,Расходка[[#This Row],[Наименование расходного материала]])),MAX($O$1:O22)+1,0)</f>
        <v>0</v>
      </c>
      <c r="P23" s="115">
        <f>IF(ISNUMBER(SEARCH('Карта учёта'!$B$22,Расходка[[#This Row],[Наименование расходного материала]])),MAX($P$1:P22)+1,0)</f>
        <v>22</v>
      </c>
      <c r="Q23" s="115">
        <f>IF(ISNUMBER(SEARCH('Карта учёта'!$B$23,Расходка[[#This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/>
      </c>
      <c r="Z23" s="114" t="str">
        <f>IFERROR(INDEX(Расходка[Наименование расходного материала],MATCH(Расходка[[#This Row],[№]],Поиск_расходки[Индекс9],0)),"")</f>
        <v/>
      </c>
      <c r="AA23" s="114" t="str">
        <f>IFERROR(INDEX(Расходка[Наименование расходного материала],MATCH(Расходка[[#This Row],[№]],Поиск_расходки[Индекс10],0)),"")</f>
        <v/>
      </c>
      <c r="AB23" s="114" t="str">
        <f>IFERROR(INDEX(Расходка[Наименование расходного материала],MATCH(Расходка[[#This Row],[№]],Поиск_расходки[Индекс11],0)),"")</f>
        <v/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419</v>
      </c>
    </row>
    <row r="24" spans="1:35">
      <c r="A24">
        <f>ROW(Расходка[[#This Row],[Тип расходного материала ]])-1</f>
        <v>23</v>
      </c>
      <c r="B24" t="s">
        <v>304</v>
      </c>
      <c r="C24" s="1" t="s">
        <v>504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учёта'!#REF!,Расходка[[#This Row],[Наименование расходного материала]])),MAX($J$1:J23)+1,0)</f>
        <v>0</v>
      </c>
      <c r="K24" s="115">
        <f>IF(ISNUMBER(SEARCH('Карта учёта'!#REF!,Расходка[[#This Row],[Наименование расходного материала]])),MAX($K$1:K23)+1,0)</f>
        <v>0</v>
      </c>
      <c r="L24" s="115">
        <f>IF(ISNUMBER(SEARCH('Карта учёта'!$B$18,Расходка[[#This Row],[Наименование расходного материала]])),MAX($L$1:L23)+1,0)</f>
        <v>0</v>
      </c>
      <c r="M24" s="115">
        <f>IF(ISNUMBER(SEARCH('Карта учёта'!$B$19,Расходка[[#This Row],[Наименование расходного материала]])),MAX($M$1:M23)+1,0)</f>
        <v>0</v>
      </c>
      <c r="N24" s="115">
        <f>IF(ISNUMBER(SEARCH('Карта учёта'!$B$20,Расходка[[#This Row],[Наименование расходного материала]])),MAX($N$1:N23)+1,0)</f>
        <v>0</v>
      </c>
      <c r="O24" s="115">
        <f>IF(ISNUMBER(SEARCH('Карта учёта'!$B$21,Расходка[[#This Row],[Наименование расходного материала]])),MAX($O$1:O23)+1,0)</f>
        <v>0</v>
      </c>
      <c r="P24" s="115">
        <f>IF(ISNUMBER(SEARCH('Карта учёта'!$B$22,Расходка[[#This Row],[Наименование расходного материала]])),MAX($P$1:P23)+1,0)</f>
        <v>23</v>
      </c>
      <c r="Q24" s="115">
        <f>IF(ISNUMBER(SEARCH('Карта учёта'!$B$23,Расходка[[#This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/>
      </c>
      <c r="Z24" s="114" t="str">
        <f>IFERROR(INDEX(Расходка[Наименование расходного материала],MATCH(Расходка[[#This Row],[№]],Поиск_расходки[Индекс9],0)),"")</f>
        <v/>
      </c>
      <c r="AA24" s="114" t="str">
        <f>IFERROR(INDEX(Расходка[Наименование расходного материала],MATCH(Расходка[[#This Row],[№]],Поиск_расходки[Индекс10],0)),"")</f>
        <v/>
      </c>
      <c r="AB24" s="114" t="str">
        <f>IFERROR(INDEX(Расходка[Наименование расходного материала],MATCH(Расходка[[#This Row],[№]],Поиск_расходки[Индекс11],0)),"")</f>
        <v/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420</v>
      </c>
    </row>
    <row r="25" spans="1:35">
      <c r="A25">
        <f>ROW(Расходка[[#This Row],[Тип расходного материала ]])-1</f>
        <v>24</v>
      </c>
      <c r="B25" t="s">
        <v>304</v>
      </c>
      <c r="C25" s="1" t="s">
        <v>506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учёта'!#REF!,Расходка[[#This Row],[Наименование расходного материала]])),MAX($J$1:J24)+1,0)</f>
        <v>0</v>
      </c>
      <c r="K25" s="115">
        <f>IF(ISNUMBER(SEARCH('Карта учёта'!#REF!,Расходка[[#This Row],[Наименование расходного материала]])),MAX($K$1:K24)+1,0)</f>
        <v>0</v>
      </c>
      <c r="L25" s="115">
        <f>IF(ISNUMBER(SEARCH('Карта учёта'!$B$18,Расходка[[#This Row],[Наименование расходного материала]])),MAX($L$1:L24)+1,0)</f>
        <v>0</v>
      </c>
      <c r="M25" s="115">
        <f>IF(ISNUMBER(SEARCH('Карта учёта'!$B$19,Расходка[[#This Row],[Наименование расходного материала]])),MAX($M$1:M24)+1,0)</f>
        <v>0</v>
      </c>
      <c r="N25" s="115">
        <f>IF(ISNUMBER(SEARCH('Карта учёта'!$B$20,Расходка[[#This Row],[Наименование расходного материала]])),MAX($N$1:N24)+1,0)</f>
        <v>0</v>
      </c>
      <c r="O25" s="115">
        <f>IF(ISNUMBER(SEARCH('Карта учёта'!$B$21,Расходка[[#This Row],[Наименование расходного материала]])),MAX($O$1:O24)+1,0)</f>
        <v>0</v>
      </c>
      <c r="P25" s="115">
        <f>IF(ISNUMBER(SEARCH('Карта учёта'!$B$22,Расходка[[#This Row],[Наименование расходного материала]])),MAX($P$1:P24)+1,0)</f>
        <v>24</v>
      </c>
      <c r="Q25" s="115">
        <f>IF(ISNUMBER(SEARCH('Карта учёта'!$B$23,Расходка[[#This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/>
      </c>
      <c r="Z25" s="114" t="str">
        <f>IFERROR(INDEX(Расходка[Наименование расходного материала],MATCH(Расходка[[#This Row],[№]],Поиск_расходки[Индекс9],0)),"")</f>
        <v/>
      </c>
      <c r="AA25" s="114" t="str">
        <f>IFERROR(INDEX(Расходка[Наименование расходного материала],MATCH(Расходка[[#This Row],[№]],Поиск_расходки[Индекс10],0)),"")</f>
        <v/>
      </c>
      <c r="AB25" s="114" t="str">
        <f>IFERROR(INDEX(Расходка[Наименование расходного материала],MATCH(Расходка[[#This Row],[№]],Поиск_расходки[Индекс11],0)),"")</f>
        <v/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421</v>
      </c>
    </row>
    <row r="26" spans="1:35">
      <c r="A26">
        <f>ROW(Расходка[[#This Row],[Тип расходного материала ]])-1</f>
        <v>25</v>
      </c>
      <c r="B26" t="s">
        <v>304</v>
      </c>
      <c r="C26" s="1" t="s">
        <v>304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учёта'!#REF!,Расходка[[#This Row],[Наименование расходного материала]])),MAX($J$1:J25)+1,0)</f>
        <v>0</v>
      </c>
      <c r="K26" s="115">
        <f>IF(ISNUMBER(SEARCH('Карта учёта'!#REF!,Расходка[[#This Row],[Наименование расходного материала]])),MAX($K$1:K25)+1,0)</f>
        <v>0</v>
      </c>
      <c r="L26" s="115">
        <f>IF(ISNUMBER(SEARCH('Карта учёта'!$B$18,Расходка[[#This Row],[Наименование расходного материала]])),MAX($L$1:L25)+1,0)</f>
        <v>0</v>
      </c>
      <c r="M26" s="115">
        <f>IF(ISNUMBER(SEARCH('Карта учёта'!$B$19,Расходка[[#This Row],[Наименование расходного материала]])),MAX($M$1:M25)+1,0)</f>
        <v>0</v>
      </c>
      <c r="N26" s="115">
        <f>IF(ISNUMBER(SEARCH('Карта учёта'!$B$20,Расходка[[#This Row],[Наименование расходного материала]])),MAX($N$1:N25)+1,0)</f>
        <v>0</v>
      </c>
      <c r="O26" s="115">
        <f>IF(ISNUMBER(SEARCH('Карта учёта'!$B$21,Расходка[[#This Row],[Наименование расходного материала]])),MAX($O$1:O25)+1,0)</f>
        <v>0</v>
      </c>
      <c r="P26" s="115">
        <f>IF(ISNUMBER(SEARCH('Карта учёта'!$B$22,Расходка[[#This Row],[Наименование расходного материала]])),MAX($P$1:P25)+1,0)</f>
        <v>25</v>
      </c>
      <c r="Q26" s="115">
        <f>IF(ISNUMBER(SEARCH('Карта учёта'!$B$23,Расходка[[#This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/>
      </c>
      <c r="Z26" s="114" t="str">
        <f>IFERROR(INDEX(Расходка[Наименование расходного материала],MATCH(Расходка[[#This Row],[№]],Поиск_расходки[Индекс9],0)),"")</f>
        <v/>
      </c>
      <c r="AA26" s="114" t="str">
        <f>IFERROR(INDEX(Расходка[Наименование расходного материала],MATCH(Расходка[[#This Row],[№]],Поиск_расходки[Индекс10],0)),"")</f>
        <v/>
      </c>
      <c r="AB26" s="114" t="str">
        <f>IFERROR(INDEX(Расходка[Наименование расходного материала],MATCH(Расходка[[#This Row],[№]],Поиск_расходки[Индекс11],0)),"")</f>
        <v/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422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319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учёта'!#REF!,Расходка[[#This Row],[Наименование расходного материала]])),MAX($J$1:J26)+1,0)</f>
        <v>0</v>
      </c>
      <c r="K27" s="115">
        <f>IF(ISNUMBER(SEARCH('Карта учёта'!#REF!,Расходка[[#This Row],[Наименование расходного материала]])),MAX($K$1:K26)+1,0)</f>
        <v>0</v>
      </c>
      <c r="L27" s="115">
        <f>IF(ISNUMBER(SEARCH('Карта учёта'!$B$18,Расходка[[#This Row],[Наименование расходного материала]])),MAX($L$1:L26)+1,0)</f>
        <v>0</v>
      </c>
      <c r="M27" s="115">
        <f>IF(ISNUMBER(SEARCH('Карта учёта'!$B$19,Расходка[[#This Row],[Наименование расходного материала]])),MAX($M$1:M26)+1,0)</f>
        <v>0</v>
      </c>
      <c r="N27" s="115">
        <f>IF(ISNUMBER(SEARCH('Карта учёта'!$B$20,Расходка[[#This Row],[Наименование расходного материала]])),MAX($N$1:N26)+1,0)</f>
        <v>0</v>
      </c>
      <c r="O27" s="115">
        <f>IF(ISNUMBER(SEARCH('Карта учёта'!$B$21,Расходка[[#This Row],[Наименование расходного материала]])),MAX($O$1:O26)+1,0)</f>
        <v>0</v>
      </c>
      <c r="P27" s="115">
        <f>IF(ISNUMBER(SEARCH('Карта учёта'!$B$22,Расходка[[#This Row],[Наименование расходного материала]])),MAX($P$1:P26)+1,0)</f>
        <v>26</v>
      </c>
      <c r="Q27" s="115">
        <f>IF(ISNUMBER(SEARCH('Карта учёта'!$B$23,Расходка[[#This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/>
      </c>
      <c r="Z27" s="114" t="str">
        <f>IFERROR(INDEX(Расходка[Наименование расходного материала],MATCH(Расходка[[#This Row],[№]],Поиск_расходки[Индекс9],0)),"")</f>
        <v/>
      </c>
      <c r="AA27" s="114" t="str">
        <f>IFERROR(INDEX(Расходка[Наименование расходного материала],MATCH(Расходка[[#This Row],[№]],Поиск_расходки[Индекс10],0)),"")</f>
        <v/>
      </c>
      <c r="AB27" s="114" t="str">
        <f>IFERROR(INDEX(Расходка[Наименование расходного материала],MATCH(Расходка[[#This Row],[№]],Поиск_расходки[Индекс11],0)),"")</f>
        <v/>
      </c>
      <c r="AC27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7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7" s="4" t="s">
        <v>5</v>
      </c>
      <c r="AG27" s="4" t="s">
        <v>423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340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учёта'!#REF!,Расходка[[#This Row],[Наименование расходного материала]])),MAX($J$1:J27)+1,0)</f>
        <v>0</v>
      </c>
      <c r="K28" s="115">
        <f>IF(ISNUMBER(SEARCH('Карта учёта'!#REF!,Расходка[[#This Row],[Наименование расходного материала]])),MAX($K$1:K27)+1,0)</f>
        <v>0</v>
      </c>
      <c r="L28" s="115">
        <f>IF(ISNUMBER(SEARCH('Карта учёта'!$B$18,Расходка[[#This Row],[Наименование расходного материала]])),MAX($L$1:L27)+1,0)</f>
        <v>0</v>
      </c>
      <c r="M28" s="115">
        <f>IF(ISNUMBER(SEARCH('Карта учёта'!$B$19,Расходка[[#This Row],[Наименование расходного материала]])),MAX($M$1:M27)+1,0)</f>
        <v>0</v>
      </c>
      <c r="N28" s="115">
        <f>IF(ISNUMBER(SEARCH('Карта учёта'!$B$20,Расходка[[#This Row],[Наименование расходного материала]])),MAX($N$1:N27)+1,0)</f>
        <v>0</v>
      </c>
      <c r="O28" s="115">
        <f>IF(ISNUMBER(SEARCH('Карта учёта'!$B$21,Расходка[[#This Row],[Наименование расходного материала]])),MAX($O$1:O27)+1,0)</f>
        <v>0</v>
      </c>
      <c r="P28" s="115">
        <f>IF(ISNUMBER(SEARCH('Карта учёта'!$B$22,Расходка[[#This Row],[Наименование расходного материала]])),MAX($P$1:P27)+1,0)</f>
        <v>27</v>
      </c>
      <c r="Q28" s="115">
        <f>IF(ISNUMBER(SEARCH('Карта учёта'!$B$23,Расходка[[#This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/>
      </c>
      <c r="Z28" s="114" t="str">
        <f>IFERROR(INDEX(Расходка[Наименование расходного материала],MATCH(Расходка[[#This Row],[№]],Поиск_расходки[Индекс9],0)),"")</f>
        <v/>
      </c>
      <c r="AA28" s="114" t="str">
        <f>IFERROR(INDEX(Расходка[Наименование расходного материала],MATCH(Расходка[[#This Row],[№]],Поиск_расходки[Индекс10],0)),"")</f>
        <v/>
      </c>
      <c r="AB28" s="114" t="str">
        <f>IFERROR(INDEX(Расходка[Наименование расходного материала],MATCH(Расходка[[#This Row],[№]],Поиск_расходки[Индекс11],0)),"")</f>
        <v/>
      </c>
      <c r="AC28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8" s="4" t="s">
        <v>5</v>
      </c>
      <c r="AG28" s="4" t="s">
        <v>424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312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учёта'!#REF!,Расходка[[#This Row],[Наименование расходного материала]])),MAX($J$1:J28)+1,0)</f>
        <v>0</v>
      </c>
      <c r="K29" s="115">
        <f>IF(ISNUMBER(SEARCH('Карта учёта'!#REF!,Расходка[[#This Row],[Наименование расходного материала]])),MAX($K$1:K28)+1,0)</f>
        <v>0</v>
      </c>
      <c r="L29" s="115">
        <f>IF(ISNUMBER(SEARCH('Карта учёта'!$B$18,Расходка[[#This Row],[Наименование расходного материала]])),MAX($L$1:L28)+1,0)</f>
        <v>0</v>
      </c>
      <c r="M29" s="115">
        <f>IF(ISNUMBER(SEARCH('Карта учёта'!$B$19,Расходка[[#This Row],[Наименование расходного материала]])),MAX($M$1:M28)+1,0)</f>
        <v>0</v>
      </c>
      <c r="N29" s="115">
        <f>IF(ISNUMBER(SEARCH('Карта учёта'!$B$20,Расходка[[#This Row],[Наименование расходного материала]])),MAX($N$1:N28)+1,0)</f>
        <v>0</v>
      </c>
      <c r="O29" s="115">
        <f>IF(ISNUMBER(SEARCH('Карта учёта'!$B$21,Расходка[[#This Row],[Наименование расходного материала]])),MAX($O$1:O28)+1,0)</f>
        <v>0</v>
      </c>
      <c r="P29" s="115">
        <f>IF(ISNUMBER(SEARCH('Карта учёта'!$B$22,Расходка[[#This Row],[Наименование расходного материала]])),MAX($P$1:P28)+1,0)</f>
        <v>28</v>
      </c>
      <c r="Q29" s="115">
        <f>IF(ISNUMBER(SEARCH('Карта учёта'!$B$23,Расходка[[#This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/>
      </c>
      <c r="Z29" s="114" t="str">
        <f>IFERROR(INDEX(Расходка[Наименование расходного материала],MATCH(Расходка[[#This Row],[№]],Поиск_расходки[Индекс9],0)),"")</f>
        <v/>
      </c>
      <c r="AA29" s="114" t="str">
        <f>IFERROR(INDEX(Расходка[Наименование расходного материала],MATCH(Расходка[[#This Row],[№]],Поиск_расходки[Индекс10],0)),"")</f>
        <v/>
      </c>
      <c r="AB29" s="114" t="str">
        <f>IFERROR(INDEX(Расходка[Наименование расходного материала],MATCH(Расходка[[#This Row],[№]],Поиск_расходки[Индекс11],0)),"")</f>
        <v/>
      </c>
      <c r="AC29" s="114" t="str">
        <f>IFERROR(INDEX(Расходка[Наименование расходного материала],MATCH(Расходка[[#This Row],[№]],Поиск_расходки[Индекс12],0)),"")</f>
        <v>Fielder</v>
      </c>
      <c r="AD29" s="114" t="str">
        <f>IFERROR(INDEX(Расходка[Наименование расходного материала],MATCH(Расходка[[#This Row],[№]],Поиск_расходки[Индекс13],0)),"")</f>
        <v>Fielder</v>
      </c>
      <c r="AF29" s="4" t="s">
        <v>5</v>
      </c>
      <c r="AG29" s="4" t="s">
        <v>425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370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учёта'!#REF!,Расходка[[#This Row],[Наименование расходного материала]])),MAX($J$1:J29)+1,0)</f>
        <v>0</v>
      </c>
      <c r="K30" s="115">
        <f>IF(ISNUMBER(SEARCH('Карта учёта'!#REF!,Расходка[[#This Row],[Наименование расходного материала]])),MAX($K$1:K29)+1,0)</f>
        <v>0</v>
      </c>
      <c r="L30" s="115">
        <f>IF(ISNUMBER(SEARCH('Карта учёта'!$B$18,Расходка[[#This Row],[Наименование расходного материала]])),MAX($L$1:L29)+1,0)</f>
        <v>0</v>
      </c>
      <c r="M30" s="115">
        <f>IF(ISNUMBER(SEARCH('Карта учёта'!$B$19,Расходка[[#This Row],[Наименование расходного материала]])),MAX($M$1:M29)+1,0)</f>
        <v>0</v>
      </c>
      <c r="N30" s="115">
        <f>IF(ISNUMBER(SEARCH('Карта учёта'!$B$20,Расходка[[#This Row],[Наименование расходного материала]])),MAX($N$1:N29)+1,0)</f>
        <v>0</v>
      </c>
      <c r="O30" s="115">
        <f>IF(ISNUMBER(SEARCH('Карта учёта'!$B$21,Расходка[[#This Row],[Наименование расходного материала]])),MAX($O$1:O29)+1,0)</f>
        <v>0</v>
      </c>
      <c r="P30" s="115">
        <f>IF(ISNUMBER(SEARCH('Карта учёта'!$B$22,Расходка[[#This Row],[Наименование расходного материала]])),MAX($P$1:P29)+1,0)</f>
        <v>29</v>
      </c>
      <c r="Q30" s="115">
        <f>IF(ISNUMBER(SEARCH('Карта учёта'!$B$23,Расходка[[#This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/>
      </c>
      <c r="Z30" s="114" t="str">
        <f>IFERROR(INDEX(Расходка[Наименование расходного материала],MATCH(Расходка[[#This Row],[№]],Поиск_расходки[Индекс9],0)),"")</f>
        <v/>
      </c>
      <c r="AA30" s="114" t="str">
        <f>IFERROR(INDEX(Расходка[Наименование расходного материала],MATCH(Расходка[[#This Row],[№]],Поиск_расходки[Индекс10],0)),"")</f>
        <v/>
      </c>
      <c r="AB30" s="114" t="str">
        <f>IFERROR(INDEX(Расходка[Наименование расходного материала],MATCH(Расходка[[#This Row],[№]],Поиск_расходки[Индекс11],0)),"")</f>
        <v/>
      </c>
      <c r="AC30" s="114" t="str">
        <f>IFERROR(INDEX(Расходка[Наименование расходного материала],MATCH(Расходка[[#This Row],[№]],Поиск_расходки[Индекс12],0)),"")</f>
        <v>Fielder XT-A</v>
      </c>
      <c r="AD30" s="114" t="str">
        <f>IFERROR(INDEX(Расходка[Наименование расходного материала],MATCH(Расходка[[#This Row],[№]],Поиск_расходки[Индекс13],0)),"")</f>
        <v>Fielder XT-A</v>
      </c>
      <c r="AF30" s="4" t="s">
        <v>5</v>
      </c>
      <c r="AG30" s="4" t="s">
        <v>487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371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учёта'!#REF!,Расходка[[#This Row],[Наименование расходного материала]])),MAX($J$1:J30)+1,0)</f>
        <v>0</v>
      </c>
      <c r="K31" s="115">
        <f>IF(ISNUMBER(SEARCH('Карта учёта'!#REF!,Расходка[[#This Row],[Наименование расходного материала]])),MAX($K$1:K30)+1,0)</f>
        <v>0</v>
      </c>
      <c r="L31" s="115">
        <f>IF(ISNUMBER(SEARCH('Карта учёта'!$B$18,Расходка[[#This Row],[Наименование расходного материала]])),MAX($L$1:L30)+1,0)</f>
        <v>0</v>
      </c>
      <c r="M31" s="115">
        <f>IF(ISNUMBER(SEARCH('Карта учёта'!$B$19,Расходка[[#This Row],[Наименование расходного материала]])),MAX($M$1:M30)+1,0)</f>
        <v>0</v>
      </c>
      <c r="N31" s="115">
        <f>IF(ISNUMBER(SEARCH('Карта учёта'!$B$20,Расходка[[#This Row],[Наименование расходного материала]])),MAX($N$1:N30)+1,0)</f>
        <v>0</v>
      </c>
      <c r="O31" s="115">
        <f>IF(ISNUMBER(SEARCH('Карта учёта'!$B$21,Расходка[[#This Row],[Наименование расходного материала]])),MAX($O$1:O30)+1,0)</f>
        <v>0</v>
      </c>
      <c r="P31" s="115">
        <f>IF(ISNUMBER(SEARCH('Карта учёта'!$B$22,Расходка[[#This Row],[Наименование расходного материала]])),MAX($P$1:P30)+1,0)</f>
        <v>30</v>
      </c>
      <c r="Q31" s="115">
        <f>IF(ISNUMBER(SEARCH('Карта учёта'!$B$23,Расходка[[#This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/>
      </c>
      <c r="Z31" s="114" t="str">
        <f>IFERROR(INDEX(Расходка[Наименование расходного материала],MATCH(Расходка[[#This Row],[№]],Поиск_расходки[Индекс9],0)),"")</f>
        <v/>
      </c>
      <c r="AA31" s="114" t="str">
        <f>IFERROR(INDEX(Расходка[Наименование расходного материала],MATCH(Расходка[[#This Row],[№]],Поиск_расходки[Индекс10],0)),"")</f>
        <v/>
      </c>
      <c r="AB31" s="114" t="str">
        <f>IFERROR(INDEX(Расходка[Наименование расходного материала],MATCH(Расходка[[#This Row],[№]],Поиск_расходки[Индекс11],0)),"")</f>
        <v/>
      </c>
      <c r="AC31" s="114" t="str">
        <f>IFERROR(INDEX(Расходка[Наименование расходного материала],MATCH(Расходка[[#This Row],[№]],Поиск_расходки[Индекс12],0)),"")</f>
        <v>Fielder XT-R</v>
      </c>
      <c r="AD31" s="114" t="str">
        <f>IFERROR(INDEX(Расходка[Наименование расходного материала],MATCH(Расходка[[#This Row],[№]],Поиск_расходки[Индекс13],0)),"")</f>
        <v>Fielder XT-R</v>
      </c>
      <c r="AF31" s="4" t="s">
        <v>5</v>
      </c>
      <c r="AG31" s="4" t="s">
        <v>426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508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учёта'!#REF!,Расходка[[#This Row],[Наименование расходного материала]])),MAX($J$1:J31)+1,0)</f>
        <v>0</v>
      </c>
      <c r="K32" s="115">
        <f>IF(ISNUMBER(SEARCH('Карта учёта'!#REF!,Расходка[[#This Row],[Наименование расходного материала]])),MAX($K$1:K31)+1,0)</f>
        <v>0</v>
      </c>
      <c r="L32" s="115">
        <f>IF(ISNUMBER(SEARCH('Карта учёта'!$B$18,Расходка[[#This Row],[Наименование расходного материала]])),MAX($L$1:L31)+1,0)</f>
        <v>0</v>
      </c>
      <c r="M32" s="115">
        <f>IF(ISNUMBER(SEARCH('Карта учёта'!$B$19,Расходка[[#This Row],[Наименование расходного материала]])),MAX($M$1:M31)+1,0)</f>
        <v>0</v>
      </c>
      <c r="N32" s="115">
        <f>IF(ISNUMBER(SEARCH('Карта учёта'!$B$20,Расходка[[#This Row],[Наименование расходного материала]])),MAX($N$1:N31)+1,0)</f>
        <v>0</v>
      </c>
      <c r="O32" s="115">
        <f>IF(ISNUMBER(SEARCH('Карта учёта'!$B$21,Расходка[[#This Row],[Наименование расходного материала]])),MAX($O$1:O31)+1,0)</f>
        <v>0</v>
      </c>
      <c r="P32" s="115">
        <f>IF(ISNUMBER(SEARCH('Карта учёта'!$B$22,Расходка[[#This Row],[Наименование расходного материала]])),MAX($P$1:P31)+1,0)</f>
        <v>31</v>
      </c>
      <c r="Q32" s="115">
        <f>IF(ISNUMBER(SEARCH('Карта учёта'!$B$23,Расходка[[#This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/>
      </c>
      <c r="Z32" s="114" t="str">
        <f>IFERROR(INDEX(Расходка[Наименование расходного материала],MATCH(Расходка[[#This Row],[№]],Поиск_расходки[Индекс9],0)),"")</f>
        <v/>
      </c>
      <c r="AA32" s="114" t="str">
        <f>IFERROR(INDEX(Расходка[Наименование расходного материала],MATCH(Расходка[[#This Row],[№]],Поиск_расходки[Индекс10],0)),"")</f>
        <v/>
      </c>
      <c r="AB32" s="114" t="str">
        <f>IFERROR(INDEX(Расходка[Наименование расходного материала],MATCH(Расходка[[#This Row],[№]],Поиск_расходки[Индекс11],0)),"")</f>
        <v/>
      </c>
      <c r="AC32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2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2" s="4" t="s">
        <v>5</v>
      </c>
      <c r="AG32" s="4" t="s">
        <v>427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509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учёта'!#REF!,Расходка[[#This Row],[Наименование расходного материала]])),MAX($J$1:J32)+1,0)</f>
        <v>0</v>
      </c>
      <c r="K33" s="115">
        <f>IF(ISNUMBER(SEARCH('Карта учёта'!#REF!,Расходка[[#This Row],[Наименование расходного материала]])),MAX($K$1:K32)+1,0)</f>
        <v>0</v>
      </c>
      <c r="L33" s="115">
        <f>IF(ISNUMBER(SEARCH('Карта учёта'!$B$18,Расходка[[#This Row],[Наименование расходного материала]])),MAX($L$1:L32)+1,0)</f>
        <v>0</v>
      </c>
      <c r="M33" s="115">
        <f>IF(ISNUMBER(SEARCH('Карта учёта'!$B$19,Расходка[[#This Row],[Наименование расходного материала]])),MAX($M$1:M32)+1,0)</f>
        <v>0</v>
      </c>
      <c r="N33" s="115">
        <f>IF(ISNUMBER(SEARCH('Карта учёта'!$B$20,Расходка[[#This Row],[Наименование расходного материала]])),MAX($N$1:N32)+1,0)</f>
        <v>0</v>
      </c>
      <c r="O33" s="115">
        <f>IF(ISNUMBER(SEARCH('Карта учёта'!$B$21,Расходка[[#This Row],[Наименование расходного материала]])),MAX($O$1:O32)+1,0)</f>
        <v>0</v>
      </c>
      <c r="P33" s="115">
        <f>IF(ISNUMBER(SEARCH('Карта учёта'!$B$22,Расходка[[#This Row],[Наименование расходного материала]])),MAX($P$1:P32)+1,0)</f>
        <v>32</v>
      </c>
      <c r="Q33" s="115">
        <f>IF(ISNUMBER(SEARCH('Карта учёта'!$B$23,Расходка[[#This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/>
      </c>
      <c r="Z33" s="114" t="str">
        <f>IFERROR(INDEX(Расходка[Наименование расходного материала],MATCH(Расходка[[#This Row],[№]],Поиск_расходки[Индекс9],0)),"")</f>
        <v/>
      </c>
      <c r="AA33" s="114" t="str">
        <f>IFERROR(INDEX(Расходка[Наименование расходного материала],MATCH(Расходка[[#This Row],[№]],Поиск_расходки[Индекс10],0)),"")</f>
        <v/>
      </c>
      <c r="AB33" s="114" t="str">
        <f>IFERROR(INDEX(Расходка[Наименование расходного материала],MATCH(Расходка[[#This Row],[№]],Поиск_расходки[Индекс11],0)),"")</f>
        <v/>
      </c>
      <c r="AC33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3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3" s="4" t="s">
        <v>5</v>
      </c>
      <c r="AG33" s="4" t="s">
        <v>428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510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учёта'!#REF!,Расходка[[#This Row],[Наименование расходного материала]])),MAX($J$1:J33)+1,0)</f>
        <v>0</v>
      </c>
      <c r="K34" s="115">
        <f>IF(ISNUMBER(SEARCH('Карта учёта'!#REF!,Расходка[[#This Row],[Наименование расходного материала]])),MAX($K$1:K33)+1,0)</f>
        <v>0</v>
      </c>
      <c r="L34" s="115">
        <f>IF(ISNUMBER(SEARCH('Карта учёта'!$B$18,Расходка[[#This Row],[Наименование расходного материала]])),MAX($L$1:L33)+1,0)</f>
        <v>0</v>
      </c>
      <c r="M34" s="115">
        <f>IF(ISNUMBER(SEARCH('Карта учёта'!$B$19,Расходка[[#This Row],[Наименование расходного материала]])),MAX($M$1:M33)+1,0)</f>
        <v>0</v>
      </c>
      <c r="N34" s="115">
        <f>IF(ISNUMBER(SEARCH('Карта учёта'!$B$20,Расходка[[#This Row],[Наименование расходного материала]])),MAX($N$1:N33)+1,0)</f>
        <v>0</v>
      </c>
      <c r="O34" s="115">
        <f>IF(ISNUMBER(SEARCH('Карта учёта'!$B$21,Расходка[[#This Row],[Наименование расходного материала]])),MAX($O$1:O33)+1,0)</f>
        <v>0</v>
      </c>
      <c r="P34" s="115">
        <f>IF(ISNUMBER(SEARCH('Карта учёта'!$B$22,Расходка[[#This Row],[Наименование расходного материала]])),MAX($P$1:P33)+1,0)</f>
        <v>33</v>
      </c>
      <c r="Q34" s="115">
        <f>IF(ISNUMBER(SEARCH('Карта учёта'!$B$23,Расходка[[#This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/>
      </c>
      <c r="Z34" s="114" t="str">
        <f>IFERROR(INDEX(Расходка[Наименование расходного материала],MATCH(Расходка[[#This Row],[№]],Поиск_расходки[Индекс9],0)),"")</f>
        <v/>
      </c>
      <c r="AA34" s="114" t="str">
        <f>IFERROR(INDEX(Расходка[Наименование расходного материала],MATCH(Расходка[[#This Row],[№]],Поиск_расходки[Индекс10],0)),"")</f>
        <v/>
      </c>
      <c r="AB34" s="114" t="str">
        <f>IFERROR(INDEX(Расходка[Наименование расходного материала],MATCH(Расходка[[#This Row],[№]],Поиск_расходки[Индекс11],0)),"")</f>
        <v/>
      </c>
      <c r="AC34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4" s="4" t="s">
        <v>5</v>
      </c>
      <c r="AG34" s="4" t="s">
        <v>429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320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учёта'!#REF!,Расходка[[#This Row],[Наименование расходного материала]])),MAX($J$1:J34)+1,0)</f>
        <v>0</v>
      </c>
      <c r="K35" s="115">
        <f>IF(ISNUMBER(SEARCH('Карта учёта'!#REF!,Расходка[[#This Row],[Наименование расходного материала]])),MAX($K$1:K34)+1,0)</f>
        <v>0</v>
      </c>
      <c r="L35" s="115">
        <f>IF(ISNUMBER(SEARCH('Карта учёта'!$B$18,Расходка[[#This Row],[Наименование расходного материала]])),MAX($L$1:L34)+1,0)</f>
        <v>0</v>
      </c>
      <c r="M35" s="115">
        <f>IF(ISNUMBER(SEARCH('Карта учёта'!$B$19,Расходка[[#This Row],[Наименование расходного материала]])),MAX($M$1:M34)+1,0)</f>
        <v>0</v>
      </c>
      <c r="N35" s="115">
        <f>IF(ISNUMBER(SEARCH('Карта учёта'!$B$20,Расходка[[#This Row],[Наименование расходного материала]])),MAX($N$1:N34)+1,0)</f>
        <v>0</v>
      </c>
      <c r="O35" s="115">
        <f>IF(ISNUMBER(SEARCH('Карта учёта'!$B$21,Расходка[[#This Row],[Наименование расходного материала]])),MAX($O$1:O34)+1,0)</f>
        <v>0</v>
      </c>
      <c r="P35" s="115">
        <f>IF(ISNUMBER(SEARCH('Карта учёта'!$B$22,Расходка[[#This Row],[Наименование расходного материала]])),MAX($P$1:P34)+1,0)</f>
        <v>34</v>
      </c>
      <c r="Q35" s="115">
        <f>IF(ISNUMBER(SEARCH('Карта учёта'!$B$23,Расходка[[#This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/>
      </c>
      <c r="Z35" s="114" t="str">
        <f>IFERROR(INDEX(Расходка[Наименование расходного материала],MATCH(Расходка[[#This Row],[№]],Поиск_расходки[Индекс9],0)),"")</f>
        <v/>
      </c>
      <c r="AA35" s="114" t="str">
        <f>IFERROR(INDEX(Расходка[Наименование расходного материала],MATCH(Расходка[[#This Row],[№]],Поиск_расходки[Индекс10],0)),"")</f>
        <v/>
      </c>
      <c r="AB35" s="114" t="str">
        <f>IFERROR(INDEX(Расходка[Наименование расходного материала],MATCH(Расходка[[#This Row],[№]],Поиск_расходки[Индекс11],0)),"")</f>
        <v/>
      </c>
      <c r="AC35" s="114" t="str">
        <f>IFERROR(INDEX(Расходка[Наименование расходного материала],MATCH(Расходка[[#This Row],[№]],Поиск_расходки[Индекс12],0)),"")</f>
        <v>Intuition</v>
      </c>
      <c r="AD35" s="114" t="str">
        <f>IFERROR(INDEX(Расходка[Наименование расходного материала],MATCH(Расходка[[#This Row],[№]],Поиск_расходки[Индекс13],0)),"")</f>
        <v>Intuition</v>
      </c>
      <c r="AF35" s="4" t="s">
        <v>5</v>
      </c>
      <c r="AG35" s="4" t="s">
        <v>488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316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учёта'!#REF!,Расходка[[#This Row],[Наименование расходного материала]])),MAX($J$1:J35)+1,0)</f>
        <v>0</v>
      </c>
      <c r="K36" s="115">
        <f>IF(ISNUMBER(SEARCH('Карта учёта'!#REF!,Расходка[[#This Row],[Наименование расходного материала]])),MAX($K$1:K35)+1,0)</f>
        <v>0</v>
      </c>
      <c r="L36" s="115">
        <f>IF(ISNUMBER(SEARCH('Карта учёта'!$B$18,Расходка[[#This Row],[Наименование расходного материала]])),MAX($L$1:L35)+1,0)</f>
        <v>0</v>
      </c>
      <c r="M36" s="115">
        <f>IF(ISNUMBER(SEARCH('Карта учёта'!$B$19,Расходка[[#This Row],[Наименование расходного материала]])),MAX($M$1:M35)+1,0)</f>
        <v>0</v>
      </c>
      <c r="N36" s="115">
        <f>IF(ISNUMBER(SEARCH('Карта учёта'!$B$20,Расходка[[#This Row],[Наименование расходного материала]])),MAX($N$1:N35)+1,0)</f>
        <v>0</v>
      </c>
      <c r="O36" s="115">
        <f>IF(ISNUMBER(SEARCH('Карта учёта'!$B$21,Расходка[[#This Row],[Наименование расходного материала]])),MAX($O$1:O35)+1,0)</f>
        <v>0</v>
      </c>
      <c r="P36" s="115">
        <f>IF(ISNUMBER(SEARCH('Карта учёта'!$B$22,Расходка[[#This Row],[Наименование расходного материала]])),MAX($P$1:P35)+1,0)</f>
        <v>35</v>
      </c>
      <c r="Q36" s="115">
        <f>IF(ISNUMBER(SEARCH('Карта учёта'!$B$23,Расходка[[#This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/>
      </c>
      <c r="Z36" s="114" t="str">
        <f>IFERROR(INDEX(Расходка[Наименование расходного материала],MATCH(Расходка[[#This Row],[№]],Поиск_расходки[Индекс9],0)),"")</f>
        <v/>
      </c>
      <c r="AA36" s="114" t="str">
        <f>IFERROR(INDEX(Расходка[Наименование расходного материала],MATCH(Расходка[[#This Row],[№]],Поиск_расходки[Индекс10],0)),"")</f>
        <v/>
      </c>
      <c r="AB36" s="114" t="str">
        <f>IFERROR(INDEX(Расходка[Наименование расходного материала],MATCH(Расходка[[#This Row],[№]],Поиск_расходки[Индекс11],0)),"")</f>
        <v/>
      </c>
      <c r="AC36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6" s="4" t="s">
        <v>5</v>
      </c>
      <c r="AG36" s="4" t="s">
        <v>430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учёта'!#REF!,Расходка[[#This Row],[Наименование расходного материала]])),MAX($J$1:J36)+1,0)</f>
        <v>0</v>
      </c>
      <c r="K37" s="115">
        <f>IF(ISNUMBER(SEARCH('Карта учёта'!#REF!,Расходка[[#This Row],[Наименование расходного материала]])),MAX($K$1:K36)+1,0)</f>
        <v>0</v>
      </c>
      <c r="L37" s="115">
        <f>IF(ISNUMBER(SEARCH('Карта учёта'!$B$18,Расходка[[#This Row],[Наименование расходного материала]])),MAX($L$1:L36)+1,0)</f>
        <v>0</v>
      </c>
      <c r="M37" s="115">
        <f>IF(ISNUMBER(SEARCH('Карта учёта'!$B$19,Расходка[[#This Row],[Наименование расходного материала]])),MAX($M$1:M36)+1,0)</f>
        <v>0</v>
      </c>
      <c r="N37" s="115">
        <f>IF(ISNUMBER(SEARCH('Карта учёта'!$B$20,Расходка[[#This Row],[Наименование расходного материала]])),MAX($N$1:N36)+1,0)</f>
        <v>0</v>
      </c>
      <c r="O37" s="115">
        <f>IF(ISNUMBER(SEARCH('Карта учёта'!$B$21,Расходка[[#This Row],[Наименование расходного материала]])),MAX($O$1:O36)+1,0)</f>
        <v>0</v>
      </c>
      <c r="P37" s="115">
        <f>IF(ISNUMBER(SEARCH('Карта учёта'!$B$22,Расходка[[#This Row],[Наименование расходного материала]])),MAX($P$1:P36)+1,0)</f>
        <v>36</v>
      </c>
      <c r="Q37" s="115">
        <f>IF(ISNUMBER(SEARCH('Карта учёта'!$B$23,Расходка[[#This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/>
      </c>
      <c r="Z37" s="114" t="str">
        <f>IFERROR(INDEX(Расходка[Наименование расходного материала],MATCH(Расходка[[#This Row],[№]],Поиск_расходки[Индекс9],0)),"")</f>
        <v/>
      </c>
      <c r="AA37" s="114" t="str">
        <f>IFERROR(INDEX(Расходка[Наименование расходного материала],MATCH(Расходка[[#This Row],[№]],Поиск_расходки[Индекс10],0)),"")</f>
        <v/>
      </c>
      <c r="AB37" s="114" t="str">
        <f>IFERROR(INDEX(Расходка[Наименование расходного материала],MATCH(Расходка[[#This Row],[№]],Поиск_расходки[Индекс11],0)),"")</f>
        <v/>
      </c>
      <c r="AC37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7" s="4" t="s">
        <v>6</v>
      </c>
      <c r="AG37" s="4" t="s">
        <v>403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318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учёта'!#REF!,Расходка[[#This Row],[Наименование расходного материала]])),MAX($J$1:J37)+1,0)</f>
        <v>0</v>
      </c>
      <c r="K38" s="115">
        <f>IF(ISNUMBER(SEARCH('Карта учёта'!#REF!,Расходка[[#This Row],[Наименование расходного материала]])),MAX($K$1:K37)+1,0)</f>
        <v>0</v>
      </c>
      <c r="L38" s="115">
        <f>IF(ISNUMBER(SEARCH('Карта учёта'!$B$18,Расходка[[#This Row],[Наименование расходного материала]])),MAX($L$1:L37)+1,0)</f>
        <v>0</v>
      </c>
      <c r="M38" s="115">
        <f>IF(ISNUMBER(SEARCH('Карта учёта'!$B$19,Расходка[[#This Row],[Наименование расходного материала]])),MAX($M$1:M37)+1,0)</f>
        <v>0</v>
      </c>
      <c r="N38" s="115">
        <f>IF(ISNUMBER(SEARCH('Карта учёта'!$B$20,Расходка[[#This Row],[Наименование расходного материала]])),MAX($N$1:N37)+1,0)</f>
        <v>0</v>
      </c>
      <c r="O38" s="115">
        <f>IF(ISNUMBER(SEARCH('Карта учёта'!$B$21,Расходка[[#This Row],[Наименование расходного материала]])),MAX($O$1:O37)+1,0)</f>
        <v>0</v>
      </c>
      <c r="P38" s="115">
        <f>IF(ISNUMBER(SEARCH('Карта учёта'!$B$22,Расходка[[#This Row],[Наименование расходного материала]])),MAX($P$1:P37)+1,0)</f>
        <v>37</v>
      </c>
      <c r="Q38" s="115">
        <f>IF(ISNUMBER(SEARCH('Карта учёта'!$B$23,Расходка[[#This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/>
      </c>
      <c r="Z38" s="114" t="str">
        <f>IFERROR(INDEX(Расходка[Наименование расходного материала],MATCH(Расходка[[#This Row],[№]],Поиск_расходки[Индекс9],0)),"")</f>
        <v/>
      </c>
      <c r="AA38" s="114" t="str">
        <f>IFERROR(INDEX(Расходка[Наименование расходного материала],MATCH(Расходка[[#This Row],[№]],Поиск_расходки[Индекс10],0)),"")</f>
        <v/>
      </c>
      <c r="AB38" s="114" t="str">
        <f>IFERROR(INDEX(Расходка[Наименование расходного материала],MATCH(Расходка[[#This Row],[№]],Поиск_расходки[Индекс11],0)),"")</f>
        <v/>
      </c>
      <c r="AC38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8" s="4" t="s">
        <v>6</v>
      </c>
      <c r="AG38" s="4" t="s">
        <v>490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314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учёта'!#REF!,Расходка[[#This Row],[Наименование расходного материала]])),MAX($J$1:J38)+1,0)</f>
        <v>0</v>
      </c>
      <c r="K39" s="115">
        <f>IF(ISNUMBER(SEARCH('Карта учёта'!#REF!,Расходка[[#This Row],[Наименование расходного материала]])),MAX($K$1:K38)+1,0)</f>
        <v>0</v>
      </c>
      <c r="L39" s="115">
        <f>IF(ISNUMBER(SEARCH('Карта учёта'!$B$18,Расходка[[#This Row],[Наименование расходного материала]])),MAX($L$1:L38)+1,0)</f>
        <v>0</v>
      </c>
      <c r="M39" s="115">
        <f>IF(ISNUMBER(SEARCH('Карта учёта'!$B$19,Расходка[[#This Row],[Наименование расходного материала]])),MAX($M$1:M38)+1,0)</f>
        <v>0</v>
      </c>
      <c r="N39" s="115">
        <f>IF(ISNUMBER(SEARCH('Карта учёта'!$B$20,Расходка[[#This Row],[Наименование расходного материала]])),MAX($N$1:N38)+1,0)</f>
        <v>0</v>
      </c>
      <c r="O39" s="115">
        <f>IF(ISNUMBER(SEARCH('Карта учёта'!$B$21,Расходка[[#This Row],[Наименование расходного материала]])),MAX($O$1:O38)+1,0)</f>
        <v>0</v>
      </c>
      <c r="P39" s="115">
        <f>IF(ISNUMBER(SEARCH('Карта учёта'!$B$22,Расходка[[#This Row],[Наименование расходного материала]])),MAX($P$1:P38)+1,0)</f>
        <v>38</v>
      </c>
      <c r="Q39" s="115">
        <f>IF(ISNUMBER(SEARCH('Карта учёта'!$B$23,Расходка[[#This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/>
      </c>
      <c r="Z39" s="114" t="str">
        <f>IFERROR(INDEX(Расходка[Наименование расходного материала],MATCH(Расходка[[#This Row],[№]],Поиск_расходки[Индекс9],0)),"")</f>
        <v/>
      </c>
      <c r="AA39" s="114" t="str">
        <f>IFERROR(INDEX(Расходка[Наименование расходного материала],MATCH(Расходка[[#This Row],[№]],Поиск_расходки[Индекс10],0)),"")</f>
        <v/>
      </c>
      <c r="AB39" s="114" t="str">
        <f>IFERROR(INDEX(Расходка[Наименование расходного материала],MATCH(Расходка[[#This Row],[№]],Поиск_расходки[Индекс11],0)),"")</f>
        <v/>
      </c>
      <c r="AC39" s="114" t="str">
        <f>IFERROR(INDEX(Расходка[Наименование расходного материала],MATCH(Расходка[[#This Row],[№]],Поиск_расходки[Индекс12],0)),"")</f>
        <v>Rinato</v>
      </c>
      <c r="AD39" s="114" t="str">
        <f>IFERROR(INDEX(Расходка[Наименование расходного материала],MATCH(Расходка[[#This Row],[№]],Поиск_расходки[Индекс13],0)),"")</f>
        <v>Rinato</v>
      </c>
      <c r="AF39" s="4" t="s">
        <v>6</v>
      </c>
      <c r="AG39" s="4" t="s">
        <v>431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351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учёта'!#REF!,Расходка[[#This Row],[Наименование расходного материала]])),MAX($J$1:J39)+1,0)</f>
        <v>0</v>
      </c>
      <c r="K40" s="115">
        <f>IF(ISNUMBER(SEARCH('Карта учёта'!#REF!,Расходка[[#This Row],[Наименование расходного материала]])),MAX($K$1:K39)+1,0)</f>
        <v>0</v>
      </c>
      <c r="L40" s="115">
        <f>IF(ISNUMBER(SEARCH('Карта учёта'!$B$18,Расходка[[#This Row],[Наименование расходного материала]])),MAX($L$1:L39)+1,0)</f>
        <v>0</v>
      </c>
      <c r="M40" s="115">
        <f>IF(ISNUMBER(SEARCH('Карта учёта'!$B$19,Расходка[[#This Row],[Наименование расходного материала]])),MAX($M$1:M39)+1,0)</f>
        <v>0</v>
      </c>
      <c r="N40" s="115">
        <f>IF(ISNUMBER(SEARCH('Карта учёта'!$B$20,Расходка[[#This Row],[Наименование расходного материала]])),MAX($N$1:N39)+1,0)</f>
        <v>0</v>
      </c>
      <c r="O40" s="115">
        <f>IF(ISNUMBER(SEARCH('Карта учёта'!$B$21,Расходка[[#This Row],[Наименование расходного материала]])),MAX($O$1:O39)+1,0)</f>
        <v>0</v>
      </c>
      <c r="P40" s="115">
        <f>IF(ISNUMBER(SEARCH('Карта учёта'!$B$22,Расходка[[#This Row],[Наименование расходного материала]])),MAX($P$1:P39)+1,0)</f>
        <v>39</v>
      </c>
      <c r="Q40" s="115">
        <f>IF(ISNUMBER(SEARCH('Карта учёта'!$B$23,Расходка[[#This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/>
      </c>
      <c r="Z40" s="114" t="str">
        <f>IFERROR(INDEX(Расходка[Наименование расходного материала],MATCH(Расходка[[#This Row],[№]],Поиск_расходки[Индекс9],0)),"")</f>
        <v/>
      </c>
      <c r="AA40" s="114" t="str">
        <f>IFERROR(INDEX(Расходка[Наименование расходного материала],MATCH(Расходка[[#This Row],[№]],Поиск_расходки[Индекс10],0)),"")</f>
        <v/>
      </c>
      <c r="AB40" s="114" t="str">
        <f>IFERROR(INDEX(Расходка[Наименование расходного материала],MATCH(Расходка[[#This Row],[№]],Поиск_расходки[Индекс11],0)),"")</f>
        <v/>
      </c>
      <c r="AC40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0" s="4" t="s">
        <v>6</v>
      </c>
      <c r="AG40" s="4" t="s">
        <v>432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358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учёта'!#REF!,Расходка[[#This Row],[Наименование расходного материала]])),MAX($J$1:J40)+1,0)</f>
        <v>0</v>
      </c>
      <c r="K41" s="115">
        <f>IF(ISNUMBER(SEARCH('Карта учёта'!#REF!,Расходка[[#This Row],[Наименование расходного материала]])),MAX($K$1:K40)+1,0)</f>
        <v>0</v>
      </c>
      <c r="L41" s="115">
        <f>IF(ISNUMBER(SEARCH('Карта учёта'!$B$18,Расходка[[#This Row],[Наименование расходного материала]])),MAX($L$1:L40)+1,0)</f>
        <v>0</v>
      </c>
      <c r="M41" s="115">
        <f>IF(ISNUMBER(SEARCH('Карта учёта'!$B$19,Расходка[[#This Row],[Наименование расходного материала]])),MAX($M$1:M40)+1,0)</f>
        <v>0</v>
      </c>
      <c r="N41" s="115">
        <f>IF(ISNUMBER(SEARCH('Карта учёта'!$B$20,Расходка[[#This Row],[Наименование расходного материала]])),MAX($N$1:N40)+1,0)</f>
        <v>0</v>
      </c>
      <c r="O41" s="115">
        <f>IF(ISNUMBER(SEARCH('Карта учёта'!$B$21,Расходка[[#This Row],[Наименование расходного материала]])),MAX($O$1:O40)+1,0)</f>
        <v>0</v>
      </c>
      <c r="P41" s="115">
        <f>IF(ISNUMBER(SEARCH('Карта учёта'!$B$22,Расходка[[#This Row],[Наименование расходного материала]])),MAX($P$1:P40)+1,0)</f>
        <v>40</v>
      </c>
      <c r="Q41" s="115">
        <f>IF(ISNUMBER(SEARCH('Карта учёта'!$B$23,Расходка[[#This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/>
      </c>
      <c r="Z41" s="114" t="str">
        <f>IFERROR(INDEX(Расходка[Наименование расходного материала],MATCH(Расходка[[#This Row],[№]],Поиск_расходки[Индекс9],0)),"")</f>
        <v/>
      </c>
      <c r="AA41" s="114" t="str">
        <f>IFERROR(INDEX(Расходка[Наименование расходного материала],MATCH(Расходка[[#This Row],[№]],Поиск_расходки[Индекс10],0)),"")</f>
        <v/>
      </c>
      <c r="AB41" s="114" t="str">
        <f>IFERROR(INDEX(Расходка[Наименование расходного материала],MATCH(Расходка[[#This Row],[№]],Поиск_расходки[Индекс11],0)),"")</f>
        <v/>
      </c>
      <c r="AC41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1" s="4" t="s">
        <v>6</v>
      </c>
      <c r="AG41" s="4" t="s">
        <v>433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357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учёта'!#REF!,Расходка[[#This Row],[Наименование расходного материала]])),MAX($J$1:J41)+1,0)</f>
        <v>0</v>
      </c>
      <c r="K42" s="115">
        <f>IF(ISNUMBER(SEARCH('Карта учёта'!#REF!,Расходка[[#This Row],[Наименование расходного материала]])),MAX($K$1:K41)+1,0)</f>
        <v>0</v>
      </c>
      <c r="L42" s="115">
        <f>IF(ISNUMBER(SEARCH('Карта учёта'!$B$18,Расходка[[#This Row],[Наименование расходного материала]])),MAX($L$1:L41)+1,0)</f>
        <v>0</v>
      </c>
      <c r="M42" s="115">
        <f>IF(ISNUMBER(SEARCH('Карта учёта'!$B$19,Расходка[[#This Row],[Наименование расходного материала]])),MAX($M$1:M41)+1,0)</f>
        <v>0</v>
      </c>
      <c r="N42" s="115">
        <f>IF(ISNUMBER(SEARCH('Карта учёта'!$B$20,Расходка[[#This Row],[Наименование расходного материала]])),MAX($N$1:N41)+1,0)</f>
        <v>0</v>
      </c>
      <c r="O42" s="115">
        <f>IF(ISNUMBER(SEARCH('Карта учёта'!$B$21,Расходка[[#This Row],[Наименование расходного материала]])),MAX($O$1:O41)+1,0)</f>
        <v>0</v>
      </c>
      <c r="P42" s="115">
        <f>IF(ISNUMBER(SEARCH('Карта учёта'!$B$22,Расходка[[#This Row],[Наименование расходного материала]])),MAX($P$1:P41)+1,0)</f>
        <v>41</v>
      </c>
      <c r="Q42" s="115">
        <f>IF(ISNUMBER(SEARCH('Карта учёта'!$B$23,Расходка[[#This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/>
      </c>
      <c r="Z42" s="114" t="str">
        <f>IFERROR(INDEX(Расходка[Наименование расходного материала],MATCH(Расходка[[#This Row],[№]],Поиск_расходки[Индекс9],0)),"")</f>
        <v/>
      </c>
      <c r="AA42" s="114" t="str">
        <f>IFERROR(INDEX(Расходка[Наименование расходного материала],MATCH(Расходка[[#This Row],[№]],Поиск_расходки[Индекс10],0)),"")</f>
        <v/>
      </c>
      <c r="AB42" s="114" t="str">
        <f>IFERROR(INDEX(Расходка[Наименование расходного материала],MATCH(Расходка[[#This Row],[№]],Поиск_расходки[Индекс11],0)),"")</f>
        <v/>
      </c>
      <c r="AC42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2" s="4" t="s">
        <v>6</v>
      </c>
      <c r="AG42" s="4" t="s">
        <v>434</v>
      </c>
    </row>
    <row r="43" spans="1:33">
      <c r="A43">
        <f>ROW(Расходка[[#This Row],[Тип расходного материала ]])-1</f>
        <v>42</v>
      </c>
      <c r="B43" t="s">
        <v>3</v>
      </c>
      <c r="C43" t="s">
        <v>313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учёта'!#REF!,Расходка[[#This Row],[Наименование расходного материала]])),MAX($J$1:J42)+1,0)</f>
        <v>0</v>
      </c>
      <c r="K43" s="115">
        <f>IF(ISNUMBER(SEARCH('Карта учёта'!#REF!,Расходка[[#This Row],[Наименование расходного материала]])),MAX($K$1:K42)+1,0)</f>
        <v>0</v>
      </c>
      <c r="L43" s="115">
        <f>IF(ISNUMBER(SEARCH('Карта учёта'!$B$18,Расходка[[#This Row],[Наименование расходного материала]])),MAX($L$1:L42)+1,0)</f>
        <v>0</v>
      </c>
      <c r="M43" s="115">
        <f>IF(ISNUMBER(SEARCH('Карта учёта'!$B$19,Расходка[[#This Row],[Наименование расходного материала]])),MAX($M$1:M42)+1,0)</f>
        <v>0</v>
      </c>
      <c r="N43" s="115">
        <f>IF(ISNUMBER(SEARCH('Карта учёта'!$B$20,Расходка[[#This Row],[Наименование расходного материала]])),MAX($N$1:N42)+1,0)</f>
        <v>0</v>
      </c>
      <c r="O43" s="115">
        <f>IF(ISNUMBER(SEARCH('Карта учёта'!$B$21,Расходка[[#This Row],[Наименование расходного материала]])),MAX($O$1:O42)+1,0)</f>
        <v>0</v>
      </c>
      <c r="P43" s="115">
        <f>IF(ISNUMBER(SEARCH('Карта учёта'!$B$22,Расходка[[#This Row],[Наименование расходного материала]])),MAX($P$1:P42)+1,0)</f>
        <v>42</v>
      </c>
      <c r="Q43" s="115">
        <f>IF(ISNUMBER(SEARCH('Карта учёта'!$B$23,Расходка[[#This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/>
      </c>
      <c r="Z43" s="114" t="str">
        <f>IFERROR(INDEX(Расходка[Наименование расходного материала],MATCH(Расходка[[#This Row],[№]],Поиск_расходки[Индекс9],0)),"")</f>
        <v/>
      </c>
      <c r="AA43" s="114" t="str">
        <f>IFERROR(INDEX(Расходка[Наименование расходного материала],MATCH(Расходка[[#This Row],[№]],Поиск_расходки[Индекс10],0)),"")</f>
        <v/>
      </c>
      <c r="AB43" s="114" t="str">
        <f>IFERROR(INDEX(Расходка[Наименование расходного материала],MATCH(Расходка[[#This Row],[№]],Поиск_расходки[Индекс11],0)),"")</f>
        <v/>
      </c>
      <c r="AC43" s="114" t="str">
        <f>IFERROR(INDEX(Расходка[Наименование расходного материала],MATCH(Расходка[[#This Row],[№]],Поиск_расходки[Индекс12],0)),"")</f>
        <v>Sion</v>
      </c>
      <c r="AD43" s="114" t="str">
        <f>IFERROR(INDEX(Расходка[Наименование расходного материала],MATCH(Расходка[[#This Row],[№]],Поиск_расходки[Индекс13],0)),"")</f>
        <v>Sion</v>
      </c>
      <c r="AF43" s="4" t="s">
        <v>6</v>
      </c>
      <c r="AG43" s="4" t="s">
        <v>407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375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учёта'!#REF!,Расходка[[#This Row],[Наименование расходного материала]])),MAX($J$1:J43)+1,0)</f>
        <v>0</v>
      </c>
      <c r="K44" s="115">
        <f>IF(ISNUMBER(SEARCH('Карта учёта'!#REF!,Расходка[[#This Row],[Наименование расходного материала]])),MAX($K$1:K43)+1,0)</f>
        <v>0</v>
      </c>
      <c r="L44" s="115">
        <f>IF(ISNUMBER(SEARCH('Карта учёта'!$B$18,Расходка[[#This Row],[Наименование расходного материала]])),MAX($L$1:L43)+1,0)</f>
        <v>0</v>
      </c>
      <c r="M44" s="115">
        <f>IF(ISNUMBER(SEARCH('Карта учёта'!$B$19,Расходка[[#This Row],[Наименование расходного материала]])),MAX($M$1:M43)+1,0)</f>
        <v>0</v>
      </c>
      <c r="N44" s="115">
        <f>IF(ISNUMBER(SEARCH('Карта учёта'!$B$20,Расходка[[#This Row],[Наименование расходного материала]])),MAX($N$1:N43)+1,0)</f>
        <v>0</v>
      </c>
      <c r="O44" s="115">
        <f>IF(ISNUMBER(SEARCH('Карта учёта'!$B$21,Расходка[[#This Row],[Наименование расходного материала]])),MAX($O$1:O43)+1,0)</f>
        <v>0</v>
      </c>
      <c r="P44" s="115">
        <f>IF(ISNUMBER(SEARCH('Карта учёта'!$B$22,Расходка[[#This Row],[Наименование расходного материала]])),MAX($P$1:P43)+1,0)</f>
        <v>43</v>
      </c>
      <c r="Q44" s="115">
        <f>IF(ISNUMBER(SEARCH('Карта учёта'!$B$23,Расходка[[#This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/>
      </c>
      <c r="Z44" s="114" t="str">
        <f>IFERROR(INDEX(Расходка[Наименование расходного материала],MATCH(Расходка[[#This Row],[№]],Поиск_расходки[Индекс9],0)),"")</f>
        <v/>
      </c>
      <c r="AA44" s="114" t="str">
        <f>IFERROR(INDEX(Расходка[Наименование расходного материала],MATCH(Расходка[[#This Row],[№]],Поиск_расходки[Индекс10],0)),"")</f>
        <v/>
      </c>
      <c r="AB44" s="114" t="str">
        <f>IFERROR(INDEX(Расходка[Наименование расходного материала],MATCH(Расходка[[#This Row],[№]],Поиск_расходки[Индекс11],0)),"")</f>
        <v/>
      </c>
      <c r="AC44" s="114" t="str">
        <f>IFERROR(INDEX(Расходка[Наименование расходного материала],MATCH(Расходка[[#This Row],[№]],Поиск_расходки[Индекс12],0)),"")</f>
        <v>Sion Black</v>
      </c>
      <c r="AD44" s="114" t="str">
        <f>IFERROR(INDEX(Расходка[Наименование расходного материала],MATCH(Расходка[[#This Row],[№]],Поиск_расходки[Индекс13],0)),"")</f>
        <v>Sion Black</v>
      </c>
      <c r="AF44" s="4" t="s">
        <v>6</v>
      </c>
      <c r="AG44" s="4" t="s">
        <v>435</v>
      </c>
    </row>
    <row r="45" spans="1:33">
      <c r="A45">
        <f>ROW(Расходка[[#This Row],[Тип расходного материала ]])-1</f>
        <v>44</v>
      </c>
      <c r="B45" t="s">
        <v>3</v>
      </c>
      <c r="C45" s="1" t="s">
        <v>369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учёта'!#REF!,Расходка[[#This Row],[Наименование расходного материала]])),MAX($J$1:J44)+1,0)</f>
        <v>0</v>
      </c>
      <c r="K45" s="115">
        <f>IF(ISNUMBER(SEARCH('Карта учёта'!#REF!,Расходка[[#This Row],[Наименование расходного материала]])),MAX($K$1:K44)+1,0)</f>
        <v>0</v>
      </c>
      <c r="L45" s="115">
        <f>IF(ISNUMBER(SEARCH('Карта учёта'!$B$18,Расходка[[#This Row],[Наименование расходного материала]])),MAX($L$1:L44)+1,0)</f>
        <v>0</v>
      </c>
      <c r="M45" s="115">
        <f>IF(ISNUMBER(SEARCH('Карта учёта'!$B$19,Расходка[[#This Row],[Наименование расходного материала]])),MAX($M$1:M44)+1,0)</f>
        <v>0</v>
      </c>
      <c r="N45" s="115">
        <f>IF(ISNUMBER(SEARCH('Карта учёта'!$B$20,Расходка[[#This Row],[Наименование расходного материала]])),MAX($N$1:N44)+1,0)</f>
        <v>0</v>
      </c>
      <c r="O45" s="115">
        <f>IF(ISNUMBER(SEARCH('Карта учёта'!$B$21,Расходка[[#This Row],[Наименование расходного материала]])),MAX($O$1:O44)+1,0)</f>
        <v>0</v>
      </c>
      <c r="P45" s="115">
        <f>IF(ISNUMBER(SEARCH('Карта учёта'!$B$22,Расходка[[#This Row],[Наименование расходного материала]])),MAX($P$1:P44)+1,0)</f>
        <v>44</v>
      </c>
      <c r="Q45" s="115">
        <f>IF(ISNUMBER(SEARCH('Карта учёта'!$B$23,Расходка[[#This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/>
      </c>
      <c r="Z45" s="114" t="str">
        <f>IFERROR(INDEX(Расходка[Наименование расходного материала],MATCH(Расходка[[#This Row],[№]],Поиск_расходки[Индекс9],0)),"")</f>
        <v/>
      </c>
      <c r="AA45" s="114" t="str">
        <f>IFERROR(INDEX(Расходка[Наименование расходного материала],MATCH(Расходка[[#This Row],[№]],Поиск_расходки[Индекс10],0)),"")</f>
        <v/>
      </c>
      <c r="AB45" s="114" t="str">
        <f>IFERROR(INDEX(Расходка[Наименование расходного материала],MATCH(Расходка[[#This Row],[№]],Поиск_расходки[Индекс11],0)),"")</f>
        <v/>
      </c>
      <c r="AC45" s="114" t="str">
        <f>IFERROR(INDEX(Расходка[Наименование расходного материала],MATCH(Расходка[[#This Row],[№]],Поиск_расходки[Индекс12],0)),"")</f>
        <v>Sion Blue</v>
      </c>
      <c r="AD45" s="114" t="str">
        <f>IFERROR(INDEX(Расходка[Наименование расходного материала],MATCH(Расходка[[#This Row],[№]],Поиск_расходки[Индекс13],0)),"")</f>
        <v>Sion Blue</v>
      </c>
      <c r="AF45" s="4" t="s">
        <v>6</v>
      </c>
      <c r="AG45" s="4" t="s">
        <v>436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315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учёта'!#REF!,Расходка[[#This Row],[Наименование расходного материала]])),MAX($J$1:J45)+1,0)</f>
        <v>0</v>
      </c>
      <c r="K46" s="115">
        <f>IF(ISNUMBER(SEARCH('Карта учёта'!#REF!,Расходка[[#This Row],[Наименование расходного материала]])),MAX($K$1:K45)+1,0)</f>
        <v>0</v>
      </c>
      <c r="L46" s="115">
        <f>IF(ISNUMBER(SEARCH('Карта учёта'!$B$18,Расходка[[#This Row],[Наименование расходного материала]])),MAX($L$1:L45)+1,0)</f>
        <v>0</v>
      </c>
      <c r="M46" s="115">
        <f>IF(ISNUMBER(SEARCH('Карта учёта'!$B$19,Расходка[[#This Row],[Наименование расходного материала]])),MAX($M$1:M45)+1,0)</f>
        <v>0</v>
      </c>
      <c r="N46" s="115">
        <f>IF(ISNUMBER(SEARCH('Карта учёта'!$B$20,Расходка[[#This Row],[Наименование расходного материала]])),MAX($N$1:N45)+1,0)</f>
        <v>0</v>
      </c>
      <c r="O46" s="115">
        <f>IF(ISNUMBER(SEARCH('Карта учёта'!$B$21,Расходка[[#This Row],[Наименование расходного материала]])),MAX($O$1:O45)+1,0)</f>
        <v>0</v>
      </c>
      <c r="P46" s="115">
        <f>IF(ISNUMBER(SEARCH('Карта учёта'!$B$22,Расходка[[#This Row],[Наименование расходного материала]])),MAX($P$1:P45)+1,0)</f>
        <v>45</v>
      </c>
      <c r="Q46" s="115">
        <f>IF(ISNUMBER(SEARCH('Карта учёта'!$B$23,Расходка[[#This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/>
      </c>
      <c r="Z46" s="114" t="str">
        <f>IFERROR(INDEX(Расходка[Наименование расходного материала],MATCH(Расходка[[#This Row],[№]],Поиск_расходки[Индекс9],0)),"")</f>
        <v/>
      </c>
      <c r="AA46" s="114" t="str">
        <f>IFERROR(INDEX(Расходка[Наименование расходного материала],MATCH(Расходка[[#This Row],[№]],Поиск_расходки[Индекс10],0)),"")</f>
        <v/>
      </c>
      <c r="AB46" s="114" t="str">
        <f>IFERROR(INDEX(Расходка[Наименование расходного материала],MATCH(Расходка[[#This Row],[№]],Поиск_расходки[Индекс11],0)),"")</f>
        <v/>
      </c>
      <c r="AC46" s="114" t="str">
        <f>IFERROR(INDEX(Расходка[Наименование расходного материала],MATCH(Расходка[[#This Row],[№]],Поиск_расходки[Индекс12],0)),"")</f>
        <v>Thunder</v>
      </c>
      <c r="AD46" s="114" t="str">
        <f>IFERROR(INDEX(Расходка[Наименование расходного материала],MATCH(Расходка[[#This Row],[№]],Поиск_расходки[Индекс13],0)),"")</f>
        <v>Thunder</v>
      </c>
      <c r="AF46" s="4" t="s">
        <v>6</v>
      </c>
      <c r="AG46" s="4" t="s">
        <v>437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517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1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учёта'!#REF!,Расходка[[#This Row],[Наименование расходного материала]])),MAX($J$1:J46)+1,0)</f>
        <v>0</v>
      </c>
      <c r="K47" s="115">
        <f>IF(ISNUMBER(SEARCH('Карта учёта'!#REF!,Расходка[[#This Row],[Наименование расходного материала]])),MAX($K$1:K46)+1,0)</f>
        <v>0</v>
      </c>
      <c r="L47" s="115">
        <f>IF(ISNUMBER(SEARCH('Карта учёта'!$B$18,Расходка[[#This Row],[Наименование расходного материала]])),MAX($L$1:L46)+1,0)</f>
        <v>0</v>
      </c>
      <c r="M47" s="115">
        <f>IF(ISNUMBER(SEARCH('Карта учёта'!$B$19,Расходка[[#This Row],[Наименование расходного материала]])),MAX($M$1:M46)+1,0)</f>
        <v>0</v>
      </c>
      <c r="N47" s="115">
        <f>IF(ISNUMBER(SEARCH('Карта учёта'!$B$20,Расходка[[#This Row],[Наименование расходного материала]])),MAX($N$1:N46)+1,0)</f>
        <v>0</v>
      </c>
      <c r="O47" s="115">
        <f>IF(ISNUMBER(SEARCH('Карта учёта'!$B$21,Расходка[[#This Row],[Наименование расходного материала]])),MAX($O$1:O46)+1,0)</f>
        <v>0</v>
      </c>
      <c r="P47" s="115">
        <f>IF(ISNUMBER(SEARCH('Карта учёта'!$B$22,Расходка[[#This Row],[Наименование расходного материала]])),MAX($P$1:P46)+1,0)</f>
        <v>46</v>
      </c>
      <c r="Q47" s="115">
        <f>IF(ISNUMBER(SEARCH('Карта учёта'!$B$23,Расходка[[#This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/>
      </c>
      <c r="Z47" s="114" t="str">
        <f>IFERROR(INDEX(Расходка[Наименование расходного материала],MATCH(Расходка[[#This Row],[№]],Поиск_расходки[Индекс9],0)),"")</f>
        <v/>
      </c>
      <c r="AA47" s="114" t="str">
        <f>IFERROR(INDEX(Расходка[Наименование расходного материала],MATCH(Расходка[[#This Row],[№]],Поиск_расходки[Индекс10],0)),"")</f>
        <v/>
      </c>
      <c r="AB47" s="114" t="str">
        <f>IFERROR(INDEX(Расходка[Наименование расходного материала],MATCH(Расходка[[#This Row],[№]],Поиск_расходки[Индекс11],0)),"")</f>
        <v/>
      </c>
      <c r="AC47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7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7" s="4" t="s">
        <v>6</v>
      </c>
      <c r="AG47" s="4" t="s">
        <v>438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518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учёта'!#REF!,Расходка[[#This Row],[Наименование расходного материала]])),MAX($J$1:J47)+1,0)</f>
        <v>0</v>
      </c>
      <c r="K48" s="115">
        <f>IF(ISNUMBER(SEARCH('Карта учёта'!#REF!,Расходка[[#This Row],[Наименование расходного материала]])),MAX($K$1:K47)+1,0)</f>
        <v>0</v>
      </c>
      <c r="L48" s="115">
        <f>IF(ISNUMBER(SEARCH('Карта учёта'!$B$18,Расходка[[#This Row],[Наименование расходного материала]])),MAX($L$1:L47)+1,0)</f>
        <v>0</v>
      </c>
      <c r="M48" s="115">
        <f>IF(ISNUMBER(SEARCH('Карта учёта'!$B$19,Расходка[[#This Row],[Наименование расходного материала]])),MAX($M$1:M47)+1,0)</f>
        <v>0</v>
      </c>
      <c r="N48" s="115">
        <f>IF(ISNUMBER(SEARCH('Карта учёта'!$B$20,Расходка[[#This Row],[Наименование расходного материала]])),MAX($N$1:N47)+1,0)</f>
        <v>0</v>
      </c>
      <c r="O48" s="115">
        <f>IF(ISNUMBER(SEARCH('Карта учёта'!$B$21,Расходка[[#This Row],[Наименование расходного материала]])),MAX($O$1:O47)+1,0)</f>
        <v>0</v>
      </c>
      <c r="P48" s="115">
        <f>IF(ISNUMBER(SEARCH('Карта учёта'!$B$22,Расходка[[#This Row],[Наименование расходного материала]])),MAX($P$1:P47)+1,0)</f>
        <v>47</v>
      </c>
      <c r="Q48" s="115">
        <f>IF(ISNUMBER(SEARCH('Карта учёта'!$B$23,Расходка[[#This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/>
      </c>
      <c r="Z48" s="114" t="str">
        <f>IFERROR(INDEX(Расходка[Наименование расходного материала],MATCH(Расходка[[#This Row],[№]],Поиск_расходки[Индекс9],0)),"")</f>
        <v/>
      </c>
      <c r="AA48" s="114" t="str">
        <f>IFERROR(INDEX(Расходка[Наименование расходного материала],MATCH(Расходка[[#This Row],[№]],Поиск_расходки[Индекс10],0)),"")</f>
        <v/>
      </c>
      <c r="AB48" s="114" t="str">
        <f>IFERROR(INDEX(Расходка[Наименование расходного материала],MATCH(Расходка[[#This Row],[№]],Поиск_расходки[Индекс11],0)),"")</f>
        <v/>
      </c>
      <c r="AC48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8" s="4" t="s">
        <v>6</v>
      </c>
      <c r="AG48" s="4" t="s">
        <v>439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359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учёта'!#REF!,Расходка[[#This Row],[Наименование расходного материала]])),MAX($J$1:J48)+1,0)</f>
        <v>0</v>
      </c>
      <c r="K49" s="115">
        <f>IF(ISNUMBER(SEARCH('Карта учёта'!#REF!,Расходка[[#This Row],[Наименование расходного материала]])),MAX($K$1:K48)+1,0)</f>
        <v>0</v>
      </c>
      <c r="L49" s="115">
        <f>IF(ISNUMBER(SEARCH('Карта учёта'!$B$18,Расходка[[#This Row],[Наименование расходного материала]])),MAX($L$1:L48)+1,0)</f>
        <v>0</v>
      </c>
      <c r="M49" s="115">
        <f>IF(ISNUMBER(SEARCH('Карта учёта'!$B$19,Расходка[[#This Row],[Наименование расходного материала]])),MAX($M$1:M48)+1,0)</f>
        <v>0</v>
      </c>
      <c r="N49" s="115">
        <f>IF(ISNUMBER(SEARCH('Карта учёта'!$B$20,Расходка[[#This Row],[Наименование расходного материала]])),MAX($N$1:N48)+1,0)</f>
        <v>0</v>
      </c>
      <c r="O49" s="115">
        <f>IF(ISNUMBER(SEARCH('Карта учёта'!$B$21,Расходка[[#This Row],[Наименование расходного материала]])),MAX($O$1:O48)+1,0)</f>
        <v>0</v>
      </c>
      <c r="P49" s="115">
        <f>IF(ISNUMBER(SEARCH('Карта учёта'!$B$22,Расходка[[#This Row],[Наименование расходного материала]])),MAX($P$1:P48)+1,0)</f>
        <v>48</v>
      </c>
      <c r="Q49" s="115">
        <f>IF(ISNUMBER(SEARCH('Карта учёта'!$B$23,Расходка[[#This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/>
      </c>
      <c r="Z49" s="114" t="str">
        <f>IFERROR(INDEX(Расходка[Наименование расходного материала],MATCH(Расходка[[#This Row],[№]],Поиск_расходки[Индекс9],0)),"")</f>
        <v/>
      </c>
      <c r="AA49" s="114" t="str">
        <f>IFERROR(INDEX(Расходка[Наименование расходного материала],MATCH(Расходка[[#This Row],[№]],Поиск_расходки[Индекс10],0)),"")</f>
        <v/>
      </c>
      <c r="AB49" s="114" t="str">
        <f>IFERROR(INDEX(Расходка[Наименование расходного материала],MATCH(Расходка[[#This Row],[№]],Поиск_расходки[Индекс11],0)),"")</f>
        <v/>
      </c>
      <c r="AC49" s="114" t="str">
        <f>IFERROR(INDEX(Расходка[Наименование расходного материала],MATCH(Расходка[[#This Row],[№]],Поиск_расходки[Индекс12],0)),"")</f>
        <v>Winn 200T</v>
      </c>
      <c r="AD49" s="114" t="str">
        <f>IFERROR(INDEX(Расходка[Наименование расходного материала],MATCH(Расходка[[#This Row],[№]],Поиск_расходки[Индекс13],0)),"")</f>
        <v>Winn 200T</v>
      </c>
      <c r="AF49" s="4" t="s">
        <v>6</v>
      </c>
      <c r="AG49" s="4" t="s">
        <v>440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344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учёта'!#REF!,Расходка[[#This Row],[Наименование расходного материала]])),MAX($J$1:J49)+1,0)</f>
        <v>0</v>
      </c>
      <c r="K50" s="115">
        <f>IF(ISNUMBER(SEARCH('Карта учёта'!#REF!,Расходка[[#This Row],[Наименование расходного материала]])),MAX($K$1:K49)+1,0)</f>
        <v>0</v>
      </c>
      <c r="L50" s="115">
        <f>IF(ISNUMBER(SEARCH('Карта учёта'!$B$18,Расходка[[#This Row],[Наименование расходного материала]])),MAX($L$1:L49)+1,0)</f>
        <v>0</v>
      </c>
      <c r="M50" s="115">
        <f>IF(ISNUMBER(SEARCH('Карта учёта'!$B$19,Расходка[[#This Row],[Наименование расходного материала]])),MAX($M$1:M49)+1,0)</f>
        <v>0</v>
      </c>
      <c r="N50" s="115">
        <f>IF(ISNUMBER(SEARCH('Карта учёта'!$B$20,Расходка[[#This Row],[Наименование расходного материала]])),MAX($N$1:N49)+1,0)</f>
        <v>0</v>
      </c>
      <c r="O50" s="115">
        <f>IF(ISNUMBER(SEARCH('Карта учёта'!$B$21,Расходка[[#This Row],[Наименование расходного материала]])),MAX($O$1:O49)+1,0)</f>
        <v>0</v>
      </c>
      <c r="P50" s="115">
        <f>IF(ISNUMBER(SEARCH('Карта учёта'!$B$22,Расходка[[#This Row],[Наименование расходного материала]])),MAX($P$1:P49)+1,0)</f>
        <v>49</v>
      </c>
      <c r="Q50" s="115">
        <f>IF(ISNUMBER(SEARCH('Карта учёта'!$B$23,Расходка[[#This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/>
      </c>
      <c r="Z50" s="114" t="str">
        <f>IFERROR(INDEX(Расходка[Наименование расходного материала],MATCH(Расходка[[#This Row],[№]],Поиск_расходки[Индекс9],0)),"")</f>
        <v/>
      </c>
      <c r="AA50" s="114" t="str">
        <f>IFERROR(INDEX(Расходка[Наименование расходного материала],MATCH(Расходка[[#This Row],[№]],Поиск_расходки[Индекс10],0)),"")</f>
        <v/>
      </c>
      <c r="AB50" s="114" t="str">
        <f>IFERROR(INDEX(Расходка[Наименование расходного материала],MATCH(Расходка[[#This Row],[№]],Поиск_расходки[Индекс11],0)),"")</f>
        <v/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0" s="4" t="s">
        <v>6</v>
      </c>
      <c r="AG50" s="4" t="s">
        <v>441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507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учёта'!#REF!,Расходка[[#This Row],[Наименование расходного материала]])),MAX($J$1:J50)+1,0)</f>
        <v>0</v>
      </c>
      <c r="K51" s="115">
        <f>IF(ISNUMBER(SEARCH('Карта учёта'!#REF!,Расходка[[#This Row],[Наименование расходного материала]])),MAX($K$1:K50)+1,0)</f>
        <v>0</v>
      </c>
      <c r="L51" s="115">
        <f>IF(ISNUMBER(SEARCH('Карта учёта'!$B$18,Расходка[[#This Row],[Наименование расходного материала]])),MAX($L$1:L50)+1,0)</f>
        <v>0</v>
      </c>
      <c r="M51" s="115">
        <f>IF(ISNUMBER(SEARCH('Карта учёта'!$B$19,Расходка[[#This Row],[Наименование расходного материала]])),MAX($M$1:M50)+1,0)</f>
        <v>0</v>
      </c>
      <c r="N51" s="115">
        <f>IF(ISNUMBER(SEARCH('Карта учёта'!$B$20,Расходка[[#This Row],[Наименование расходного материала]])),MAX($N$1:N50)+1,0)</f>
        <v>0</v>
      </c>
      <c r="O51" s="115">
        <f>IF(ISNUMBER(SEARCH('Карта учёта'!$B$21,Расходка[[#This Row],[Наименование расходного материала]])),MAX($O$1:O50)+1,0)</f>
        <v>0</v>
      </c>
      <c r="P51" s="115">
        <f>IF(ISNUMBER(SEARCH('Карта учёта'!$B$22,Расходка[[#This Row],[Наименование расходного материала]])),MAX($P$1:P50)+1,0)</f>
        <v>50</v>
      </c>
      <c r="Q51" s="115">
        <f>IF(ISNUMBER(SEARCH('Карта учёта'!$B$23,Расходка[[#This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/>
      </c>
      <c r="Z51" s="114" t="str">
        <f>IFERROR(INDEX(Расходка[Наименование расходного материала],MATCH(Расходка[[#This Row],[№]],Поиск_расходки[Индекс9],0)),"")</f>
        <v/>
      </c>
      <c r="AA51" s="114" t="str">
        <f>IFERROR(INDEX(Расходка[Наименование расходного материала],MATCH(Расходка[[#This Row],[№]],Поиск_расходки[Индекс10],0)),"")</f>
        <v/>
      </c>
      <c r="AB51" s="114" t="str">
        <f>IFERROR(INDEX(Расходка[Наименование расходного материала],MATCH(Расходка[[#This Row],[№]],Поиск_расходки[Индекс11],0)),"")</f>
        <v/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1" s="4" t="s">
        <v>6</v>
      </c>
      <c r="AG51" s="4" t="s">
        <v>442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96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учёта'!#REF!,Расходка[[#This Row],[Наименование расходного материала]])),MAX($J$1:J51)+1,0)</f>
        <v>0</v>
      </c>
      <c r="K52" s="115">
        <f>IF(ISNUMBER(SEARCH('Карта учёта'!#REF!,Расходка[[#This Row],[Наименование расходного материала]])),MAX($K$1:K51)+1,0)</f>
        <v>0</v>
      </c>
      <c r="L52" s="115">
        <f>IF(ISNUMBER(SEARCH('Карта учёта'!$B$18,Расходка[[#This Row],[Наименование расходного материала]])),MAX($L$1:L51)+1,0)</f>
        <v>0</v>
      </c>
      <c r="M52" s="115">
        <f>IF(ISNUMBER(SEARCH('Карта учёта'!$B$19,Расходка[[#This Row],[Наименование расходного материала]])),MAX($M$1:M51)+1,0)</f>
        <v>0</v>
      </c>
      <c r="N52" s="115">
        <f>IF(ISNUMBER(SEARCH('Карта учёта'!$B$20,Расходка[[#This Row],[Наименование расходного материала]])),MAX($N$1:N51)+1,0)</f>
        <v>0</v>
      </c>
      <c r="O52" s="115">
        <f>IF(ISNUMBER(SEARCH('Карта учёта'!$B$21,Расходка[[#This Row],[Наименование расходного материала]])),MAX($O$1:O51)+1,0)</f>
        <v>0</v>
      </c>
      <c r="P52" s="115">
        <f>IF(ISNUMBER(SEARCH('Карта учёта'!$B$22,Расходка[[#This Row],[Наименование расходного материала]])),MAX($P$1:P51)+1,0)</f>
        <v>51</v>
      </c>
      <c r="Q52" s="115">
        <f>IF(ISNUMBER(SEARCH('Карта учёта'!$B$23,Расходка[[#This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/>
      </c>
      <c r="Z52" s="114" t="str">
        <f>IFERROR(INDEX(Расходка[Наименование расходного материала],MATCH(Расходка[[#This Row],[№]],Поиск_расходки[Индекс9],0)),"")</f>
        <v/>
      </c>
      <c r="AA52" s="114" t="str">
        <f>IFERROR(INDEX(Расходка[Наименование расходного материала],MATCH(Расходка[[#This Row],[№]],Поиск_расходки[Индекс10],0)),"")</f>
        <v/>
      </c>
      <c r="AB52" s="114" t="str">
        <f>IFERROR(INDEX(Расходка[Наименование расходного материала],MATCH(Расходка[[#This Row],[№]],Поиск_расходки[Индекс11],0)),"")</f>
        <v/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2" s="4" t="s">
        <v>6</v>
      </c>
      <c r="AG52" s="4" t="s">
        <v>443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505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учёта'!#REF!,Расходка[[#This Row],[Наименование расходного материала]])),MAX($J$1:J52)+1,0)</f>
        <v>0</v>
      </c>
      <c r="K53" s="115">
        <f>IF(ISNUMBER(SEARCH('Карта учёта'!#REF!,Расходка[[#This Row],[Наименование расходного материала]])),MAX($K$1:K52)+1,0)</f>
        <v>0</v>
      </c>
      <c r="L53" s="115">
        <f>IF(ISNUMBER(SEARCH('Карта учёта'!$B$18,Расходка[[#This Row],[Наименование расходного материала]])),MAX($L$1:L52)+1,0)</f>
        <v>0</v>
      </c>
      <c r="M53" s="115">
        <f>IF(ISNUMBER(SEARCH('Карта учёта'!$B$19,Расходка[[#This Row],[Наименование расходного материала]])),MAX($M$1:M52)+1,0)</f>
        <v>0</v>
      </c>
      <c r="N53" s="115">
        <f>IF(ISNUMBER(SEARCH('Карта учёта'!$B$20,Расходка[[#This Row],[Наименование расходного материала]])),MAX($N$1:N52)+1,0)</f>
        <v>0</v>
      </c>
      <c r="O53" s="115">
        <f>IF(ISNUMBER(SEARCH('Карта учёта'!$B$21,Расходка[[#This Row],[Наименование расходного материала]])),MAX($O$1:O52)+1,0)</f>
        <v>0</v>
      </c>
      <c r="P53" s="115">
        <f>IF(ISNUMBER(SEARCH('Карта учёта'!$B$22,Расходка[[#This Row],[Наименование расходного материала]])),MAX($P$1:P52)+1,0)</f>
        <v>52</v>
      </c>
      <c r="Q53" s="115">
        <f>IF(ISNUMBER(SEARCH('Карта учёта'!$B$23,Расходка[[#This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/>
      </c>
      <c r="Z53" s="114" t="str">
        <f>IFERROR(INDEX(Расходка[Наименование расходного материала],MATCH(Расходка[[#This Row],[№]],Поиск_расходки[Индекс9],0)),"")</f>
        <v/>
      </c>
      <c r="AA53" s="114" t="str">
        <f>IFERROR(INDEX(Расходка[Наименование расходного материала],MATCH(Расходка[[#This Row],[№]],Поиск_расходки[Индекс10],0)),"")</f>
        <v/>
      </c>
      <c r="AB53" s="114" t="str">
        <f>IFERROR(INDEX(Расходка[Наименование расходного материала],MATCH(Расходка[[#This Row],[№]],Поиск_расходки[Индекс11],0)),"")</f>
        <v/>
      </c>
      <c r="AC53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3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3" s="4" t="s">
        <v>6</v>
      </c>
      <c r="AG53" s="4" t="s">
        <v>444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516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учёта'!#REF!,Расходка[[#This Row],[Наименование расходного материала]])),MAX($J$1:J53)+1,0)</f>
        <v>0</v>
      </c>
      <c r="K54" s="115">
        <f>IF(ISNUMBER(SEARCH('Карта учёта'!#REF!,Расходка[[#This Row],[Наименование расходного материала]])),MAX($K$1:K53)+1,0)</f>
        <v>0</v>
      </c>
      <c r="L54" s="115">
        <f>IF(ISNUMBER(SEARCH('Карта учёта'!$B$18,Расходка[[#This Row],[Наименование расходного материала]])),MAX($L$1:L53)+1,0)</f>
        <v>0</v>
      </c>
      <c r="M54" s="115">
        <f>IF(ISNUMBER(SEARCH('Карта учёта'!$B$19,Расходка[[#This Row],[Наименование расходного материала]])),MAX($M$1:M53)+1,0)</f>
        <v>0</v>
      </c>
      <c r="N54" s="115">
        <f>IF(ISNUMBER(SEARCH('Карта учёта'!$B$20,Расходка[[#This Row],[Наименование расходного материала]])),MAX($N$1:N53)+1,0)</f>
        <v>0</v>
      </c>
      <c r="O54" s="115">
        <f>IF(ISNUMBER(SEARCH('Карта учёта'!$B$21,Расходка[[#This Row],[Наименование расходного материала]])),MAX($O$1:O53)+1,0)</f>
        <v>0</v>
      </c>
      <c r="P54" s="115">
        <f>IF(ISNUMBER(SEARCH('Карта учёта'!$B$22,Расходка[[#This Row],[Наименование расходного материала]])),MAX($P$1:P53)+1,0)</f>
        <v>53</v>
      </c>
      <c r="Q54" s="115">
        <f>IF(ISNUMBER(SEARCH('Карта учёта'!$B$23,Расходка[[#This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/>
      </c>
      <c r="Z54" s="114" t="str">
        <f>IFERROR(INDEX(Расходка[Наименование расходного материала],MATCH(Расходка[[#This Row],[№]],Поиск_расходки[Индекс9],0)),"")</f>
        <v/>
      </c>
      <c r="AA54" s="114" t="str">
        <f>IFERROR(INDEX(Расходка[Наименование расходного материала],MATCH(Расходка[[#This Row],[№]],Поиск_расходки[Индекс10],0)),"")</f>
        <v/>
      </c>
      <c r="AB54" s="114" t="str">
        <f>IFERROR(INDEX(Расходка[Наименование расходного материала],MATCH(Расходка[[#This Row],[№]],Поиск_расходки[Индекс11],0)),"")</f>
        <v/>
      </c>
      <c r="AC54" s="114" t="str">
        <f>IFERROR(INDEX(Расходка[Наименование расходного материала],MATCH(Расходка[[#This Row],[№]],Поиск_расходки[Индекс12],0)),"")</f>
        <v>Shunmei</v>
      </c>
      <c r="AD54" s="114" t="str">
        <f>IFERROR(INDEX(Расходка[Наименование расходного материала],MATCH(Расходка[[#This Row],[№]],Поиск_расходки[Индекс13],0)),"")</f>
        <v>Shunmei</v>
      </c>
      <c r="AF54" s="4" t="s">
        <v>6</v>
      </c>
      <c r="AG54" s="4" t="s">
        <v>445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520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учёта'!#REF!,Расходка[[#This Row],[Наименование расходного материала]])),MAX($J$1:J54)+1,0)</f>
        <v>0</v>
      </c>
      <c r="K55" s="115">
        <f>IF(ISNUMBER(SEARCH('Карта учёта'!#REF!,Расходка[[#This Row],[Наименование расходного материала]])),MAX($K$1:K54)+1,0)</f>
        <v>0</v>
      </c>
      <c r="L55" s="115">
        <f>IF(ISNUMBER(SEARCH('Карта учёта'!$B$18,Расходка[[#This Row],[Наименование расходного материала]])),MAX($L$1:L54)+1,0)</f>
        <v>0</v>
      </c>
      <c r="M55" s="115">
        <f>IF(ISNUMBER(SEARCH('Карта учёта'!$B$19,Расходка[[#This Row],[Наименование расходного материала]])),MAX($M$1:M54)+1,0)</f>
        <v>0</v>
      </c>
      <c r="N55" s="115">
        <f>IF(ISNUMBER(SEARCH('Карта учёта'!$B$20,Расходка[[#This Row],[Наименование расходного материала]])),MAX($N$1:N54)+1,0)</f>
        <v>0</v>
      </c>
      <c r="O55" s="115">
        <f>IF(ISNUMBER(SEARCH('Карта учёта'!$B$21,Расходка[[#This Row],[Наименование расходного материала]])),MAX($O$1:O54)+1,0)</f>
        <v>0</v>
      </c>
      <c r="P55" s="115">
        <f>IF(ISNUMBER(SEARCH('Карта учёта'!$B$22,Расходка[[#This Row],[Наименование расходного материала]])),MAX($P$1:P54)+1,0)</f>
        <v>54</v>
      </c>
      <c r="Q55" s="115">
        <f>IF(ISNUMBER(SEARCH('Карта учёта'!$B$23,Расходка[[#This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/>
      </c>
      <c r="Z55" s="114" t="str">
        <f>IFERROR(INDEX(Расходка[Наименование расходного материала],MATCH(Расходка[[#This Row],[№]],Поиск_расходки[Индекс9],0)),"")</f>
        <v/>
      </c>
      <c r="AA55" s="114" t="str">
        <f>IFERROR(INDEX(Расходка[Наименование расходного материала],MATCH(Расходка[[#This Row],[№]],Поиск_расходки[Индекс10],0)),"")</f>
        <v/>
      </c>
      <c r="AB55" s="114" t="str">
        <f>IFERROR(INDEX(Расходка[Наименование расходного материала],MATCH(Расходка[[#This Row],[№]],Поиск_расходки[Индекс11],0)),"")</f>
        <v/>
      </c>
      <c r="AC55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5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5" s="4" t="s">
        <v>6</v>
      </c>
      <c r="AG55" s="4" t="s">
        <v>446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521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учёта'!#REF!,Расходка[[#This Row],[Наименование расходного материала]])),MAX($J$1:J55)+1,0)</f>
        <v>0</v>
      </c>
      <c r="K56" s="115">
        <f>IF(ISNUMBER(SEARCH('Карта учёта'!#REF!,Расходка[[#This Row],[Наименование расходного материала]])),MAX($K$1:K55)+1,0)</f>
        <v>0</v>
      </c>
      <c r="L56" s="115">
        <f>IF(ISNUMBER(SEARCH('Карта учёта'!$B$18,Расходка[[#This Row],[Наименование расходного материала]])),MAX($L$1:L55)+1,0)</f>
        <v>0</v>
      </c>
      <c r="M56" s="115">
        <f>IF(ISNUMBER(SEARCH('Карта учёта'!$B$19,Расходка[[#This Row],[Наименование расходного материала]])),MAX($M$1:M55)+1,0)</f>
        <v>0</v>
      </c>
      <c r="N56" s="115">
        <f>IF(ISNUMBER(SEARCH('Карта учёта'!$B$20,Расходка[[#This Row],[Наименование расходного материала]])),MAX($N$1:N55)+1,0)</f>
        <v>0</v>
      </c>
      <c r="O56" s="115">
        <f>IF(ISNUMBER(SEARCH('Карта учёта'!$B$21,Расходка[[#This Row],[Наименование расходного материала]])),MAX($O$1:O55)+1,0)</f>
        <v>0</v>
      </c>
      <c r="P56" s="115">
        <f>IF(ISNUMBER(SEARCH('Карта учёта'!$B$22,Расходка[[#This Row],[Наименование расходного материала]])),MAX($P$1:P55)+1,0)</f>
        <v>55</v>
      </c>
      <c r="Q56" s="115">
        <f>IF(ISNUMBER(SEARCH('Карта учёта'!$B$23,Расходка[[#This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/>
      </c>
      <c r="Z56" s="114" t="str">
        <f>IFERROR(INDEX(Расходка[Наименование расходного материала],MATCH(Расходка[[#This Row],[№]],Поиск_расходки[Индекс9],0)),"")</f>
        <v/>
      </c>
      <c r="AA56" s="114" t="str">
        <f>IFERROR(INDEX(Расходка[Наименование расходного материала],MATCH(Расходка[[#This Row],[№]],Поиск_расходки[Индекс10],0)),"")</f>
        <v/>
      </c>
      <c r="AB56" s="114" t="str">
        <f>IFERROR(INDEX(Расходка[Наименование расходного материала],MATCH(Расходка[[#This Row],[№]],Поиск_расходки[Индекс11],0)),"")</f>
        <v/>
      </c>
      <c r="AC56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6" s="4" t="s">
        <v>6</v>
      </c>
      <c r="AG56" s="4" t="s">
        <v>447</v>
      </c>
    </row>
    <row r="57" spans="1:33">
      <c r="A57">
        <f>ROW(Расходка[[#This Row],[Тип расходного материала ]])-1</f>
        <v>56</v>
      </c>
      <c r="B57" t="s">
        <v>6</v>
      </c>
      <c r="C57" s="1" t="s">
        <v>277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учёта'!#REF!,Расходка[[#This Row],[Наименование расходного материала]])),MAX($J$1:J56)+1,0)</f>
        <v>0</v>
      </c>
      <c r="K57" s="115">
        <f>IF(ISNUMBER(SEARCH('Карта учёта'!#REF!,Расходка[[#This Row],[Наименование расходного материала]])),MAX($K$1:K56)+1,0)</f>
        <v>0</v>
      </c>
      <c r="L57" s="115">
        <f>IF(ISNUMBER(SEARCH('Карта учёта'!$B$18,Расходка[[#This Row],[Наименование расходного материала]])),MAX($L$1:L56)+1,0)</f>
        <v>0</v>
      </c>
      <c r="M57" s="115">
        <f>IF(ISNUMBER(SEARCH('Карта учёта'!$B$19,Расходка[[#This Row],[Наименование расходного материала]])),MAX($M$1:M56)+1,0)</f>
        <v>0</v>
      </c>
      <c r="N57" s="115">
        <f>IF(ISNUMBER(SEARCH('Карта учёта'!$B$20,Расходка[[#This Row],[Наименование расходного материала]])),MAX($N$1:N56)+1,0)</f>
        <v>0</v>
      </c>
      <c r="O57" s="115">
        <f>IF(ISNUMBER(SEARCH('Карта учёта'!$B$21,Расходка[[#This Row],[Наименование расходного материала]])),MAX($O$1:O56)+1,0)</f>
        <v>0</v>
      </c>
      <c r="P57" s="115">
        <f>IF(ISNUMBER(SEARCH('Карта учёта'!$B$22,Расходка[[#This Row],[Наименование расходного материала]])),MAX($P$1:P56)+1,0)</f>
        <v>56</v>
      </c>
      <c r="Q57" s="115">
        <f>IF(ISNUMBER(SEARCH('Карта учёта'!$B$23,Расходка[[#This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/>
      </c>
      <c r="Z57" s="114" t="str">
        <f>IFERROR(INDEX(Расходка[Наименование расходного материала],MATCH(Расходка[[#This Row],[№]],Поиск_расходки[Индекс9],0)),"")</f>
        <v/>
      </c>
      <c r="AA57" s="114" t="str">
        <f>IFERROR(INDEX(Расходка[Наименование расходного материала],MATCH(Расходка[[#This Row],[№]],Поиск_расходки[Индекс10],0)),"")</f>
        <v/>
      </c>
      <c r="AB57" s="114" t="str">
        <f>IFERROR(INDEX(Расходка[Наименование расходного материала],MATCH(Расходка[[#This Row],[№]],Поиск_расходки[Индекс11],0)),"")</f>
        <v/>
      </c>
      <c r="AC57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7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7" s="4" t="s">
        <v>6</v>
      </c>
      <c r="AG57" s="4" t="s">
        <v>448</v>
      </c>
    </row>
    <row r="58" spans="1:33">
      <c r="A58">
        <f>ROW(Расходка[[#This Row],[Тип расходного материала ]])-1</f>
        <v>57</v>
      </c>
      <c r="B58" t="s">
        <v>6</v>
      </c>
      <c r="C58" s="154" t="s">
        <v>343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учёта'!#REF!,Расходка[[#This Row],[Наименование расходного материала]])),MAX($J$1:J57)+1,0)</f>
        <v>0</v>
      </c>
      <c r="K58" s="115">
        <f>IF(ISNUMBER(SEARCH('Карта учёта'!#REF!,Расходка[[#This Row],[Наименование расходного материала]])),MAX($K$1:K57)+1,0)</f>
        <v>0</v>
      </c>
      <c r="L58" s="115">
        <f>IF(ISNUMBER(SEARCH('Карта учёта'!$B$18,Расходка[[#This Row],[Наименование расходного материала]])),MAX($L$1:L57)+1,0)</f>
        <v>0</v>
      </c>
      <c r="M58" s="115">
        <f>IF(ISNUMBER(SEARCH('Карта учёта'!$B$19,Расходка[[#This Row],[Наименование расходного материала]])),MAX($M$1:M57)+1,0)</f>
        <v>0</v>
      </c>
      <c r="N58" s="115">
        <f>IF(ISNUMBER(SEARCH('Карта учёта'!$B$20,Расходка[[#This Row],[Наименование расходного материала]])),MAX($N$1:N57)+1,0)</f>
        <v>0</v>
      </c>
      <c r="O58" s="115">
        <f>IF(ISNUMBER(SEARCH('Карта учёта'!$B$21,Расходка[[#This Row],[Наименование расходного материала]])),MAX($O$1:O57)+1,0)</f>
        <v>0</v>
      </c>
      <c r="P58" s="115">
        <f>IF(ISNUMBER(SEARCH('Карта учёта'!$B$22,Расходка[[#This Row],[Наименование расходного материала]])),MAX($P$1:P57)+1,0)</f>
        <v>57</v>
      </c>
      <c r="Q58" s="115">
        <f>IF(ISNUMBER(SEARCH('Карта учёта'!$B$23,Расходка[[#This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/>
      </c>
      <c r="Z58" s="114" t="str">
        <f>IFERROR(INDEX(Расходка[Наименование расходного материала],MATCH(Расходка[[#This Row],[№]],Поиск_расходки[Индекс9],0)),"")</f>
        <v/>
      </c>
      <c r="AA58" s="114" t="str">
        <f>IFERROR(INDEX(Расходка[Наименование расходного материала],MATCH(Расходка[[#This Row],[№]],Поиск_расходки[Индекс10],0)),"")</f>
        <v/>
      </c>
      <c r="AB58" s="114" t="str">
        <f>IFERROR(INDEX(Расходка[Наименование расходного материала],MATCH(Расходка[[#This Row],[№]],Поиск_расходки[Индекс11],0)),"")</f>
        <v/>
      </c>
      <c r="AC58" s="114" t="str">
        <f>IFERROR(INDEX(Расходка[Наименование расходного материала],MATCH(Расходка[[#This Row],[№]],Поиск_расходки[Индекс12],0)),"")</f>
        <v>DES, Calipso</v>
      </c>
      <c r="AD58" s="114" t="str">
        <f>IFERROR(INDEX(Расходка[Наименование расходного материала],MATCH(Расходка[[#This Row],[№]],Поиск_расходки[Индекс13],0)),"")</f>
        <v>DES, Calipso</v>
      </c>
      <c r="AF58" s="4" t="s">
        <v>6</v>
      </c>
      <c r="AG58" s="4" t="s">
        <v>449</v>
      </c>
    </row>
    <row r="59" spans="1:33">
      <c r="A59">
        <f>ROW(Расходка[[#This Row],[Тип расходного материала ]])-1</f>
        <v>58</v>
      </c>
      <c r="B59" t="s">
        <v>6</v>
      </c>
      <c r="C59" s="211" t="s">
        <v>525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учёта'!#REF!,Расходка[[#This Row],[Наименование расходного материала]])),MAX($J$1:J58)+1,0)</f>
        <v>0</v>
      </c>
      <c r="K59" s="115">
        <f>IF(ISNUMBER(SEARCH('Карта учёта'!#REF!,Расходка[[#This Row],[Наименование расходного материала]])),MAX($K$1:K58)+1,0)</f>
        <v>0</v>
      </c>
      <c r="L59" s="115">
        <f>IF(ISNUMBER(SEARCH('Карта учёта'!$B$18,Расходка[[#This Row],[Наименование расходного материала]])),MAX($L$1:L58)+1,0)</f>
        <v>0</v>
      </c>
      <c r="M59" s="115">
        <f>IF(ISNUMBER(SEARCH('Карта учёта'!$B$19,Расходка[[#This Row],[Наименование расходного материала]])),MAX($M$1:M58)+1,0)</f>
        <v>1</v>
      </c>
      <c r="N59" s="115">
        <f>IF(ISNUMBER(SEARCH('Карта учёта'!$B$20,Расходка[[#This Row],[Наименование расходного материала]])),MAX($N$1:N58)+1,0)</f>
        <v>0</v>
      </c>
      <c r="O59" s="115">
        <f>IF(ISNUMBER(SEARCH('Карта учёта'!$B$21,Расходка[[#This Row],[Наименование расходного материала]])),MAX($O$1:O58)+1,0)</f>
        <v>0</v>
      </c>
      <c r="P59" s="115">
        <f>IF(ISNUMBER(SEARCH('Карта учёта'!$B$22,Расходка[[#This Row],[Наименование расходного материала]])),MAX($P$1:P58)+1,0)</f>
        <v>58</v>
      </c>
      <c r="Q59" s="115">
        <f>IF(ISNUMBER(SEARCH('Карта учёта'!$B$23,Расходка[[#This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/>
      </c>
      <c r="Z59" s="114" t="str">
        <f>IFERROR(INDEX(Расходка[Наименование расходного материала],MATCH(Расходка[[#This Row],[№]],Поиск_расходки[Индекс9],0)),"")</f>
        <v/>
      </c>
      <c r="AA59" s="114" t="str">
        <f>IFERROR(INDEX(Расходка[Наименование расходного материала],MATCH(Расходка[[#This Row],[№]],Поиск_расходки[Индекс10],0)),"")</f>
        <v/>
      </c>
      <c r="AB59" s="114" t="str">
        <f>IFERROR(INDEX(Расходка[Наименование расходного материала],MATCH(Расходка[[#This Row],[№]],Поиск_расходки[Индекс11],0)),"")</f>
        <v/>
      </c>
      <c r="AC59" s="114" t="str">
        <f>IFERROR(INDEX(Расходка[Наименование расходного материала],MATCH(Расходка[[#This Row],[№]],Поиск_расходки[Индекс12],0)),"")</f>
        <v>DES, Metafor</v>
      </c>
      <c r="AD59" s="114" t="str">
        <f>IFERROR(INDEX(Расходка[Наименование расходного материала],MATCH(Расходка[[#This Row],[№]],Поиск_расходки[Индекс13],0)),"")</f>
        <v>DES, Metafor</v>
      </c>
      <c r="AF59" s="4" t="s">
        <v>6</v>
      </c>
      <c r="AG59" s="4" t="s">
        <v>450</v>
      </c>
    </row>
    <row r="60" spans="1:33">
      <c r="A60">
        <f>ROW(Расходка[[#This Row],[Тип расходного материала ]])-1</f>
        <v>59</v>
      </c>
      <c r="B60" t="s">
        <v>6</v>
      </c>
      <c r="C60" s="154" t="s">
        <v>342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учёта'!#REF!,Расходка[[#This Row],[Наименование расходного материала]])),MAX($J$1:J59)+1,0)</f>
        <v>0</v>
      </c>
      <c r="K60" s="115">
        <f>IF(ISNUMBER(SEARCH('Карта учёта'!#REF!,Расходка[[#This Row],[Наименование расходного материала]])),MAX($K$1:K59)+1,0)</f>
        <v>0</v>
      </c>
      <c r="L60" s="115">
        <f>IF(ISNUMBER(SEARCH('Карта учёта'!$B$18,Расходка[[#This Row],[Наименование расходного материала]])),MAX($L$1:L59)+1,0)</f>
        <v>0</v>
      </c>
      <c r="M60" s="115">
        <f>IF(ISNUMBER(SEARCH('Карта учёта'!$B$19,Расходка[[#This Row],[Наименование расходного материала]])),MAX($M$1:M59)+1,0)</f>
        <v>0</v>
      </c>
      <c r="N60" s="115">
        <f>IF(ISNUMBER(SEARCH('Карта учёта'!$B$20,Расходка[[#This Row],[Наименование расходного материала]])),MAX($N$1:N59)+1,0)</f>
        <v>0</v>
      </c>
      <c r="O60" s="115">
        <f>IF(ISNUMBER(SEARCH('Карта учёта'!$B$21,Расходка[[#This Row],[Наименование расходного материала]])),MAX($O$1:O59)+1,0)</f>
        <v>0</v>
      </c>
      <c r="P60" s="115">
        <f>IF(ISNUMBER(SEARCH('Карта учёта'!$B$22,Расходка[[#This Row],[Наименование расходного материала]])),MAX($P$1:P59)+1,0)</f>
        <v>59</v>
      </c>
      <c r="Q60" s="115">
        <f>IF(ISNUMBER(SEARCH('Карта учёта'!$B$23,Расходка[[#This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/>
      </c>
      <c r="Z60" s="114" t="str">
        <f>IFERROR(INDEX(Расходка[Наименование расходного материала],MATCH(Расходка[[#This Row],[№]],Поиск_расходки[Индекс9],0)),"")</f>
        <v/>
      </c>
      <c r="AA60" s="114" t="str">
        <f>IFERROR(INDEX(Расходка[Наименование расходного материала],MATCH(Расходка[[#This Row],[№]],Поиск_расходки[Индекс10],0)),"")</f>
        <v/>
      </c>
      <c r="AB60" s="114" t="str">
        <f>IFERROR(INDEX(Расходка[Наименование расходного материала],MATCH(Расходка[[#This Row],[№]],Поиск_расходки[Индекс11],0)),"")</f>
        <v/>
      </c>
      <c r="AC60" s="114" t="str">
        <f>IFERROR(INDEX(Расходка[Наименование расходного материала],MATCH(Расходка[[#This Row],[№]],Поиск_расходки[Индекс12],0)),"")</f>
        <v>DES, NanoMed</v>
      </c>
      <c r="AD60" s="114" t="str">
        <f>IFERROR(INDEX(Расходка[Наименование расходного материала],MATCH(Расходка[[#This Row],[№]],Поиск_расходки[Индекс13],0)),"")</f>
        <v>DES, NanoMed</v>
      </c>
      <c r="AF60" s="4" t="s">
        <v>6</v>
      </c>
      <c r="AG60" s="4" t="s">
        <v>451</v>
      </c>
    </row>
    <row r="61" spans="1:33">
      <c r="A61">
        <f>ROW(Расходка[[#This Row],[Тип расходного материала ]])-1</f>
        <v>60</v>
      </c>
      <c r="B61" t="s">
        <v>6</v>
      </c>
      <c r="C61" s="129" t="s">
        <v>321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1</v>
      </c>
      <c r="J61" s="115">
        <f>IF(ISNUMBER(SEARCH('Карта учёта'!#REF!,Расходка[[#This Row],[Наименование расходного материала]])),MAX($J$1:J60)+1,0)</f>
        <v>0</v>
      </c>
      <c r="K61" s="115">
        <f>IF(ISNUMBER(SEARCH('Карта учёта'!#REF!,Расходка[[#This Row],[Наименование расходного материала]])),MAX($K$1:K60)+1,0)</f>
        <v>0</v>
      </c>
      <c r="L61" s="115">
        <f>IF(ISNUMBER(SEARCH('Карта учёта'!$B$18,Расходка[[#This Row],[Наименование расходного материала]])),MAX($L$1:L60)+1,0)</f>
        <v>1</v>
      </c>
      <c r="M61" s="115">
        <f>IF(ISNUMBER(SEARCH('Карта учёта'!$B$19,Расходка[[#This Row],[Наименование расходного материала]])),MAX($M$1:M60)+1,0)</f>
        <v>0</v>
      </c>
      <c r="N61" s="115">
        <f>IF(ISNUMBER(SEARCH('Карта учёта'!$B$20,Расходка[[#This Row],[Наименование расходного материала]])),MAX($N$1:N60)+1,0)</f>
        <v>1</v>
      </c>
      <c r="O61" s="115">
        <f>IF(ISNUMBER(SEARCH('Карта учёта'!$B$21,Расходка[[#This Row],[Наименование расходного материала]])),MAX($O$1:O60)+1,0)</f>
        <v>0</v>
      </c>
      <c r="P61" s="115">
        <f>IF(ISNUMBER(SEARCH('Карта учёта'!$B$22,Расходка[[#This Row],[Наименование расходного материала]])),MAX($P$1:P60)+1,0)</f>
        <v>60</v>
      </c>
      <c r="Q61" s="115">
        <f>IF(ISNUMBER(SEARCH('Карта учёта'!$B$23,Расходка[[#This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/>
      </c>
      <c r="Z61" s="114" t="str">
        <f>IFERROR(INDEX(Расходка[Наименование расходного материала],MATCH(Расходка[[#This Row],[№]],Поиск_расходки[Индекс9],0)),"")</f>
        <v/>
      </c>
      <c r="AA61" s="114" t="str">
        <f>IFERROR(INDEX(Расходка[Наименование расходного материала],MATCH(Расходка[[#This Row],[№]],Поиск_расходки[Индекс10],0)),"")</f>
        <v/>
      </c>
      <c r="AB61" s="114" t="str">
        <f>IFERROR(INDEX(Расходка[Наименование расходного материала],MATCH(Расходка[[#This Row],[№]],Поиск_расходки[Индекс11],0)),"")</f>
        <v/>
      </c>
      <c r="AC61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1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1" s="4" t="s">
        <v>6</v>
      </c>
      <c r="AG61" s="4" t="s">
        <v>412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355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учёта'!#REF!,Расходка[[#This Row],[Наименование расходного материала]])),MAX($J$1:J61)+1,0)</f>
        <v>0</v>
      </c>
      <c r="K62" s="115">
        <f>IF(ISNUMBER(SEARCH('Карта учёта'!#REF!,Расходка[[#This Row],[Наименование расходного материала]])),MAX($K$1:K61)+1,0)</f>
        <v>0</v>
      </c>
      <c r="L62" s="115">
        <f>IF(ISNUMBER(SEARCH('Карта учёта'!$B$18,Расходка[[#This Row],[Наименование расходного материала]])),MAX($L$1:L61)+1,0)</f>
        <v>0</v>
      </c>
      <c r="M62" s="115">
        <f>IF(ISNUMBER(SEARCH('Карта учёта'!$B$19,Расходка[[#This Row],[Наименование расходного материала]])),MAX($M$1:M61)+1,0)</f>
        <v>0</v>
      </c>
      <c r="N62" s="115">
        <f>IF(ISNUMBER(SEARCH('Карта учёта'!$B$20,Расходка[[#This Row],[Наименование расходного материала]])),MAX($N$1:N61)+1,0)</f>
        <v>0</v>
      </c>
      <c r="O62" s="115">
        <f>IF(ISNUMBER(SEARCH('Карта учёта'!$B$21,Расходка[[#This Row],[Наименование расходного материала]])),MAX($O$1:O61)+1,0)</f>
        <v>0</v>
      </c>
      <c r="P62" s="115">
        <f>IF(ISNUMBER(SEARCH('Карта учёта'!$B$22,Расходка[[#This Row],[Наименование расходного материала]])),MAX($P$1:P61)+1,0)</f>
        <v>61</v>
      </c>
      <c r="Q62" s="115">
        <f>IF(ISNUMBER(SEARCH('Карта учёта'!$B$23,Расходка[[#This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/>
      </c>
      <c r="Z62" s="114" t="str">
        <f>IFERROR(INDEX(Расходка[Наименование расходного материала],MATCH(Расходка[[#This Row],[№]],Поиск_расходки[Индекс9],0)),"")</f>
        <v/>
      </c>
      <c r="AA62" s="114" t="str">
        <f>IFERROR(INDEX(Расходка[Наименование расходного материала],MATCH(Расходка[[#This Row],[№]],Поиск_расходки[Индекс10],0)),"")</f>
        <v/>
      </c>
      <c r="AB62" s="114" t="str">
        <f>IFERROR(INDEX(Расходка[Наименование расходного материала],MATCH(Расходка[[#This Row],[№]],Поиск_расходки[Индекс11],0)),"")</f>
        <v/>
      </c>
      <c r="AC62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2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2" s="4" t="s">
        <v>6</v>
      </c>
      <c r="AG62" s="4" t="s">
        <v>452</v>
      </c>
    </row>
    <row r="63" spans="1:33">
      <c r="A63">
        <f>ROW(Расходка[[#This Row],[Тип расходного материала ]])-1</f>
        <v>62</v>
      </c>
      <c r="B63" t="s">
        <v>6</v>
      </c>
      <c r="C63" s="158" t="s">
        <v>383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учёта'!#REF!,Расходка[[#This Row],[Наименование расходного материала]])),MAX($J$1:J62)+1,0)</f>
        <v>0</v>
      </c>
      <c r="K63" s="115">
        <f>IF(ISNUMBER(SEARCH('Карта учёта'!#REF!,Расходка[[#This Row],[Наименование расходного материала]])),MAX($K$1:K62)+1,0)</f>
        <v>0</v>
      </c>
      <c r="L63" s="115">
        <f>IF(ISNUMBER(SEARCH('Карта учёта'!$B$18,Расходка[[#This Row],[Наименование расходного материала]])),MAX($L$1:L62)+1,0)</f>
        <v>0</v>
      </c>
      <c r="M63" s="115">
        <f>IF(ISNUMBER(SEARCH('Карта учёта'!$B$19,Расходка[[#This Row],[Наименование расходного материала]])),MAX($M$1:M62)+1,0)</f>
        <v>0</v>
      </c>
      <c r="N63" s="115">
        <f>IF(ISNUMBER(SEARCH('Карта учёта'!$B$20,Расходка[[#This Row],[Наименование расходного материала]])),MAX($N$1:N62)+1,0)</f>
        <v>0</v>
      </c>
      <c r="O63" s="115">
        <f>IF(ISNUMBER(SEARCH('Карта учёта'!$B$21,Расходка[[#This Row],[Наименование расходного материала]])),MAX($O$1:O62)+1,0)</f>
        <v>0</v>
      </c>
      <c r="P63" s="115">
        <f>IF(ISNUMBER(SEARCH('Карта учёта'!$B$22,Расходка[[#This Row],[Наименование расходного материала]])),MAX($P$1:P62)+1,0)</f>
        <v>62</v>
      </c>
      <c r="Q63" s="115">
        <f>IF(ISNUMBER(SEARCH('Карта учёта'!$B$23,Расходка[[#This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/>
      </c>
      <c r="Z63" s="114" t="str">
        <f>IFERROR(INDEX(Расходка[Наименование расходного материала],MATCH(Расходка[[#This Row],[№]],Поиск_расходки[Индекс9],0)),"")</f>
        <v/>
      </c>
      <c r="AA63" s="114" t="str">
        <f>IFERROR(INDEX(Расходка[Наименование расходного материала],MATCH(Расходка[[#This Row],[№]],Поиск_расходки[Индекс10],0)),"")</f>
        <v/>
      </c>
      <c r="AB63" s="114" t="str">
        <f>IFERROR(INDEX(Расходка[Наименование расходного материала],MATCH(Расходка[[#This Row],[№]],Поиск_расходки[Индекс11],0)),"")</f>
        <v/>
      </c>
      <c r="AC63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3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3" s="4" t="s">
        <v>6</v>
      </c>
      <c r="AG63" s="4" t="s">
        <v>453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382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учёта'!#REF!,Расходка[[#This Row],[Наименование расходного материала]])),MAX($J$1:J63)+1,0)</f>
        <v>0</v>
      </c>
      <c r="K64" s="115">
        <f>IF(ISNUMBER(SEARCH('Карта учёта'!#REF!,Расходка[[#This Row],[Наименование расходного материала]])),MAX($K$1:K63)+1,0)</f>
        <v>0</v>
      </c>
      <c r="L64" s="115">
        <f>IF(ISNUMBER(SEARCH('Карта учёта'!$B$18,Расходка[[#This Row],[Наименование расходного материала]])),MAX($L$1:L63)+1,0)</f>
        <v>0</v>
      </c>
      <c r="M64" s="115">
        <f>IF(ISNUMBER(SEARCH('Карта учёта'!$B$19,Расходка[[#This Row],[Наименование расходного материала]])),MAX($M$1:M63)+1,0)</f>
        <v>0</v>
      </c>
      <c r="N64" s="115">
        <f>IF(ISNUMBER(SEARCH('Карта учёта'!$B$20,Расходка[[#This Row],[Наименование расходного материала]])),MAX($N$1:N63)+1,0)</f>
        <v>0</v>
      </c>
      <c r="O64" s="115">
        <f>IF(ISNUMBER(SEARCH('Карта учёта'!$B$21,Расходка[[#This Row],[Наименование расходного материала]])),MAX($O$1:O63)+1,0)</f>
        <v>0</v>
      </c>
      <c r="P64" s="115">
        <f>IF(ISNUMBER(SEARCH('Карта учёта'!$B$22,Расходка[[#This Row],[Наименование расходного материала]])),MAX($P$1:P63)+1,0)</f>
        <v>63</v>
      </c>
      <c r="Q64" s="115">
        <f>IF(ISNUMBER(SEARCH('Карта учёта'!$B$23,Расходка[[#This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/>
      </c>
      <c r="Z64" s="114" t="str">
        <f>IFERROR(INDEX(Расходка[Наименование расходного материала],MATCH(Расходка[[#This Row],[№]],Поиск_расходки[Индекс9],0)),"")</f>
        <v/>
      </c>
      <c r="AA64" s="114" t="str">
        <f>IFERROR(INDEX(Расходка[Наименование расходного материала],MATCH(Расходка[[#This Row],[№]],Поиск_расходки[Индекс10],0)),"")</f>
        <v/>
      </c>
      <c r="AB64" s="114" t="str">
        <f>IFERROR(INDEX(Расходка[Наименование расходного материала],MATCH(Расходка[[#This Row],[№]],Поиск_расходки[Индекс11],0)),"")</f>
        <v/>
      </c>
      <c r="AC64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4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4" s="4" t="s">
        <v>6</v>
      </c>
      <c r="AG64" s="4" t="s">
        <v>454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514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учёта'!#REF!,Расходка[[#This Row],[Наименование расходного материала]])),MAX($J$1:J64)+1,0)</f>
        <v>0</v>
      </c>
      <c r="K65" s="115">
        <f>IF(ISNUMBER(SEARCH('Карта учёта'!#REF!,Расходка[[#This Row],[Наименование расходного материала]])),MAX($K$1:K64)+1,0)</f>
        <v>0</v>
      </c>
      <c r="L65" s="115">
        <f>IF(ISNUMBER(SEARCH('Карта учёта'!$B$18,Расходка[[#This Row],[Наименование расходного материала]])),MAX($L$1:L64)+1,0)</f>
        <v>0</v>
      </c>
      <c r="M65" s="115">
        <f>IF(ISNUMBER(SEARCH('Карта учёта'!$B$19,Расходка[[#This Row],[Наименование расходного материала]])),MAX($M$1:M64)+1,0)</f>
        <v>0</v>
      </c>
      <c r="N65" s="115">
        <f>IF(ISNUMBER(SEARCH('Карта учёта'!$B$20,Расходка[[#This Row],[Наименование расходного материала]])),MAX($N$1:N64)+1,0)</f>
        <v>0</v>
      </c>
      <c r="O65" s="115">
        <f>IF(ISNUMBER(SEARCH('Карта учёта'!$B$21,Расходка[[#This Row],[Наименование расходного материала]])),MAX($O$1:O64)+1,0)</f>
        <v>0</v>
      </c>
      <c r="P65" s="115">
        <f>IF(ISNUMBER(SEARCH('Карта учёта'!$B$22,Расходка[[#This Row],[Наименование расходного материала]])),MAX($P$1:P64)+1,0)</f>
        <v>64</v>
      </c>
      <c r="Q65" s="115">
        <f>IF(ISNUMBER(SEARCH('Карта учёта'!$B$23,Расходка[[#This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/>
      </c>
      <c r="Z65" s="114" t="str">
        <f>IFERROR(INDEX(Расходка[Наименование расходного материала],MATCH(Расходка[[#This Row],[№]],Поиск_расходки[Индекс9],0)),"")</f>
        <v/>
      </c>
      <c r="AA65" s="114" t="str">
        <f>IFERROR(INDEX(Расходка[Наименование расходного материала],MATCH(Расходка[[#This Row],[№]],Поиск_расходки[Индекс10],0)),"")</f>
        <v/>
      </c>
      <c r="AB65" s="114" t="str">
        <f>IFERROR(INDEX(Расходка[Наименование расходного материала],MATCH(Расходка[[#This Row],[№]],Поиск_расходки[Индекс11],0)),"")</f>
        <v/>
      </c>
      <c r="AC65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5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5" s="4" t="s">
        <v>6</v>
      </c>
      <c r="AG65" s="4" t="s">
        <v>455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515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учёта'!#REF!,Расходка[[#This Row],[Наименование расходного материала]])),MAX($J$1:J65)+1,0)</f>
        <v>0</v>
      </c>
      <c r="K66" s="115">
        <f>IF(ISNUMBER(SEARCH('Карта учёта'!#REF!,Расходка[[#This Row],[Наименование расходного материала]])),MAX($K$1:K65)+1,0)</f>
        <v>0</v>
      </c>
      <c r="L66" s="115">
        <f>IF(ISNUMBER(SEARCH('Карта учёта'!$B$18,Расходка[[#This Row],[Наименование расходного материала]])),MAX($L$1:L65)+1,0)</f>
        <v>0</v>
      </c>
      <c r="M66" s="115">
        <f>IF(ISNUMBER(SEARCH('Карта учёта'!$B$19,Расходка[[#This Row],[Наименование расходного материала]])),MAX($M$1:M65)+1,0)</f>
        <v>0</v>
      </c>
      <c r="N66" s="115">
        <f>IF(ISNUMBER(SEARCH('Карта учёта'!$B$20,Расходка[[#This Row],[Наименование расходного материала]])),MAX($N$1:N65)+1,0)</f>
        <v>0</v>
      </c>
      <c r="O66" s="115">
        <f>IF(ISNUMBER(SEARCH('Карта учёта'!$B$21,Расходка[[#This Row],[Наименование расходного материала]])),MAX($O$1:O65)+1,0)</f>
        <v>0</v>
      </c>
      <c r="P66" s="115">
        <f>IF(ISNUMBER(SEARCH('Карта учёта'!$B$22,Расходка[[#This Row],[Наименование расходного материала]])),MAX($P$1:P65)+1,0)</f>
        <v>65</v>
      </c>
      <c r="Q66" s="115">
        <f>IF(ISNUMBER(SEARCH('Карта учёта'!$B$23,Расходка[[#This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/>
      </c>
      <c r="Z66" s="114" t="str">
        <f>IFERROR(INDEX(Расходка[Наименование расходного материала],MATCH(Расходка[[#This Row],[№]],Поиск_расходки[Индекс9],0)),"")</f>
        <v/>
      </c>
      <c r="AA66" s="114" t="str">
        <f>IFERROR(INDEX(Расходка[Наименование расходного материала],MATCH(Расходка[[#This Row],[№]],Поиск_расходки[Индекс10],0)),"")</f>
        <v/>
      </c>
      <c r="AB66" s="114" t="str">
        <f>IFERROR(INDEX(Расходка[Наименование расходного материала],MATCH(Расходка[[#This Row],[№]],Поиск_расходки[Индекс11],0)),"")</f>
        <v/>
      </c>
      <c r="AC66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6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6" s="4" t="s">
        <v>6</v>
      </c>
      <c r="AG66" s="4" t="s">
        <v>456</v>
      </c>
    </row>
    <row r="67" spans="1:33">
      <c r="A67">
        <f>ROW(Расходка[[#This Row],[Тип расходного материала ]])-1</f>
        <v>66</v>
      </c>
      <c r="B67" t="s">
        <v>95</v>
      </c>
      <c r="C67" s="1" t="s">
        <v>322</v>
      </c>
      <c r="E67" s="193">
        <f>IF(ISNUMBER(SEARCH('Карта учёта'!$B$13,Расходка[[#This Row],[Наименование расходного материала]])),MAX($E$1:E66)+1,0)</f>
        <v>0</v>
      </c>
      <c r="F67" s="193">
        <f>IF(ISNUMBER(SEARCH('Карта учёта'!$B$14,Расходка[[#This Row],[Наименование расходного материала]])),MAX($F$1:F66)+1,0)</f>
        <v>0</v>
      </c>
      <c r="G67" s="193">
        <f>IF(ISNUMBER(SEARCH('Карта учёта'!$B$15,Расходка[[#This Row],[Наименование расходного материала]])),MAX($G$1:G66)+1,0)</f>
        <v>0</v>
      </c>
      <c r="H67" s="193">
        <f>IF(ISNUMBER(SEARCH('Карта учёта'!$B$16,Расходка[[#This Row],[Наименование расходного материала]])),MAX($H$1:H66)+1,0)</f>
        <v>0</v>
      </c>
      <c r="I67" s="193">
        <f>IF(ISNUMBER(SEARCH('Карта учёта'!$B$17,Расходка[[#This Row],[Наименование расходного материала]])),MAX($I$1:I66)+1,0)</f>
        <v>0</v>
      </c>
      <c r="J67" s="193">
        <f>IF(ISNUMBER(SEARCH('Карта учёта'!#REF!,Расходка[[#This Row],[Наименование расходного материала]])),MAX($J$1:J66)+1,0)</f>
        <v>0</v>
      </c>
      <c r="K67" s="193">
        <f>IF(ISNUMBER(SEARCH('Карта учёта'!#REF!,Расходка[[#This Row],[Наименование расходного материала]])),MAX($K$1:K66)+1,0)</f>
        <v>0</v>
      </c>
      <c r="L67" s="193">
        <f>IF(ISNUMBER(SEARCH('Карта учёта'!$B$18,Расходка[[#This Row],[Наименование расходного материала]])),MAX($L$1:L66)+1,0)</f>
        <v>0</v>
      </c>
      <c r="M67" s="193">
        <f>IF(ISNUMBER(SEARCH('Карта учёта'!$B$19,Расходка[[#This Row],[Наименование расходного материала]])),MAX($M$1:M66)+1,0)</f>
        <v>0</v>
      </c>
      <c r="N67" s="193">
        <f>IF(ISNUMBER(SEARCH('Карта учёта'!$B$20,Расходка[[#This Row],[Наименование расходного материала]])),MAX($N$1:N66)+1,0)</f>
        <v>0</v>
      </c>
      <c r="O67" s="193">
        <f>IF(ISNUMBER(SEARCH('Карта учёта'!$B$21,Расходка[[#This Row],[Наименование расходного материала]])),MAX($O$1:O66)+1,0)</f>
        <v>0</v>
      </c>
      <c r="P67" s="193">
        <f>IF(ISNUMBER(SEARCH('Карта учёта'!$B$22,Расходка[[#This Row],[Наименование расходного материала]])),MAX($P$1:P66)+1,0)</f>
        <v>66</v>
      </c>
      <c r="Q67" s="193">
        <f>IF(ISNUMBER(SEARCH('Карта учёта'!$B$23,Расходка[[#This Row],[Наименование расходного материала]])),MAX($Q$1:Q66)+1,0)</f>
        <v>66</v>
      </c>
      <c r="R67" s="194" t="str">
        <f>IFERROR(INDEX(Расходка[Наименование расходного материала],MATCH(Расходка[[#This Row],[№]],Поиск_расходки[Индекс1],0)),"")</f>
        <v/>
      </c>
      <c r="S67" s="194" t="str">
        <f>IFERROR(INDEX(Расходка[Наименование расходного материала],MATCH(Расходка[[#This Row],[№]],Поиск_расходки[Индекс2],0)),"")</f>
        <v/>
      </c>
      <c r="T67" s="194" t="str">
        <f>IFERROR(INDEX(Расходка[Наименование расходного материала],MATCH(Расходка[[#This Row],[№]],Поиск_расходки[Индекс3],0)),"")</f>
        <v/>
      </c>
      <c r="U67" s="194" t="str">
        <f>IFERROR(INDEX(Расходка[Наименование расходного материала],MATCH(Расходка[[#This Row],[№]],Поиск_расходки[Индекс4],0)),"")</f>
        <v/>
      </c>
      <c r="V67" s="194" t="str">
        <f>IFERROR(INDEX(Расходка[Наименование расходного материала],MATCH(Расходка[[#This Row],[№]],Поиск_расходки[Индекс5],0)),"")</f>
        <v/>
      </c>
      <c r="W67" s="194" t="str">
        <f>IFERROR(INDEX(Расходка[Наименование расходного материала],MATCH(Расходка[[#This Row],[№]],Поиск_расходки[Индекс6],0)),"")</f>
        <v/>
      </c>
      <c r="X67" s="194" t="str">
        <f>IFERROR(INDEX(Расходка[Наименование расходного материала],MATCH(Расходка[[#This Row],[№]],Поиск_расходки[Индекс7],0)),"")</f>
        <v/>
      </c>
      <c r="Y67" s="194" t="str">
        <f>IFERROR(INDEX(Расходка[Наименование расходного материала],MATCH(Расходка[[#This Row],[№]],Поиск_расходки[Индекс8],0)),"")</f>
        <v/>
      </c>
      <c r="Z67" s="194" t="str">
        <f>IFERROR(INDEX(Расходка[Наименование расходного материала],MATCH(Расходка[[#This Row],[№]],Поиск_расходки[Индекс9],0)),"")</f>
        <v/>
      </c>
      <c r="AA67" s="194" t="str">
        <f>IFERROR(INDEX(Расходка[Наименование расходного материала],MATCH(Расходка[[#This Row],[№]],Поиск_расходки[Индекс10],0)),"")</f>
        <v/>
      </c>
      <c r="AB67" s="194" t="str">
        <f>IFERROR(INDEX(Расходка[Наименование расходного материала],MATCH(Расходка[[#This Row],[№]],Поиск_расходки[Индекс11],0)),"")</f>
        <v/>
      </c>
      <c r="AC67" s="194" t="str">
        <f>IFERROR(INDEX(Расходка[Наименование расходного материала],MATCH(Расходка[[#This Row],[№]],Поиск_расходки[Индекс12],0)),"")</f>
        <v>Guidezilla™ II 6F</v>
      </c>
      <c r="AD67" s="194" t="str">
        <f>IFERROR(INDEX(Расходка[Наименование расходного материала],MATCH(Расходка[[#This Row],[№]],Поиск_расходки[Индекс13],0)),"")</f>
        <v>Guidezilla™ II 6F</v>
      </c>
      <c r="AF67" s="4" t="s">
        <v>6</v>
      </c>
      <c r="AG67" s="4" t="s">
        <v>457</v>
      </c>
    </row>
    <row r="68" spans="1:33">
      <c r="A68">
        <f>ROW(Расходка[[#This Row],[Тип расходного материала ]])-1</f>
        <v>67</v>
      </c>
      <c r="B68" t="s">
        <v>95</v>
      </c>
      <c r="C68" s="1" t="s">
        <v>341</v>
      </c>
      <c r="E68" s="193">
        <f>IF(ISNUMBER(SEARCH('Карта учёта'!$B$13,Расходка[[#This Row],[Наименование расходного материала]])),MAX($E$1:E67)+1,0)</f>
        <v>0</v>
      </c>
      <c r="F68" s="193">
        <f>IF(ISNUMBER(SEARCH('Карта учёта'!$B$14,Расходка[[#This Row],[Наименование расходного материала]])),MAX($F$1:F67)+1,0)</f>
        <v>0</v>
      </c>
      <c r="G68" s="193">
        <f>IF(ISNUMBER(SEARCH('Карта учёта'!$B$15,Расходка[[#This Row],[Наименование расходного материала]])),MAX($G$1:G67)+1,0)</f>
        <v>0</v>
      </c>
      <c r="H68" s="193">
        <f>IF(ISNUMBER(SEARCH('Карта учёта'!$B$16,Расходка[[#This Row],[Наименование расходного материала]])),MAX($H$1:H67)+1,0)</f>
        <v>0</v>
      </c>
      <c r="I68" s="193">
        <f>IF(ISNUMBER(SEARCH('Карта учёта'!$B$17,Расходка[[#This Row],[Наименование расходного материала]])),MAX($I$1:I67)+1,0)</f>
        <v>0</v>
      </c>
      <c r="J68" s="193">
        <f>IF(ISNUMBER(SEARCH('Карта учёта'!#REF!,Расходка[[#This Row],[Наименование расходного материала]])),MAX($J$1:J67)+1,0)</f>
        <v>0</v>
      </c>
      <c r="K68" s="193">
        <f>IF(ISNUMBER(SEARCH('Карта учёта'!#REF!,Расходка[[#This Row],[Наименование расходного материала]])),MAX($K$1:K67)+1,0)</f>
        <v>0</v>
      </c>
      <c r="L68" s="193">
        <f>IF(ISNUMBER(SEARCH('Карта учёта'!$B$18,Расходка[[#This Row],[Наименование расходного материала]])),MAX($L$1:L67)+1,0)</f>
        <v>0</v>
      </c>
      <c r="M68" s="193">
        <f>IF(ISNUMBER(SEARCH('Карта учёта'!$B$19,Расходка[[#This Row],[Наименование расходного материала]])),MAX($M$1:M67)+1,0)</f>
        <v>0</v>
      </c>
      <c r="N68" s="193">
        <f>IF(ISNUMBER(SEARCH('Карта учёта'!$B$20,Расходка[[#This Row],[Наименование расходного материала]])),MAX($N$1:N67)+1,0)</f>
        <v>0</v>
      </c>
      <c r="O68" s="193">
        <f>IF(ISNUMBER(SEARCH('Карта учёта'!$B$21,Расходка[[#This Row],[Наименование расходного материала]])),MAX($O$1:O67)+1,0)</f>
        <v>0</v>
      </c>
      <c r="P68" s="193">
        <f>IF(ISNUMBER(SEARCH('Карта учёта'!$B$22,Расходка[[#This Row],[Наименование расходного материала]])),MAX($P$1:P67)+1,0)</f>
        <v>67</v>
      </c>
      <c r="Q68" s="193">
        <f>IF(ISNUMBER(SEARCH('Карта учёта'!$B$23,Расходка[[#This Row],[Наименование расходного материала]])),MAX($Q$1:Q67)+1,0)</f>
        <v>67</v>
      </c>
      <c r="R68" s="194" t="str">
        <f>IFERROR(INDEX(Расходка[Наименование расходного материала],MATCH(Расходка[[#This Row],[№]],Поиск_расходки[Индекс1],0)),"")</f>
        <v/>
      </c>
      <c r="S68" s="194" t="str">
        <f>IFERROR(INDEX(Расходка[Наименование расходного материала],MATCH(Расходка[[#This Row],[№]],Поиск_расходки[Индекс2],0)),"")</f>
        <v/>
      </c>
      <c r="T68" s="194" t="str">
        <f>IFERROR(INDEX(Расходка[Наименование расходного материала],MATCH(Расходка[[#This Row],[№]],Поиск_расходки[Индекс3],0)),"")</f>
        <v/>
      </c>
      <c r="U68" s="194" t="str">
        <f>IFERROR(INDEX(Расходка[Наименование расходного материала],MATCH(Расходка[[#This Row],[№]],Поиск_расходки[Индекс4],0)),"")</f>
        <v/>
      </c>
      <c r="V68" s="194" t="str">
        <f>IFERROR(INDEX(Расходка[Наименование расходного материала],MATCH(Расходка[[#This Row],[№]],Поиск_расходки[Индекс5],0)),"")</f>
        <v/>
      </c>
      <c r="W68" s="194" t="str">
        <f>IFERROR(INDEX(Расходка[Наименование расходного материала],MATCH(Расходка[[#This Row],[№]],Поиск_расходки[Индекс6],0)),"")</f>
        <v/>
      </c>
      <c r="X68" s="194" t="str">
        <f>IFERROR(INDEX(Расходка[Наименование расходного материала],MATCH(Расходка[[#This Row],[№]],Поиск_расходки[Индекс7],0)),"")</f>
        <v/>
      </c>
      <c r="Y68" s="194" t="str">
        <f>IFERROR(INDEX(Расходка[Наименование расходного материала],MATCH(Расходка[[#This Row],[№]],Поиск_расходки[Индекс8],0)),"")</f>
        <v/>
      </c>
      <c r="Z68" s="194" t="str">
        <f>IFERROR(INDEX(Расходка[Наименование расходного материала],MATCH(Расходка[[#This Row],[№]],Поиск_расходки[Индекс9],0)),"")</f>
        <v/>
      </c>
      <c r="AA68" s="194" t="str">
        <f>IFERROR(INDEX(Расходка[Наименование расходного материала],MATCH(Расходка[[#This Row],[№]],Поиск_расходки[Индекс10],0)),"")</f>
        <v/>
      </c>
      <c r="AB68" s="194" t="str">
        <f>IFERROR(INDEX(Расходка[Наименование расходного материала],MATCH(Расходка[[#This Row],[№]],Поиск_расходки[Индекс11],0)),"")</f>
        <v/>
      </c>
      <c r="AC68" s="194" t="str">
        <f>IFERROR(INDEX(Расходка[Наименование расходного материала],MATCH(Расходка[[#This Row],[№]],Поиск_расходки[Индекс12],0)),"")</f>
        <v>Telescope ™ II 6F</v>
      </c>
      <c r="AD68" s="194" t="str">
        <f>IFERROR(INDEX(Расходка[Наименование расходного материала],MATCH(Расходка[[#This Row],[№]],Поиск_расходки[Индекс13],0)),"")</f>
        <v>Telescope ™ II 6F</v>
      </c>
      <c r="AF68" s="4" t="s">
        <v>6</v>
      </c>
      <c r="AG68" s="4" t="s">
        <v>458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348</v>
      </c>
      <c r="E69" s="193">
        <f>IF(ISNUMBER(SEARCH('Карта учёта'!$B$13,Расходка[[#This Row],[Наименование расходного материала]])),MAX($E$1:E68)+1,0)</f>
        <v>0</v>
      </c>
      <c r="F69" s="193">
        <f>IF(ISNUMBER(SEARCH('Карта учёта'!$B$14,Расходка[[#This Row],[Наименование расходного материала]])),MAX($F$1:F68)+1,0)</f>
        <v>0</v>
      </c>
      <c r="G69" s="193">
        <f>IF(ISNUMBER(SEARCH('Карта учёта'!$B$15,Расходка[[#This Row],[Наименование расходного материала]])),MAX($G$1:G68)+1,0)</f>
        <v>0</v>
      </c>
      <c r="H69" s="193">
        <f>IF(ISNUMBER(SEARCH('Карта учёта'!$B$16,Расходка[[#This Row],[Наименование расходного материала]])),MAX($H$1:H68)+1,0)</f>
        <v>0</v>
      </c>
      <c r="I69" s="193">
        <f>IF(ISNUMBER(SEARCH('Карта учёта'!$B$17,Расходка[[#This Row],[Наименование расходного материала]])),MAX($I$1:I68)+1,0)</f>
        <v>0</v>
      </c>
      <c r="J69" s="193">
        <f>IF(ISNUMBER(SEARCH('Карта учёта'!#REF!,Расходка[[#This Row],[Наименование расходного материала]])),MAX($J$1:J68)+1,0)</f>
        <v>0</v>
      </c>
      <c r="K69" s="193">
        <f>IF(ISNUMBER(SEARCH('Карта учёта'!#REF!,Расходка[[#This Row],[Наименование расходного материала]])),MAX($K$1:K68)+1,0)</f>
        <v>0</v>
      </c>
      <c r="L69" s="193">
        <f>IF(ISNUMBER(SEARCH('Карта учёта'!$B$18,Расходка[[#This Row],[Наименование расходного материала]])),MAX($L$1:L68)+1,0)</f>
        <v>0</v>
      </c>
      <c r="M69" s="193">
        <f>IF(ISNUMBER(SEARCH('Карта учёта'!$B$19,Расходка[[#This Row],[Наименование расходного материала]])),MAX($M$1:M68)+1,0)</f>
        <v>0</v>
      </c>
      <c r="N69" s="193">
        <f>IF(ISNUMBER(SEARCH('Карта учёта'!$B$20,Расходка[[#This Row],[Наименование расходного материала]])),MAX($N$1:N68)+1,0)</f>
        <v>0</v>
      </c>
      <c r="O69" s="193">
        <f>IF(ISNUMBER(SEARCH('Карта учёта'!$B$21,Расходка[[#This Row],[Наименование расходного материала]])),MAX($O$1:O68)+1,0)</f>
        <v>0</v>
      </c>
      <c r="P69" s="193">
        <f>IF(ISNUMBER(SEARCH('Карта учёта'!$B$22,Расходка[[#This Row],[Наименование расходного материала]])),MAX($P$1:P68)+1,0)</f>
        <v>68</v>
      </c>
      <c r="Q69" s="193">
        <f>IF(ISNUMBER(SEARCH('Карта учёта'!$B$23,Расходка[[#This Row],[Наименование расходного материала]])),MAX($Q$1:Q68)+1,0)</f>
        <v>68</v>
      </c>
      <c r="R69" s="194" t="str">
        <f>IFERROR(INDEX(Расходка[Наименование расходного материала],MATCH(Расходка[[#This Row],[№]],Поиск_расходки[Индекс1],0)),"")</f>
        <v/>
      </c>
      <c r="S69" s="194" t="str">
        <f>IFERROR(INDEX(Расходка[Наименование расходного материала],MATCH(Расходка[[#This Row],[№]],Поиск_расходки[Индекс2],0)),"")</f>
        <v/>
      </c>
      <c r="T69" s="194" t="str">
        <f>IFERROR(INDEX(Расходка[Наименование расходного материала],MATCH(Расходка[[#This Row],[№]],Поиск_расходки[Индекс3],0)),"")</f>
        <v/>
      </c>
      <c r="U69" s="194" t="str">
        <f>IFERROR(INDEX(Расходка[Наименование расходного материала],MATCH(Расходка[[#This Row],[№]],Поиск_расходки[Индекс4],0)),"")</f>
        <v/>
      </c>
      <c r="V69" s="194" t="str">
        <f>IFERROR(INDEX(Расходка[Наименование расходного материала],MATCH(Расходка[[#This Row],[№]],Поиск_расходки[Индекс5],0)),"")</f>
        <v/>
      </c>
      <c r="W69" s="194" t="str">
        <f>IFERROR(INDEX(Расходка[Наименование расходного материала],MATCH(Расходка[[#This Row],[№]],Поиск_расходки[Индекс6],0)),"")</f>
        <v/>
      </c>
      <c r="X69" s="194" t="str">
        <f>IFERROR(INDEX(Расходка[Наименование расходного материала],MATCH(Расходка[[#This Row],[№]],Поиск_расходки[Индекс7],0)),"")</f>
        <v/>
      </c>
      <c r="Y69" s="194" t="str">
        <f>IFERROR(INDEX(Расходка[Наименование расходного материала],MATCH(Расходка[[#This Row],[№]],Поиск_расходки[Индекс8],0)),"")</f>
        <v/>
      </c>
      <c r="Z69" s="194" t="str">
        <f>IFERROR(INDEX(Расходка[Наименование расходного материала],MATCH(Расходка[[#This Row],[№]],Поиск_расходки[Индекс9],0)),"")</f>
        <v/>
      </c>
      <c r="AA69" s="194" t="str">
        <f>IFERROR(INDEX(Расходка[Наименование расходного материала],MATCH(Расходка[[#This Row],[№]],Поиск_расходки[Индекс10],0)),"")</f>
        <v/>
      </c>
      <c r="AB69" s="194" t="str">
        <f>IFERROR(INDEX(Расходка[Наименование расходного материала],MATCH(Расходка[[#This Row],[№]],Поиск_расходки[Индекс11],0)),"")</f>
        <v/>
      </c>
      <c r="AC69" s="194" t="str">
        <f>IFERROR(INDEX(Расходка[Наименование расходного материала],MATCH(Расходка[[#This Row],[№]],Поиск_расходки[Индекс12],0)),"")</f>
        <v>Launcher 6F AL 1</v>
      </c>
      <c r="AD69" s="194" t="str">
        <f>IFERROR(INDEX(Расходка[Наименование расходного материала],MATCH(Расходка[[#This Row],[№]],Поиск_расходки[Индекс13],0)),"")</f>
        <v>Launcher 6F AL 1</v>
      </c>
      <c r="AF69" s="4" t="s">
        <v>6</v>
      </c>
      <c r="AG69" s="4" t="s">
        <v>459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349</v>
      </c>
      <c r="E70" s="193">
        <f>IF(ISNUMBER(SEARCH('Карта учёта'!$B$13,Расходка[[#This Row],[Наименование расходного материала]])),MAX($E$1:E69)+1,0)</f>
        <v>0</v>
      </c>
      <c r="F70" s="193">
        <f>IF(ISNUMBER(SEARCH('Карта учёта'!$B$14,Расходка[[#This Row],[Наименование расходного материала]])),MAX($F$1:F69)+1,0)</f>
        <v>0</v>
      </c>
      <c r="G70" s="193">
        <f>IF(ISNUMBER(SEARCH('Карта учёта'!$B$15,Расходка[[#This Row],[Наименование расходного материала]])),MAX($G$1:G69)+1,0)</f>
        <v>0</v>
      </c>
      <c r="H70" s="193">
        <f>IF(ISNUMBER(SEARCH('Карта учёта'!$B$16,Расходка[[#This Row],[Наименование расходного материала]])),MAX($H$1:H69)+1,0)</f>
        <v>0</v>
      </c>
      <c r="I70" s="193">
        <f>IF(ISNUMBER(SEARCH('Карта учёта'!$B$17,Расходка[[#This Row],[Наименование расходного материала]])),MAX($I$1:I69)+1,0)</f>
        <v>0</v>
      </c>
      <c r="J70" s="193">
        <f>IF(ISNUMBER(SEARCH('Карта учёта'!#REF!,Расходка[[#This Row],[Наименование расходного материала]])),MAX($J$1:J69)+1,0)</f>
        <v>0</v>
      </c>
      <c r="K70" s="193">
        <f>IF(ISNUMBER(SEARCH('Карта учёта'!#REF!,Расходка[[#This Row],[Наименование расходного материала]])),MAX($K$1:K69)+1,0)</f>
        <v>0</v>
      </c>
      <c r="L70" s="193">
        <f>IF(ISNUMBER(SEARCH('Карта учёта'!$B$18,Расходка[[#This Row],[Наименование расходного материала]])),MAX($L$1:L69)+1,0)</f>
        <v>0</v>
      </c>
      <c r="M70" s="193">
        <f>IF(ISNUMBER(SEARCH('Карта учёта'!$B$19,Расходка[[#This Row],[Наименование расходного материала]])),MAX($M$1:M69)+1,0)</f>
        <v>0</v>
      </c>
      <c r="N70" s="193">
        <f>IF(ISNUMBER(SEARCH('Карта учёта'!$B$20,Расходка[[#This Row],[Наименование расходного материала]])),MAX($N$1:N69)+1,0)</f>
        <v>0</v>
      </c>
      <c r="O70" s="193">
        <f>IF(ISNUMBER(SEARCH('Карта учёта'!$B$21,Расходка[[#This Row],[Наименование расходного материала]])),MAX($O$1:O69)+1,0)</f>
        <v>0</v>
      </c>
      <c r="P70" s="193">
        <f>IF(ISNUMBER(SEARCH('Карта учёта'!$B$22,Расходка[[#This Row],[Наименование расходного материала]])),MAX($P$1:P69)+1,0)</f>
        <v>69</v>
      </c>
      <c r="Q70" s="193">
        <f>IF(ISNUMBER(SEARCH('Карта учёта'!$B$23,Расходка[[#This Row],[Наименование расходного материала]])),MAX($Q$1:Q69)+1,0)</f>
        <v>69</v>
      </c>
      <c r="R70" s="194" t="str">
        <f>IFERROR(INDEX(Расходка[Наименование расходного материала],MATCH(Расходка[[#This Row],[№]],Поиск_расходки[Индекс1],0)),"")</f>
        <v/>
      </c>
      <c r="S70" s="194" t="str">
        <f>IFERROR(INDEX(Расходка[Наименование расходного материала],MATCH(Расходка[[#This Row],[№]],Поиск_расходки[Индекс2],0)),"")</f>
        <v/>
      </c>
      <c r="T70" s="194" t="str">
        <f>IFERROR(INDEX(Расходка[Наименование расходного материала],MATCH(Расходка[[#This Row],[№]],Поиск_расходки[Индекс3],0)),"")</f>
        <v/>
      </c>
      <c r="U70" s="194" t="str">
        <f>IFERROR(INDEX(Расходка[Наименование расходного материала],MATCH(Расходка[[#This Row],[№]],Поиск_расходки[Индекс4],0)),"")</f>
        <v/>
      </c>
      <c r="V70" s="194" t="str">
        <f>IFERROR(INDEX(Расходка[Наименование расходного материала],MATCH(Расходка[[#This Row],[№]],Поиск_расходки[Индекс5],0)),"")</f>
        <v/>
      </c>
      <c r="W70" s="194" t="str">
        <f>IFERROR(INDEX(Расходка[Наименование расходного материала],MATCH(Расходка[[#This Row],[№]],Поиск_расходки[Индекс6],0)),"")</f>
        <v/>
      </c>
      <c r="X70" s="194" t="str">
        <f>IFERROR(INDEX(Расходка[Наименование расходного материала],MATCH(Расходка[[#This Row],[№]],Поиск_расходки[Индекс7],0)),"")</f>
        <v/>
      </c>
      <c r="Y70" s="194" t="str">
        <f>IFERROR(INDEX(Расходка[Наименование расходного материала],MATCH(Расходка[[#This Row],[№]],Поиск_расходки[Индекс8],0)),"")</f>
        <v/>
      </c>
      <c r="Z70" s="194" t="str">
        <f>IFERROR(INDEX(Расходка[Наименование расходного материала],MATCH(Расходка[[#This Row],[№]],Поиск_расходки[Индекс9],0)),"")</f>
        <v/>
      </c>
      <c r="AA70" s="194" t="str">
        <f>IFERROR(INDEX(Расходка[Наименование расходного материала],MATCH(Расходка[[#This Row],[№]],Поиск_расходки[Индекс10],0)),"")</f>
        <v/>
      </c>
      <c r="AB70" s="194" t="str">
        <f>IFERROR(INDEX(Расходка[Наименование расходного материала],MATCH(Расходка[[#This Row],[№]],Поиск_расходки[Индекс11],0)),"")</f>
        <v/>
      </c>
      <c r="AC70" s="194" t="str">
        <f>IFERROR(INDEX(Расходка[Наименование расходного материала],MATCH(Расходка[[#This Row],[№]],Поиск_расходки[Индекс12],0)),"")</f>
        <v>Launcher 6F AL 2</v>
      </c>
      <c r="AD70" s="194" t="str">
        <f>IFERROR(INDEX(Расходка[Наименование расходного материала],MATCH(Расходка[[#This Row],[№]],Поиск_расходки[Индекс13],0)),"")</f>
        <v>Launcher 6F AL 2</v>
      </c>
      <c r="AF70" s="4" t="s">
        <v>6</v>
      </c>
      <c r="AG70" s="4" t="s">
        <v>460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323</v>
      </c>
      <c r="E71" s="193">
        <f>IF(ISNUMBER(SEARCH('Карта учёта'!$B$13,Расходка[[#This Row],[Наименование расходного материала]])),MAX($E$1:E70)+1,0)</f>
        <v>0</v>
      </c>
      <c r="F71" s="193">
        <f>IF(ISNUMBER(SEARCH('Карта учёта'!$B$14,Расходка[[#This Row],[Наименование расходного материала]])),MAX($F$1:F70)+1,0)</f>
        <v>0</v>
      </c>
      <c r="G71" s="193">
        <f>IF(ISNUMBER(SEARCH('Карта учёта'!$B$15,Расходка[[#This Row],[Наименование расходного материала]])),MAX($G$1:G70)+1,0)</f>
        <v>0</v>
      </c>
      <c r="H71" s="193">
        <f>IF(ISNUMBER(SEARCH('Карта учёта'!$B$16,Расходка[[#This Row],[Наименование расходного материала]])),MAX($H$1:H70)+1,0)</f>
        <v>0</v>
      </c>
      <c r="I71" s="193">
        <f>IF(ISNUMBER(SEARCH('Карта учёта'!$B$17,Расходка[[#This Row],[Наименование расходного материала]])),MAX($I$1:I70)+1,0)</f>
        <v>0</v>
      </c>
      <c r="J71" s="193">
        <f>IF(ISNUMBER(SEARCH('Карта учёта'!#REF!,Расходка[[#This Row],[Наименование расходного материала]])),MAX($J$1:J70)+1,0)</f>
        <v>0</v>
      </c>
      <c r="K71" s="193">
        <f>IF(ISNUMBER(SEARCH('Карта учёта'!#REF!,Расходка[[#This Row],[Наименование расходного материала]])),MAX($K$1:K70)+1,0)</f>
        <v>0</v>
      </c>
      <c r="L71" s="193">
        <f>IF(ISNUMBER(SEARCH('Карта учёта'!$B$18,Расходка[[#This Row],[Наименование расходного материала]])),MAX($L$1:L70)+1,0)</f>
        <v>0</v>
      </c>
      <c r="M71" s="193">
        <f>IF(ISNUMBER(SEARCH('Карта учёта'!$B$19,Расходка[[#This Row],[Наименование расходного материала]])),MAX($M$1:M70)+1,0)</f>
        <v>0</v>
      </c>
      <c r="N71" s="193">
        <f>IF(ISNUMBER(SEARCH('Карта учёта'!$B$20,Расходка[[#This Row],[Наименование расходного материала]])),MAX($N$1:N70)+1,0)</f>
        <v>0</v>
      </c>
      <c r="O71" s="193">
        <f>IF(ISNUMBER(SEARCH('Карта учёта'!$B$21,Расходка[[#This Row],[Наименование расходного материала]])),MAX($O$1:O70)+1,0)</f>
        <v>0</v>
      </c>
      <c r="P71" s="193">
        <f>IF(ISNUMBER(SEARCH('Карта учёта'!$B$22,Расходка[[#This Row],[Наименование расходного материала]])),MAX($P$1:P70)+1,0)</f>
        <v>70</v>
      </c>
      <c r="Q71" s="193">
        <f>IF(ISNUMBER(SEARCH('Карта учёта'!$B$23,Расходка[[#This Row],[Наименование расходного материала]])),MAX($Q$1:Q70)+1,0)</f>
        <v>70</v>
      </c>
      <c r="R71" s="194" t="str">
        <f>IFERROR(INDEX(Расходка[Наименование расходного материала],MATCH(Расходка[[#This Row],[№]],Поиск_расходки[Индекс1],0)),"")</f>
        <v/>
      </c>
      <c r="S71" s="194" t="str">
        <f>IFERROR(INDEX(Расходка[Наименование расходного материала],MATCH(Расходка[[#This Row],[№]],Поиск_расходки[Индекс2],0)),"")</f>
        <v/>
      </c>
      <c r="T71" s="194" t="str">
        <f>IFERROR(INDEX(Расходка[Наименование расходного материала],MATCH(Расходка[[#This Row],[№]],Поиск_расходки[Индекс3],0)),"")</f>
        <v/>
      </c>
      <c r="U71" s="194" t="str">
        <f>IFERROR(INDEX(Расходка[Наименование расходного материала],MATCH(Расходка[[#This Row],[№]],Поиск_расходки[Индекс4],0)),"")</f>
        <v/>
      </c>
      <c r="V71" s="194" t="str">
        <f>IFERROR(INDEX(Расходка[Наименование расходного материала],MATCH(Расходка[[#This Row],[№]],Поиск_расходки[Индекс5],0)),"")</f>
        <v/>
      </c>
      <c r="W71" s="194" t="str">
        <f>IFERROR(INDEX(Расходка[Наименование расходного материала],MATCH(Расходка[[#This Row],[№]],Поиск_расходки[Индекс6],0)),"")</f>
        <v/>
      </c>
      <c r="X71" s="194" t="str">
        <f>IFERROR(INDEX(Расходка[Наименование расходного материала],MATCH(Расходка[[#This Row],[№]],Поиск_расходки[Индекс7],0)),"")</f>
        <v/>
      </c>
      <c r="Y71" s="194" t="str">
        <f>IFERROR(INDEX(Расходка[Наименование расходного материала],MATCH(Расходка[[#This Row],[№]],Поиск_расходки[Индекс8],0)),"")</f>
        <v/>
      </c>
      <c r="Z71" s="194" t="str">
        <f>IFERROR(INDEX(Расходка[Наименование расходного материала],MATCH(Расходка[[#This Row],[№]],Поиск_расходки[Индекс9],0)),"")</f>
        <v/>
      </c>
      <c r="AA71" s="194" t="str">
        <f>IFERROR(INDEX(Расходка[Наименование расходного материала],MATCH(Расходка[[#This Row],[№]],Поиск_расходки[Индекс10],0)),"")</f>
        <v/>
      </c>
      <c r="AB71" s="194" t="str">
        <f>IFERROR(INDEX(Расходка[Наименование расходного материала],MATCH(Расходка[[#This Row],[№]],Поиск_расходки[Индекс11],0)),"")</f>
        <v/>
      </c>
      <c r="AC71" s="194" t="str">
        <f>IFERROR(INDEX(Расходка[Наименование расходного материала],MATCH(Расходка[[#This Row],[№]],Поиск_расходки[Индекс12],0)),"")</f>
        <v>Launcher 6F EBU 3.5</v>
      </c>
      <c r="AD71" s="194" t="str">
        <f>IFERROR(INDEX(Расходка[Наименование расходного материала],MATCH(Расходка[[#This Row],[№]],Поиск_расходки[Индекс13],0)),"")</f>
        <v>Launcher 6F EBU 3.5</v>
      </c>
      <c r="AF71" s="4" t="s">
        <v>6</v>
      </c>
      <c r="AG71" s="4" t="s">
        <v>415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324</v>
      </c>
      <c r="E72" s="193">
        <f>IF(ISNUMBER(SEARCH('Карта учёта'!$B$13,Расходка[[#This Row],[Наименование расходного материала]])),MAX($E$1:E71)+1,0)</f>
        <v>0</v>
      </c>
      <c r="F72" s="193">
        <f>IF(ISNUMBER(SEARCH('Карта учёта'!$B$14,Расходка[[#This Row],[Наименование расходного материала]])),MAX($F$1:F71)+1,0)</f>
        <v>0</v>
      </c>
      <c r="G72" s="193">
        <f>IF(ISNUMBER(SEARCH('Карта учёта'!$B$15,Расходка[[#This Row],[Наименование расходного материала]])),MAX($G$1:G71)+1,0)</f>
        <v>0</v>
      </c>
      <c r="H72" s="193">
        <f>IF(ISNUMBER(SEARCH('Карта учёта'!$B$16,Расходка[[#This Row],[Наименование расходного материала]])),MAX($H$1:H71)+1,0)</f>
        <v>0</v>
      </c>
      <c r="I72" s="193">
        <f>IF(ISNUMBER(SEARCH('Карта учёта'!$B$17,Расходка[[#This Row],[Наименование расходного материала]])),MAX($I$1:I71)+1,0)</f>
        <v>0</v>
      </c>
      <c r="J72" s="193">
        <f>IF(ISNUMBER(SEARCH('Карта учёта'!#REF!,Расходка[[#This Row],[Наименование расходного материала]])),MAX($J$1:J71)+1,0)</f>
        <v>0</v>
      </c>
      <c r="K72" s="193">
        <f>IF(ISNUMBER(SEARCH('Карта учёта'!#REF!,Расходка[[#This Row],[Наименование расходного материала]])),MAX($K$1:K71)+1,0)</f>
        <v>0</v>
      </c>
      <c r="L72" s="193">
        <f>IF(ISNUMBER(SEARCH('Карта учёта'!$B$18,Расходка[[#This Row],[Наименование расходного материала]])),MAX($L$1:L71)+1,0)</f>
        <v>0</v>
      </c>
      <c r="M72" s="193">
        <f>IF(ISNUMBER(SEARCH('Карта учёта'!$B$19,Расходка[[#This Row],[Наименование расходного материала]])),MAX($M$1:M71)+1,0)</f>
        <v>0</v>
      </c>
      <c r="N72" s="193">
        <f>IF(ISNUMBER(SEARCH('Карта учёта'!$B$20,Расходка[[#This Row],[Наименование расходного материала]])),MAX($N$1:N71)+1,0)</f>
        <v>0</v>
      </c>
      <c r="O72" s="193">
        <f>IF(ISNUMBER(SEARCH('Карта учёта'!$B$21,Расходка[[#This Row],[Наименование расходного материала]])),MAX($O$1:O71)+1,0)</f>
        <v>0</v>
      </c>
      <c r="P72" s="193">
        <f>IF(ISNUMBER(SEARCH('Карта учёта'!$B$22,Расходка[[#This Row],[Наименование расходного материала]])),MAX($P$1:P71)+1,0)</f>
        <v>71</v>
      </c>
      <c r="Q72" s="193">
        <f>IF(ISNUMBER(SEARCH('Карта учёта'!$B$23,Расходка[[#This Row],[Наименование расходного материала]])),MAX($Q$1:Q71)+1,0)</f>
        <v>71</v>
      </c>
      <c r="R72" s="194" t="str">
        <f>IFERROR(INDEX(Расходка[Наименование расходного материала],MATCH(Расходка[[#This Row],[№]],Поиск_расходки[Индекс1],0)),"")</f>
        <v/>
      </c>
      <c r="S72" s="194" t="str">
        <f>IFERROR(INDEX(Расходка[Наименование расходного материала],MATCH(Расходка[[#This Row],[№]],Поиск_расходки[Индекс2],0)),"")</f>
        <v/>
      </c>
      <c r="T72" s="194" t="str">
        <f>IFERROR(INDEX(Расходка[Наименование расходного материала],MATCH(Расходка[[#This Row],[№]],Поиск_расходки[Индекс3],0)),"")</f>
        <v/>
      </c>
      <c r="U72" s="194" t="str">
        <f>IFERROR(INDEX(Расходка[Наименование расходного материала],MATCH(Расходка[[#This Row],[№]],Поиск_расходки[Индекс4],0)),"")</f>
        <v/>
      </c>
      <c r="V72" s="194" t="str">
        <f>IFERROR(INDEX(Расходка[Наименование расходного материала],MATCH(Расходка[[#This Row],[№]],Поиск_расходки[Индекс5],0)),"")</f>
        <v/>
      </c>
      <c r="W72" s="194" t="str">
        <f>IFERROR(INDEX(Расходка[Наименование расходного материала],MATCH(Расходка[[#This Row],[№]],Поиск_расходки[Индекс6],0)),"")</f>
        <v/>
      </c>
      <c r="X72" s="194" t="str">
        <f>IFERROR(INDEX(Расходка[Наименование расходного материала],MATCH(Расходка[[#This Row],[№]],Поиск_расходки[Индекс7],0)),"")</f>
        <v/>
      </c>
      <c r="Y72" s="194" t="str">
        <f>IFERROR(INDEX(Расходка[Наименование расходного материала],MATCH(Расходка[[#This Row],[№]],Поиск_расходки[Индекс8],0)),"")</f>
        <v/>
      </c>
      <c r="Z72" s="194" t="str">
        <f>IFERROR(INDEX(Расходка[Наименование расходного материала],MATCH(Расходка[[#This Row],[№]],Поиск_расходки[Индекс9],0)),"")</f>
        <v/>
      </c>
      <c r="AA72" s="194" t="str">
        <f>IFERROR(INDEX(Расходка[Наименование расходного материала],MATCH(Расходка[[#This Row],[№]],Поиск_расходки[Индекс10],0)),"")</f>
        <v/>
      </c>
      <c r="AB72" s="194" t="str">
        <f>IFERROR(INDEX(Расходка[Наименование расходного материала],MATCH(Расходка[[#This Row],[№]],Поиск_расходки[Индекс11],0)),"")</f>
        <v/>
      </c>
      <c r="AC72" s="194" t="str">
        <f>IFERROR(INDEX(Расходка[Наименование расходного материала],MATCH(Расходка[[#This Row],[№]],Поиск_расходки[Индекс12],0)),"")</f>
        <v>Launcher 6F EBU 4.0</v>
      </c>
      <c r="AD72" s="194" t="str">
        <f>IFERROR(INDEX(Расходка[Наименование расходного материала],MATCH(Расходка[[#This Row],[№]],Поиск_расходки[Индекс13],0)),"")</f>
        <v>Launcher 6F EBU 4.0</v>
      </c>
      <c r="AF72" s="4" t="s">
        <v>6</v>
      </c>
      <c r="AG72" s="4" t="s">
        <v>461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325</v>
      </c>
      <c r="E73" s="193">
        <f>IF(ISNUMBER(SEARCH('Карта учёта'!$B$13,Расходка[[#This Row],[Наименование расходного материала]])),MAX($E$1:E72)+1,0)</f>
        <v>0</v>
      </c>
      <c r="F73" s="193">
        <f>IF(ISNUMBER(SEARCH('Карта учёта'!$B$14,Расходка[[#This Row],[Наименование расходного материала]])),MAX($F$1:F72)+1,0)</f>
        <v>0</v>
      </c>
      <c r="G73" s="193">
        <f>IF(ISNUMBER(SEARCH('Карта учёта'!$B$15,Расходка[[#This Row],[Наименование расходного материала]])),MAX($G$1:G72)+1,0)</f>
        <v>0</v>
      </c>
      <c r="H73" s="193">
        <f>IF(ISNUMBER(SEARCH('Карта учёта'!$B$16,Расходка[[#This Row],[Наименование расходного материала]])),MAX($H$1:H72)+1,0)</f>
        <v>0</v>
      </c>
      <c r="I73" s="193">
        <f>IF(ISNUMBER(SEARCH('Карта учёта'!$B$17,Расходка[[#This Row],[Наименование расходного материала]])),MAX($I$1:I72)+1,0)</f>
        <v>0</v>
      </c>
      <c r="J73" s="193">
        <f>IF(ISNUMBER(SEARCH('Карта учёта'!#REF!,Расходка[[#This Row],[Наименование расходного материала]])),MAX($J$1:J72)+1,0)</f>
        <v>0</v>
      </c>
      <c r="K73" s="193">
        <f>IF(ISNUMBER(SEARCH('Карта учёта'!#REF!,Расходка[[#This Row],[Наименование расходного материала]])),MAX($K$1:K72)+1,0)</f>
        <v>0</v>
      </c>
      <c r="L73" s="193">
        <f>IF(ISNUMBER(SEARCH('Карта учёта'!$B$18,Расходка[[#This Row],[Наименование расходного материала]])),MAX($L$1:L72)+1,0)</f>
        <v>0</v>
      </c>
      <c r="M73" s="193">
        <f>IF(ISNUMBER(SEARCH('Карта учёта'!$B$19,Расходка[[#This Row],[Наименование расходного материала]])),MAX($M$1:M72)+1,0)</f>
        <v>0</v>
      </c>
      <c r="N73" s="193">
        <f>IF(ISNUMBER(SEARCH('Карта учёта'!$B$20,Расходка[[#This Row],[Наименование расходного материала]])),MAX($N$1:N72)+1,0)</f>
        <v>0</v>
      </c>
      <c r="O73" s="193">
        <f>IF(ISNUMBER(SEARCH('Карта учёта'!$B$21,Расходка[[#This Row],[Наименование расходного материала]])),MAX($O$1:O72)+1,0)</f>
        <v>0</v>
      </c>
      <c r="P73" s="193">
        <f>IF(ISNUMBER(SEARCH('Карта учёта'!$B$22,Расходка[[#This Row],[Наименование расходного материала]])),MAX($P$1:P72)+1,0)</f>
        <v>72</v>
      </c>
      <c r="Q73" s="193">
        <f>IF(ISNUMBER(SEARCH('Карта учёта'!$B$23,Расходка[[#This Row],[Наименование расходного материала]])),MAX($Q$1:Q72)+1,0)</f>
        <v>72</v>
      </c>
      <c r="R73" s="194" t="str">
        <f>IFERROR(INDEX(Расходка[Наименование расходного материала],MATCH(Расходка[[#This Row],[№]],Поиск_расходки[Индекс1],0)),"")</f>
        <v/>
      </c>
      <c r="S73" s="194" t="str">
        <f>IFERROR(INDEX(Расходка[Наименование расходного материала],MATCH(Расходка[[#This Row],[№]],Поиск_расходки[Индекс2],0)),"")</f>
        <v/>
      </c>
      <c r="T73" s="194" t="str">
        <f>IFERROR(INDEX(Расходка[Наименование расходного материала],MATCH(Расходка[[#This Row],[№]],Поиск_расходки[Индекс3],0)),"")</f>
        <v/>
      </c>
      <c r="U73" s="194" t="str">
        <f>IFERROR(INDEX(Расходка[Наименование расходного материала],MATCH(Расходка[[#This Row],[№]],Поиск_расходки[Индекс4],0)),"")</f>
        <v/>
      </c>
      <c r="V73" s="194" t="str">
        <f>IFERROR(INDEX(Расходка[Наименование расходного материала],MATCH(Расходка[[#This Row],[№]],Поиск_расходки[Индекс5],0)),"")</f>
        <v/>
      </c>
      <c r="W73" s="194" t="str">
        <f>IFERROR(INDEX(Расходка[Наименование расходного материала],MATCH(Расходка[[#This Row],[№]],Поиск_расходки[Индекс6],0)),"")</f>
        <v/>
      </c>
      <c r="X73" s="194" t="str">
        <f>IFERROR(INDEX(Расходка[Наименование расходного материала],MATCH(Расходка[[#This Row],[№]],Поиск_расходки[Индекс7],0)),"")</f>
        <v/>
      </c>
      <c r="Y73" s="194" t="str">
        <f>IFERROR(INDEX(Расходка[Наименование расходного материала],MATCH(Расходка[[#This Row],[№]],Поиск_расходки[Индекс8],0)),"")</f>
        <v/>
      </c>
      <c r="Z73" s="194" t="str">
        <f>IFERROR(INDEX(Расходка[Наименование расходного материала],MATCH(Расходка[[#This Row],[№]],Поиск_расходки[Индекс9],0)),"")</f>
        <v/>
      </c>
      <c r="AA73" s="194" t="str">
        <f>IFERROR(INDEX(Расходка[Наименование расходного материала],MATCH(Расходка[[#This Row],[№]],Поиск_расходки[Индекс10],0)),"")</f>
        <v/>
      </c>
      <c r="AB73" s="194" t="str">
        <f>IFERROR(INDEX(Расходка[Наименование расходного материала],MATCH(Расходка[[#This Row],[№]],Поиск_расходки[Индекс11],0)),"")</f>
        <v/>
      </c>
      <c r="AC73" s="194" t="str">
        <f>IFERROR(INDEX(Расходка[Наименование расходного материала],MATCH(Расходка[[#This Row],[№]],Поиск_расходки[Индекс12],0)),"")</f>
        <v>Launcher 6F JL 3.5</v>
      </c>
      <c r="AD73" s="194" t="str">
        <f>IFERROR(INDEX(Расходка[Наименование расходного материала],MATCH(Расходка[[#This Row],[№]],Поиск_расходки[Индекс13],0)),"")</f>
        <v>Launcher 6F JL 3.5</v>
      </c>
      <c r="AF73" s="4" t="s">
        <v>6</v>
      </c>
      <c r="AG73" s="4" t="s">
        <v>416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326</v>
      </c>
      <c r="E74" s="193">
        <f>IF(ISNUMBER(SEARCH('Карта учёта'!$B$13,Расходка[[#This Row],[Наименование расходного материала]])),MAX($E$1:E73)+1,0)</f>
        <v>0</v>
      </c>
      <c r="F74" s="193">
        <f>IF(ISNUMBER(SEARCH('Карта учёта'!$B$14,Расходка[[#This Row],[Наименование расходного материала]])),MAX($F$1:F73)+1,0)</f>
        <v>0</v>
      </c>
      <c r="G74" s="193">
        <f>IF(ISNUMBER(SEARCH('Карта учёта'!$B$15,Расходка[[#This Row],[Наименование расходного материала]])),MAX($G$1:G73)+1,0)</f>
        <v>0</v>
      </c>
      <c r="H74" s="193">
        <f>IF(ISNUMBER(SEARCH('Карта учёта'!$B$16,Расходка[[#This Row],[Наименование расходного материала]])),MAX($H$1:H73)+1,0)</f>
        <v>0</v>
      </c>
      <c r="I74" s="193">
        <f>IF(ISNUMBER(SEARCH('Карта учёта'!$B$17,Расходка[[#This Row],[Наименование расходного материала]])),MAX($I$1:I73)+1,0)</f>
        <v>0</v>
      </c>
      <c r="J74" s="193">
        <f>IF(ISNUMBER(SEARCH('Карта учёта'!#REF!,Расходка[[#This Row],[Наименование расходного материала]])),MAX($J$1:J73)+1,0)</f>
        <v>0</v>
      </c>
      <c r="K74" s="193">
        <f>IF(ISNUMBER(SEARCH('Карта учёта'!#REF!,Расходка[[#This Row],[Наименование расходного материала]])),MAX($K$1:K73)+1,0)</f>
        <v>0</v>
      </c>
      <c r="L74" s="193">
        <f>IF(ISNUMBER(SEARCH('Карта учёта'!$B$18,Расходка[[#This Row],[Наименование расходного материала]])),MAX($L$1:L73)+1,0)</f>
        <v>0</v>
      </c>
      <c r="M74" s="193">
        <f>IF(ISNUMBER(SEARCH('Карта учёта'!$B$19,Расходка[[#This Row],[Наименование расходного материала]])),MAX($M$1:M73)+1,0)</f>
        <v>0</v>
      </c>
      <c r="N74" s="193">
        <f>IF(ISNUMBER(SEARCH('Карта учёта'!$B$20,Расходка[[#This Row],[Наименование расходного материала]])),MAX($N$1:N73)+1,0)</f>
        <v>0</v>
      </c>
      <c r="O74" s="193">
        <f>IF(ISNUMBER(SEARCH('Карта учёта'!$B$21,Расходка[[#This Row],[Наименование расходного материала]])),MAX($O$1:O73)+1,0)</f>
        <v>0</v>
      </c>
      <c r="P74" s="193">
        <f>IF(ISNUMBER(SEARCH('Карта учёта'!$B$22,Расходка[[#This Row],[Наименование расходного материала]])),MAX($P$1:P73)+1,0)</f>
        <v>73</v>
      </c>
      <c r="Q74" s="193">
        <f>IF(ISNUMBER(SEARCH('Карта учёта'!$B$23,Расходка[[#This Row],[Наименование расходного материала]])),MAX($Q$1:Q73)+1,0)</f>
        <v>73</v>
      </c>
      <c r="R74" s="194" t="str">
        <f>IFERROR(INDEX(Расходка[Наименование расходного материала],MATCH(Расходка[[#This Row],[№]],Поиск_расходки[Индекс1],0)),"")</f>
        <v/>
      </c>
      <c r="S74" s="194" t="str">
        <f>IFERROR(INDEX(Расходка[Наименование расходного материала],MATCH(Расходка[[#This Row],[№]],Поиск_расходки[Индекс2],0)),"")</f>
        <v/>
      </c>
      <c r="T74" s="194" t="str">
        <f>IFERROR(INDEX(Расходка[Наименование расходного материала],MATCH(Расходка[[#This Row],[№]],Поиск_расходки[Индекс3],0)),"")</f>
        <v/>
      </c>
      <c r="U74" s="194" t="str">
        <f>IFERROR(INDEX(Расходка[Наименование расходного материала],MATCH(Расходка[[#This Row],[№]],Поиск_расходки[Индекс4],0)),"")</f>
        <v/>
      </c>
      <c r="V74" s="194" t="str">
        <f>IFERROR(INDEX(Расходка[Наименование расходного материала],MATCH(Расходка[[#This Row],[№]],Поиск_расходки[Индекс5],0)),"")</f>
        <v/>
      </c>
      <c r="W74" s="194" t="str">
        <f>IFERROR(INDEX(Расходка[Наименование расходного материала],MATCH(Расходка[[#This Row],[№]],Поиск_расходки[Индекс6],0)),"")</f>
        <v/>
      </c>
      <c r="X74" s="194" t="str">
        <f>IFERROR(INDEX(Расходка[Наименование расходного материала],MATCH(Расходка[[#This Row],[№]],Поиск_расходки[Индекс7],0)),"")</f>
        <v/>
      </c>
      <c r="Y74" s="194" t="str">
        <f>IFERROR(INDEX(Расходка[Наименование расходного материала],MATCH(Расходка[[#This Row],[№]],Поиск_расходки[Индекс8],0)),"")</f>
        <v/>
      </c>
      <c r="Z74" s="194" t="str">
        <f>IFERROR(INDEX(Расходка[Наименование расходного материала],MATCH(Расходка[[#This Row],[№]],Поиск_расходки[Индекс9],0)),"")</f>
        <v/>
      </c>
      <c r="AA74" s="194" t="str">
        <f>IFERROR(INDEX(Расходка[Наименование расходного материала],MATCH(Расходка[[#This Row],[№]],Поиск_расходки[Индекс10],0)),"")</f>
        <v/>
      </c>
      <c r="AB74" s="194" t="str">
        <f>IFERROR(INDEX(Расходка[Наименование расходного материала],MATCH(Расходка[[#This Row],[№]],Поиск_расходки[Индекс11],0)),"")</f>
        <v/>
      </c>
      <c r="AC74" s="194" t="str">
        <f>IFERROR(INDEX(Расходка[Наименование расходного материала],MATCH(Расходка[[#This Row],[№]],Поиск_расходки[Индекс12],0)),"")</f>
        <v>Launcher 6F JL 4.0</v>
      </c>
      <c r="AD74" s="194" t="str">
        <f>IFERROR(INDEX(Расходка[Наименование расходного материала],MATCH(Расходка[[#This Row],[№]],Поиск_расходки[Индекс13],0)),"")</f>
        <v>Launcher 6F JL 4.0</v>
      </c>
      <c r="AF74" s="4" t="s">
        <v>6</v>
      </c>
      <c r="AG74" s="4" t="s">
        <v>462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332</v>
      </c>
      <c r="E75" s="193">
        <f>IF(ISNUMBER(SEARCH('Карта учёта'!$B$13,Расходка[[#This Row],[Наименование расходного материала]])),MAX($E$1:E74)+1,0)</f>
        <v>0</v>
      </c>
      <c r="F75" s="193">
        <f>IF(ISNUMBER(SEARCH('Карта учёта'!$B$14,Расходка[[#This Row],[Наименование расходного материала]])),MAX($F$1:F74)+1,0)</f>
        <v>0</v>
      </c>
      <c r="G75" s="193">
        <f>IF(ISNUMBER(SEARCH('Карта учёта'!$B$15,Расходка[[#This Row],[Наименование расходного материала]])),MAX($G$1:G74)+1,0)</f>
        <v>0</v>
      </c>
      <c r="H75" s="193">
        <f>IF(ISNUMBER(SEARCH('Карта учёта'!$B$16,Расходка[[#This Row],[Наименование расходного материала]])),MAX($H$1:H74)+1,0)</f>
        <v>0</v>
      </c>
      <c r="I75" s="193">
        <f>IF(ISNUMBER(SEARCH('Карта учёта'!$B$17,Расходка[[#This Row],[Наименование расходного материала]])),MAX($I$1:I74)+1,0)</f>
        <v>0</v>
      </c>
      <c r="J75" s="193">
        <f>IF(ISNUMBER(SEARCH('Карта учёта'!#REF!,Расходка[[#This Row],[Наименование расходного материала]])),MAX($J$1:J74)+1,0)</f>
        <v>0</v>
      </c>
      <c r="K75" s="193">
        <f>IF(ISNUMBER(SEARCH('Карта учёта'!#REF!,Расходка[[#This Row],[Наименование расходного материала]])),MAX($K$1:K74)+1,0)</f>
        <v>0</v>
      </c>
      <c r="L75" s="193">
        <f>IF(ISNUMBER(SEARCH('Карта учёта'!$B$18,Расходка[[#This Row],[Наименование расходного материала]])),MAX($L$1:L74)+1,0)</f>
        <v>0</v>
      </c>
      <c r="M75" s="193">
        <f>IF(ISNUMBER(SEARCH('Карта учёта'!$B$19,Расходка[[#This Row],[Наименование расходного материала]])),MAX($M$1:M74)+1,0)</f>
        <v>0</v>
      </c>
      <c r="N75" s="193">
        <f>IF(ISNUMBER(SEARCH('Карта учёта'!$B$20,Расходка[[#This Row],[Наименование расходного материала]])),MAX($N$1:N74)+1,0)</f>
        <v>0</v>
      </c>
      <c r="O75" s="193">
        <f>IF(ISNUMBER(SEARCH('Карта учёта'!$B$21,Расходка[[#This Row],[Наименование расходного материала]])),MAX($O$1:O74)+1,0)</f>
        <v>0</v>
      </c>
      <c r="P75" s="193">
        <f>IF(ISNUMBER(SEARCH('Карта учёта'!$B$22,Расходка[[#This Row],[Наименование расходного материала]])),MAX($P$1:P74)+1,0)</f>
        <v>74</v>
      </c>
      <c r="Q75" s="193">
        <f>IF(ISNUMBER(SEARCH('Карта учёта'!$B$23,Расходка[[#This Row],[Наименование расходного материала]])),MAX($Q$1:Q74)+1,0)</f>
        <v>74</v>
      </c>
      <c r="R75" s="194" t="str">
        <f>IFERROR(INDEX(Расходка[Наименование расходного материала],MATCH(Расходка[[#This Row],[№]],Поиск_расходки[Индекс1],0)),"")</f>
        <v/>
      </c>
      <c r="S75" s="194" t="str">
        <f>IFERROR(INDEX(Расходка[Наименование расходного материала],MATCH(Расходка[[#This Row],[№]],Поиск_расходки[Индекс2],0)),"")</f>
        <v/>
      </c>
      <c r="T75" s="194" t="str">
        <f>IFERROR(INDEX(Расходка[Наименование расходного материала],MATCH(Расходка[[#This Row],[№]],Поиск_расходки[Индекс3],0)),"")</f>
        <v/>
      </c>
      <c r="U75" s="194" t="str">
        <f>IFERROR(INDEX(Расходка[Наименование расходного материала],MATCH(Расходка[[#This Row],[№]],Поиск_расходки[Индекс4],0)),"")</f>
        <v/>
      </c>
      <c r="V75" s="194" t="str">
        <f>IFERROR(INDEX(Расходка[Наименование расходного материала],MATCH(Расходка[[#This Row],[№]],Поиск_расходки[Индекс5],0)),"")</f>
        <v/>
      </c>
      <c r="W75" s="194" t="str">
        <f>IFERROR(INDEX(Расходка[Наименование расходного материала],MATCH(Расходка[[#This Row],[№]],Поиск_расходки[Индекс6],0)),"")</f>
        <v/>
      </c>
      <c r="X75" s="194" t="str">
        <f>IFERROR(INDEX(Расходка[Наименование расходного материала],MATCH(Расходка[[#This Row],[№]],Поиск_расходки[Индекс7],0)),"")</f>
        <v/>
      </c>
      <c r="Y75" s="194" t="str">
        <f>IFERROR(INDEX(Расходка[Наименование расходного материала],MATCH(Расходка[[#This Row],[№]],Поиск_расходки[Индекс8],0)),"")</f>
        <v/>
      </c>
      <c r="Z75" s="194" t="str">
        <f>IFERROR(INDEX(Расходка[Наименование расходного материала],MATCH(Расходка[[#This Row],[№]],Поиск_расходки[Индекс9],0)),"")</f>
        <v/>
      </c>
      <c r="AA75" s="194" t="str">
        <f>IFERROR(INDEX(Расходка[Наименование расходного материала],MATCH(Расходка[[#This Row],[№]],Поиск_расходки[Индекс10],0)),"")</f>
        <v/>
      </c>
      <c r="AB75" s="194" t="str">
        <f>IFERROR(INDEX(Расходка[Наименование расходного материала],MATCH(Расходка[[#This Row],[№]],Поиск_расходки[Индекс11],0)),"")</f>
        <v/>
      </c>
      <c r="AC75" s="194" t="str">
        <f>IFERROR(INDEX(Расходка[Наименование расходного материала],MATCH(Расходка[[#This Row],[№]],Поиск_расходки[Индекс12],0)),"")</f>
        <v>Launcher 6F JL 4.5</v>
      </c>
      <c r="AD75" s="194" t="str">
        <f>IFERROR(INDEX(Расходка[Наименование расходного материала],MATCH(Расходка[[#This Row],[№]],Поиск_расходки[Индекс13],0)),"")</f>
        <v>Launcher 6F JL 4.5</v>
      </c>
      <c r="AF75" s="4" t="s">
        <v>6</v>
      </c>
      <c r="AG75" s="4" t="s">
        <v>463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327</v>
      </c>
      <c r="E76" s="193">
        <f>IF(ISNUMBER(SEARCH('Карта учёта'!$B$13,Расходка[[#This Row],[Наименование расходного материала]])),MAX($E$1:E75)+1,0)</f>
        <v>0</v>
      </c>
      <c r="F76" s="193">
        <f>IF(ISNUMBER(SEARCH('Карта учёта'!$B$14,Расходка[[#This Row],[Наименование расходного материала]])),MAX($F$1:F75)+1,0)</f>
        <v>0</v>
      </c>
      <c r="G76" s="193">
        <f>IF(ISNUMBER(SEARCH('Карта учёта'!$B$15,Расходка[[#This Row],[Наименование расходного материала]])),MAX($G$1:G75)+1,0)</f>
        <v>0</v>
      </c>
      <c r="H76" s="193">
        <f>IF(ISNUMBER(SEARCH('Карта учёта'!$B$16,Расходка[[#This Row],[Наименование расходного материала]])),MAX($H$1:H75)+1,0)</f>
        <v>0</v>
      </c>
      <c r="I76" s="193">
        <f>IF(ISNUMBER(SEARCH('Карта учёта'!$B$17,Расходка[[#This Row],[Наименование расходного материала]])),MAX($I$1:I75)+1,0)</f>
        <v>0</v>
      </c>
      <c r="J76" s="193">
        <f>IF(ISNUMBER(SEARCH('Карта учёта'!#REF!,Расходка[[#This Row],[Наименование расходного материала]])),MAX($J$1:J75)+1,0)</f>
        <v>0</v>
      </c>
      <c r="K76" s="193">
        <f>IF(ISNUMBER(SEARCH('Карта учёта'!#REF!,Расходка[[#This Row],[Наименование расходного материала]])),MAX($K$1:K75)+1,0)</f>
        <v>0</v>
      </c>
      <c r="L76" s="193">
        <f>IF(ISNUMBER(SEARCH('Карта учёта'!$B$18,Расходка[[#This Row],[Наименование расходного материала]])),MAX($L$1:L75)+1,0)</f>
        <v>0</v>
      </c>
      <c r="M76" s="193">
        <f>IF(ISNUMBER(SEARCH('Карта учёта'!$B$19,Расходка[[#This Row],[Наименование расходного материала]])),MAX($M$1:M75)+1,0)</f>
        <v>0</v>
      </c>
      <c r="N76" s="193">
        <f>IF(ISNUMBER(SEARCH('Карта учёта'!$B$20,Расходка[[#This Row],[Наименование расходного материала]])),MAX($N$1:N75)+1,0)</f>
        <v>0</v>
      </c>
      <c r="O76" s="193">
        <f>IF(ISNUMBER(SEARCH('Карта учёта'!$B$21,Расходка[[#This Row],[Наименование расходного материала]])),MAX($O$1:O75)+1,0)</f>
        <v>0</v>
      </c>
      <c r="P76" s="193">
        <f>IF(ISNUMBER(SEARCH('Карта учёта'!$B$22,Расходка[[#This Row],[Наименование расходного материала]])),MAX($P$1:P75)+1,0)</f>
        <v>75</v>
      </c>
      <c r="Q76" s="193">
        <f>IF(ISNUMBER(SEARCH('Карта учёта'!$B$23,Расходка[[#This Row],[Наименование расходного материала]])),MAX($Q$1:Q75)+1,0)</f>
        <v>75</v>
      </c>
      <c r="R76" s="194" t="str">
        <f>IFERROR(INDEX(Расходка[Наименование расходного материала],MATCH(Расходка[[#This Row],[№]],Поиск_расходки[Индекс1],0)),"")</f>
        <v/>
      </c>
      <c r="S76" s="194" t="str">
        <f>IFERROR(INDEX(Расходка[Наименование расходного материала],MATCH(Расходка[[#This Row],[№]],Поиск_расходки[Индекс2],0)),"")</f>
        <v/>
      </c>
      <c r="T76" s="194" t="str">
        <f>IFERROR(INDEX(Расходка[Наименование расходного материала],MATCH(Расходка[[#This Row],[№]],Поиск_расходки[Индекс3],0)),"")</f>
        <v/>
      </c>
      <c r="U76" s="194" t="str">
        <f>IFERROR(INDEX(Расходка[Наименование расходного материала],MATCH(Расходка[[#This Row],[№]],Поиск_расходки[Индекс4],0)),"")</f>
        <v/>
      </c>
      <c r="V76" s="194" t="str">
        <f>IFERROR(INDEX(Расходка[Наименование расходного материала],MATCH(Расходка[[#This Row],[№]],Поиск_расходки[Индекс5],0)),"")</f>
        <v/>
      </c>
      <c r="W76" s="194" t="str">
        <f>IFERROR(INDEX(Расходка[Наименование расходного материала],MATCH(Расходка[[#This Row],[№]],Поиск_расходки[Индекс6],0)),"")</f>
        <v/>
      </c>
      <c r="X76" s="194" t="str">
        <f>IFERROR(INDEX(Расходка[Наименование расходного материала],MATCH(Расходка[[#This Row],[№]],Поиск_расходки[Индекс7],0)),"")</f>
        <v/>
      </c>
      <c r="Y76" s="194" t="str">
        <f>IFERROR(INDEX(Расходка[Наименование расходного материала],MATCH(Расходка[[#This Row],[№]],Поиск_расходки[Индекс8],0)),"")</f>
        <v/>
      </c>
      <c r="Z76" s="194" t="str">
        <f>IFERROR(INDEX(Расходка[Наименование расходного материала],MATCH(Расходка[[#This Row],[№]],Поиск_расходки[Индекс9],0)),"")</f>
        <v/>
      </c>
      <c r="AA76" s="194" t="str">
        <f>IFERROR(INDEX(Расходка[Наименование расходного материала],MATCH(Расходка[[#This Row],[№]],Поиск_расходки[Индекс10],0)),"")</f>
        <v/>
      </c>
      <c r="AB76" s="194" t="str">
        <f>IFERROR(INDEX(Расходка[Наименование расходного материала],MATCH(Расходка[[#This Row],[№]],Поиск_расходки[Индекс11],0)),"")</f>
        <v/>
      </c>
      <c r="AC76" s="194" t="str">
        <f>IFERROR(INDEX(Расходка[Наименование расходного материала],MATCH(Расходка[[#This Row],[№]],Поиск_расходки[Индекс12],0)),"")</f>
        <v>Launcher 6F JR 3.5</v>
      </c>
      <c r="AD76" s="194" t="str">
        <f>IFERROR(INDEX(Расходка[Наименование расходного материала],MATCH(Расходка[[#This Row],[№]],Поиск_расходки[Индекс13],0)),"")</f>
        <v>Launcher 6F JR 3.5</v>
      </c>
      <c r="AF76" s="4" t="s">
        <v>6</v>
      </c>
      <c r="AG76" s="4" t="s">
        <v>464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328</v>
      </c>
      <c r="E77" s="193">
        <f>IF(ISNUMBER(SEARCH('Карта учёта'!$B$13,Расходка[[#This Row],[Наименование расходного материала]])),MAX($E$1:E76)+1,0)</f>
        <v>0</v>
      </c>
      <c r="F77" s="193">
        <f>IF(ISNUMBER(SEARCH('Карта учёта'!$B$14,Расходка[[#This Row],[Наименование расходного материала]])),MAX($F$1:F76)+1,0)</f>
        <v>1</v>
      </c>
      <c r="G77" s="193">
        <f>IF(ISNUMBER(SEARCH('Карта учёта'!$B$15,Расходка[[#This Row],[Наименование расходного материала]])),MAX($G$1:G76)+1,0)</f>
        <v>0</v>
      </c>
      <c r="H77" s="193">
        <f>IF(ISNUMBER(SEARCH('Карта учёта'!$B$16,Расходка[[#This Row],[Наименование расходного материала]])),MAX($H$1:H76)+1,0)</f>
        <v>0</v>
      </c>
      <c r="I77" s="193">
        <f>IF(ISNUMBER(SEARCH('Карта учёта'!$B$17,Расходка[[#This Row],[Наименование расходного материала]])),MAX($I$1:I76)+1,0)</f>
        <v>0</v>
      </c>
      <c r="J77" s="193">
        <f>IF(ISNUMBER(SEARCH('Карта учёта'!#REF!,Расходка[[#This Row],[Наименование расходного материала]])),MAX($J$1:J76)+1,0)</f>
        <v>0</v>
      </c>
      <c r="K77" s="193">
        <f>IF(ISNUMBER(SEARCH('Карта учёта'!#REF!,Расходка[[#This Row],[Наименование расходного материала]])),MAX($K$1:K76)+1,0)</f>
        <v>0</v>
      </c>
      <c r="L77" s="193">
        <f>IF(ISNUMBER(SEARCH('Карта учёта'!$B$18,Расходка[[#This Row],[Наименование расходного материала]])),MAX($L$1:L76)+1,0)</f>
        <v>0</v>
      </c>
      <c r="M77" s="193">
        <f>IF(ISNUMBER(SEARCH('Карта учёта'!$B$19,Расходка[[#This Row],[Наименование расходного материала]])),MAX($M$1:M76)+1,0)</f>
        <v>0</v>
      </c>
      <c r="N77" s="193">
        <f>IF(ISNUMBER(SEARCH('Карта учёта'!$B$20,Расходка[[#This Row],[Наименование расходного материала]])),MAX($N$1:N76)+1,0)</f>
        <v>0</v>
      </c>
      <c r="O77" s="193">
        <f>IF(ISNUMBER(SEARCH('Карта учёта'!$B$21,Расходка[[#This Row],[Наименование расходного материала]])),MAX($O$1:O76)+1,0)</f>
        <v>0</v>
      </c>
      <c r="P77" s="193">
        <f>IF(ISNUMBER(SEARCH('Карта учёта'!$B$22,Расходка[[#This Row],[Наименование расходного материала]])),MAX($P$1:P76)+1,0)</f>
        <v>76</v>
      </c>
      <c r="Q77" s="193">
        <f>IF(ISNUMBER(SEARCH('Карта учёта'!$B$23,Расходка[[#This Row],[Наименование расходного материала]])),MAX($Q$1:Q76)+1,0)</f>
        <v>76</v>
      </c>
      <c r="R77" s="194" t="str">
        <f>IFERROR(INDEX(Расходка[Наименование расходного материала],MATCH(Расходка[[#This Row],[№]],Поиск_расходки[Индекс1],0)),"")</f>
        <v/>
      </c>
      <c r="S77" s="194" t="str">
        <f>IFERROR(INDEX(Расходка[Наименование расходного материала],MATCH(Расходка[[#This Row],[№]],Поиск_расходки[Индекс2],0)),"")</f>
        <v/>
      </c>
      <c r="T77" s="194" t="str">
        <f>IFERROR(INDEX(Расходка[Наименование расходного материала],MATCH(Расходка[[#This Row],[№]],Поиск_расходки[Индекс3],0)),"")</f>
        <v/>
      </c>
      <c r="U77" s="194" t="str">
        <f>IFERROR(INDEX(Расходка[Наименование расходного материала],MATCH(Расходка[[#This Row],[№]],Поиск_расходки[Индекс4],0)),"")</f>
        <v/>
      </c>
      <c r="V77" s="194" t="str">
        <f>IFERROR(INDEX(Расходка[Наименование расходного материала],MATCH(Расходка[[#This Row],[№]],Поиск_расходки[Индекс5],0)),"")</f>
        <v/>
      </c>
      <c r="W77" s="194" t="str">
        <f>IFERROR(INDEX(Расходка[Наименование расходного материала],MATCH(Расходка[[#This Row],[№]],Поиск_расходки[Индекс6],0)),"")</f>
        <v/>
      </c>
      <c r="X77" s="194" t="str">
        <f>IFERROR(INDEX(Расходка[Наименование расходного материала],MATCH(Расходка[[#This Row],[№]],Поиск_расходки[Индекс7],0)),"")</f>
        <v/>
      </c>
      <c r="Y77" s="194" t="str">
        <f>IFERROR(INDEX(Расходка[Наименование расходного материала],MATCH(Расходка[[#This Row],[№]],Поиск_расходки[Индекс8],0)),"")</f>
        <v/>
      </c>
      <c r="Z77" s="194" t="str">
        <f>IFERROR(INDEX(Расходка[Наименование расходного материала],MATCH(Расходка[[#This Row],[№]],Поиск_расходки[Индекс9],0)),"")</f>
        <v/>
      </c>
      <c r="AA77" s="194" t="str">
        <f>IFERROR(INDEX(Расходка[Наименование расходного материала],MATCH(Расходка[[#This Row],[№]],Поиск_расходки[Индекс10],0)),"")</f>
        <v/>
      </c>
      <c r="AB77" s="194" t="str">
        <f>IFERROR(INDEX(Расходка[Наименование расходного материала],MATCH(Расходка[[#This Row],[№]],Поиск_расходки[Индекс11],0)),"")</f>
        <v/>
      </c>
      <c r="AC77" s="194" t="str">
        <f>IFERROR(INDEX(Расходка[Наименование расходного материала],MATCH(Расходка[[#This Row],[№]],Поиск_расходки[Индекс12],0)),"")</f>
        <v>Launcher 6F JR 4.0</v>
      </c>
      <c r="AD77" s="194" t="str">
        <f>IFERROR(INDEX(Расходка[Наименование расходного материала],MATCH(Расходка[[#This Row],[№]],Поиск_расходки[Индекс13],0)),"")</f>
        <v>Launcher 6F JR 4.0</v>
      </c>
      <c r="AF77" s="4" t="s">
        <v>6</v>
      </c>
      <c r="AG77" s="4" t="s">
        <v>465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338</v>
      </c>
      <c r="E78" s="193">
        <f>IF(ISNUMBER(SEARCH('Карта учёта'!$B$13,Расходка[[#This Row],[Наименование расходного материала]])),MAX($E$1:E77)+1,0)</f>
        <v>0</v>
      </c>
      <c r="F78" s="193">
        <f>IF(ISNUMBER(SEARCH('Карта учёта'!$B$14,Расходка[[#This Row],[Наименование расходного материала]])),MAX($F$1:F77)+1,0)</f>
        <v>0</v>
      </c>
      <c r="G78" s="193">
        <f>IF(ISNUMBER(SEARCH('Карта учёта'!$B$15,Расходка[[#This Row],[Наименование расходного материала]])),MAX($G$1:G77)+1,0)</f>
        <v>0</v>
      </c>
      <c r="H78" s="193">
        <f>IF(ISNUMBER(SEARCH('Карта учёта'!$B$16,Расходка[[#This Row],[Наименование расходного материала]])),MAX($H$1:H77)+1,0)</f>
        <v>0</v>
      </c>
      <c r="I78" s="193">
        <f>IF(ISNUMBER(SEARCH('Карта учёта'!$B$17,Расходка[[#This Row],[Наименование расходного материала]])),MAX($I$1:I77)+1,0)</f>
        <v>0</v>
      </c>
      <c r="J78" s="193">
        <f>IF(ISNUMBER(SEARCH('Карта учёта'!#REF!,Расходка[[#This Row],[Наименование расходного материала]])),MAX($J$1:J77)+1,0)</f>
        <v>0</v>
      </c>
      <c r="K78" s="193">
        <f>IF(ISNUMBER(SEARCH('Карта учёта'!#REF!,Расходка[[#This Row],[Наименование расходного материала]])),MAX($K$1:K77)+1,0)</f>
        <v>0</v>
      </c>
      <c r="L78" s="193">
        <f>IF(ISNUMBER(SEARCH('Карта учёта'!$B$18,Расходка[[#This Row],[Наименование расходного материала]])),MAX($L$1:L77)+1,0)</f>
        <v>0</v>
      </c>
      <c r="M78" s="193">
        <f>IF(ISNUMBER(SEARCH('Карта учёта'!$B$19,Расходка[[#This Row],[Наименование расходного материала]])),MAX($M$1:M77)+1,0)</f>
        <v>0</v>
      </c>
      <c r="N78" s="193">
        <f>IF(ISNUMBER(SEARCH('Карта учёта'!$B$20,Расходка[[#This Row],[Наименование расходного материала]])),MAX($N$1:N77)+1,0)</f>
        <v>0</v>
      </c>
      <c r="O78" s="193">
        <f>IF(ISNUMBER(SEARCH('Карта учёта'!$B$21,Расходка[[#This Row],[Наименование расходного материала]])),MAX($O$1:O77)+1,0)</f>
        <v>0</v>
      </c>
      <c r="P78" s="193">
        <f>IF(ISNUMBER(SEARCH('Карта учёта'!$B$22,Расходка[[#This Row],[Наименование расходного материала]])),MAX($P$1:P77)+1,0)</f>
        <v>77</v>
      </c>
      <c r="Q78" s="193">
        <f>IF(ISNUMBER(SEARCH('Карта учёта'!$B$23,Расходка[[#This Row],[Наименование расходного материала]])),MAX($Q$1:Q77)+1,0)</f>
        <v>77</v>
      </c>
      <c r="R78" s="194" t="str">
        <f>IFERROR(INDEX(Расходка[Наименование расходного материала],MATCH(Расходка[[#This Row],[№]],Поиск_расходки[Индекс1],0)),"")</f>
        <v/>
      </c>
      <c r="S78" s="194" t="str">
        <f>IFERROR(INDEX(Расходка[Наименование расходного материала],MATCH(Расходка[[#This Row],[№]],Поиск_расходки[Индекс2],0)),"")</f>
        <v/>
      </c>
      <c r="T78" s="194" t="str">
        <f>IFERROR(INDEX(Расходка[Наименование расходного материала],MATCH(Расходка[[#This Row],[№]],Поиск_расходки[Индекс3],0)),"")</f>
        <v/>
      </c>
      <c r="U78" s="194" t="str">
        <f>IFERROR(INDEX(Расходка[Наименование расходного материала],MATCH(Расходка[[#This Row],[№]],Поиск_расходки[Индекс4],0)),"")</f>
        <v/>
      </c>
      <c r="V78" s="194" t="str">
        <f>IFERROR(INDEX(Расходка[Наименование расходного материала],MATCH(Расходка[[#This Row],[№]],Поиск_расходки[Индекс5],0)),"")</f>
        <v/>
      </c>
      <c r="W78" s="194" t="str">
        <f>IFERROR(INDEX(Расходка[Наименование расходного материала],MATCH(Расходка[[#This Row],[№]],Поиск_расходки[Индекс6],0)),"")</f>
        <v/>
      </c>
      <c r="X78" s="194" t="str">
        <f>IFERROR(INDEX(Расходка[Наименование расходного материала],MATCH(Расходка[[#This Row],[№]],Поиск_расходки[Индекс7],0)),"")</f>
        <v/>
      </c>
      <c r="Y78" s="194" t="str">
        <f>IFERROR(INDEX(Расходка[Наименование расходного материала],MATCH(Расходка[[#This Row],[№]],Поиск_расходки[Индекс8],0)),"")</f>
        <v/>
      </c>
      <c r="Z78" s="194" t="str">
        <f>IFERROR(INDEX(Расходка[Наименование расходного материала],MATCH(Расходка[[#This Row],[№]],Поиск_расходки[Индекс9],0)),"")</f>
        <v/>
      </c>
      <c r="AA78" s="194" t="str">
        <f>IFERROR(INDEX(Расходка[Наименование расходного материала],MATCH(Расходка[[#This Row],[№]],Поиск_расходки[Индекс10],0)),"")</f>
        <v/>
      </c>
      <c r="AB78" s="194" t="str">
        <f>IFERROR(INDEX(Расходка[Наименование расходного материала],MATCH(Расходка[[#This Row],[№]],Поиск_расходки[Индекс11],0)),"")</f>
        <v/>
      </c>
      <c r="AC78" s="194" t="str">
        <f>IFERROR(INDEX(Расходка[Наименование расходного материала],MATCH(Расходка[[#This Row],[№]],Поиск_расходки[Индекс12],0)),"")</f>
        <v>Launcher 7F JL 3.5</v>
      </c>
      <c r="AD78" s="194" t="str">
        <f>IFERROR(INDEX(Расходка[Наименование расходного материала],MATCH(Расходка[[#This Row],[№]],Поиск_расходки[Индекс13],0)),"")</f>
        <v>Launcher 7F JL 3.5</v>
      </c>
      <c r="AF78" s="4" t="s">
        <v>6</v>
      </c>
      <c r="AG78" s="4" t="s">
        <v>466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337</v>
      </c>
      <c r="AF79" s="4" t="s">
        <v>6</v>
      </c>
      <c r="AG79" s="4" t="s">
        <v>467</v>
      </c>
    </row>
    <row r="80" spans="1:33">
      <c r="A80">
        <f>ROW(Расходка[[#This Row],[Тип расходного материала ]])-1</f>
        <v>79</v>
      </c>
      <c r="B80" t="s">
        <v>300</v>
      </c>
      <c r="C80" s="1" t="s">
        <v>329</v>
      </c>
      <c r="AF80" s="4" t="s">
        <v>6</v>
      </c>
      <c r="AG80" s="4" t="s">
        <v>468</v>
      </c>
    </row>
    <row r="81" spans="32:33">
      <c r="AF81" s="4" t="s">
        <v>6</v>
      </c>
      <c r="AG81" s="4" t="s">
        <v>469</v>
      </c>
    </row>
    <row r="82" spans="32:33">
      <c r="AF82" s="4" t="s">
        <v>6</v>
      </c>
      <c r="AG82" s="4" t="s">
        <v>470</v>
      </c>
    </row>
    <row r="83" spans="32:33">
      <c r="AF83" s="4" t="s">
        <v>6</v>
      </c>
      <c r="AG83" s="4" t="s">
        <v>471</v>
      </c>
    </row>
    <row r="84" spans="32:33">
      <c r="AF84" s="4" t="s">
        <v>6</v>
      </c>
      <c r="AG84" s="4" t="s">
        <v>422</v>
      </c>
    </row>
    <row r="85" spans="32:33">
      <c r="AF85" s="4" t="s">
        <v>6</v>
      </c>
      <c r="AG85" s="4" t="s">
        <v>423</v>
      </c>
    </row>
    <row r="86" spans="32:33">
      <c r="AF86" s="4" t="s">
        <v>6</v>
      </c>
      <c r="AG86" s="4" t="s">
        <v>472</v>
      </c>
    </row>
    <row r="87" spans="32:33">
      <c r="AF87" s="4" t="s">
        <v>6</v>
      </c>
      <c r="AG87" s="4" t="s">
        <v>473</v>
      </c>
    </row>
    <row r="88" spans="32:33">
      <c r="AF88" s="4" t="s">
        <v>6</v>
      </c>
      <c r="AG88" s="4" t="s">
        <v>474</v>
      </c>
    </row>
    <row r="89" spans="32:33">
      <c r="AF89" s="4" t="s">
        <v>6</v>
      </c>
      <c r="AG89" s="4" t="s">
        <v>475</v>
      </c>
    </row>
    <row r="90" spans="32:33">
      <c r="AF90" s="4" t="s">
        <v>6</v>
      </c>
      <c r="AG90" s="4" t="s">
        <v>476</v>
      </c>
    </row>
    <row r="91" spans="32:33">
      <c r="AF91" s="4" t="s">
        <v>6</v>
      </c>
      <c r="AG91" s="4" t="s">
        <v>477</v>
      </c>
    </row>
    <row r="92" spans="32:33">
      <c r="AF92" s="4" t="s">
        <v>6</v>
      </c>
      <c r="AG92" s="4" t="s">
        <v>478</v>
      </c>
    </row>
    <row r="93" spans="32:33">
      <c r="AF93" s="4" t="s">
        <v>6</v>
      </c>
      <c r="AG93" s="4" t="s">
        <v>479</v>
      </c>
    </row>
    <row r="94" spans="32:33">
      <c r="AF94" s="4" t="s">
        <v>6</v>
      </c>
      <c r="AG94" s="4" t="s">
        <v>426</v>
      </c>
    </row>
    <row r="95" spans="32:33">
      <c r="AF95" s="4" t="s">
        <v>6</v>
      </c>
      <c r="AG95" s="4" t="s">
        <v>427</v>
      </c>
    </row>
    <row r="96" spans="32:33">
      <c r="AF96" s="4" t="s">
        <v>6</v>
      </c>
      <c r="AG96" s="4" t="s">
        <v>480</v>
      </c>
    </row>
    <row r="97" spans="32:33">
      <c r="AF97" s="4" t="s">
        <v>6</v>
      </c>
      <c r="AG97" s="4" t="s">
        <v>481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80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51" sqref="B5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301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512</v>
      </c>
      <c r="C15" s="198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347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346</v>
      </c>
      <c r="C18" t="str">
        <f>CONCATENATE(A18,B18)</f>
        <v>И/О старшей мед.сетры: А.М. Казанцева</v>
      </c>
    </row>
    <row r="19" spans="1:3">
      <c r="C19" s="198"/>
    </row>
    <row r="20" spans="1:3">
      <c r="C20" s="198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266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302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263</v>
      </c>
    </row>
    <row r="27" spans="1:3">
      <c r="A27" t="s">
        <v>170</v>
      </c>
      <c r="B27" t="s">
        <v>267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522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269</v>
      </c>
    </row>
    <row r="33" spans="1:2">
      <c r="A33" t="s">
        <v>170</v>
      </c>
      <c r="B33" t="s">
        <v>350</v>
      </c>
    </row>
    <row r="34" spans="1:2">
      <c r="A34" t="s">
        <v>170</v>
      </c>
      <c r="B34" t="s">
        <v>262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361</v>
      </c>
    </row>
    <row r="39" spans="1:2">
      <c r="A39" t="s">
        <v>170</v>
      </c>
      <c r="B39" t="s">
        <v>503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264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301</v>
      </c>
      <c r="B45" t="s">
        <v>259</v>
      </c>
    </row>
    <row r="46" spans="1:2">
      <c r="A46" t="s">
        <v>301</v>
      </c>
      <c r="B46" t="s">
        <v>260</v>
      </c>
    </row>
    <row r="47" spans="1:2">
      <c r="A47" t="s">
        <v>301</v>
      </c>
      <c r="B47" t="s">
        <v>261</v>
      </c>
    </row>
    <row r="48" spans="1:2">
      <c r="A48" t="s">
        <v>301</v>
      </c>
      <c r="B48" t="s">
        <v>523</v>
      </c>
    </row>
    <row r="49" spans="1:2">
      <c r="A49" t="s">
        <v>301</v>
      </c>
      <c r="B49" t="s">
        <v>178</v>
      </c>
    </row>
    <row r="50" spans="1:2">
      <c r="A50" t="s">
        <v>301</v>
      </c>
      <c r="B50" t="s">
        <v>529</v>
      </c>
    </row>
    <row r="51" spans="1:2">
      <c r="A51" t="s">
        <v>301</v>
      </c>
      <c r="B51" t="s">
        <v>268</v>
      </c>
    </row>
    <row r="52" spans="1:2">
      <c r="A52" t="s">
        <v>301</v>
      </c>
      <c r="B52" t="s">
        <v>177</v>
      </c>
    </row>
    <row r="53" spans="1:2">
      <c r="A53" t="s">
        <v>301</v>
      </c>
      <c r="B53" t="s">
        <v>501</v>
      </c>
    </row>
    <row r="54" spans="1:2">
      <c r="A54" t="s">
        <v>301</v>
      </c>
      <c r="B54" t="s">
        <v>258</v>
      </c>
    </row>
    <row r="55" spans="1:2">
      <c r="A55" t="s">
        <v>301</v>
      </c>
      <c r="B55" t="s">
        <v>366</v>
      </c>
    </row>
    <row r="56" spans="1:2">
      <c r="A56" t="s">
        <v>301</v>
      </c>
      <c r="B56" t="s">
        <v>362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274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339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364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273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7" t="s">
        <v>379</v>
      </c>
    </row>
    <row r="2" spans="1:1">
      <c r="A2" t="s">
        <v>376</v>
      </c>
    </row>
    <row r="3" spans="1:1">
      <c r="A3" t="s">
        <v>380</v>
      </c>
    </row>
    <row r="4" spans="1:1">
      <c r="A4" t="s">
        <v>381</v>
      </c>
    </row>
    <row r="5" spans="1:1">
      <c r="A5" t="s">
        <v>377</v>
      </c>
    </row>
    <row r="6" spans="1:1">
      <c r="A6" t="s">
        <v>378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2025-04-14T12:55:33Z</cp:lastPrinted>
  <dcterms:created xsi:type="dcterms:W3CDTF">2015-06-05T18:19:34Z</dcterms:created>
  <dcterms:modified xsi:type="dcterms:W3CDTF">2025-04-14T12:58:17Z</dcterms:modified>
</cp:coreProperties>
</file>