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9" l="1"/>
  <c r="H20" i="9"/>
  <c r="B15" i="9"/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2" i="1"/>
  <c r="J83" i="1"/>
  <c r="J84" i="1"/>
  <c r="J85" i="1"/>
  <c r="J86" i="1"/>
  <c r="K82" i="1"/>
  <c r="K83" i="1"/>
  <c r="K84" i="1"/>
  <c r="K85" i="1"/>
  <c r="K86" i="1"/>
  <c r="L82" i="1"/>
  <c r="L83" i="1"/>
  <c r="L84" i="1"/>
  <c r="L85" i="1"/>
  <c r="L86" i="1"/>
  <c r="M82" i="1"/>
  <c r="M83" i="1"/>
  <c r="M84" i="1"/>
  <c r="M85" i="1"/>
  <c r="M86" i="1"/>
  <c r="N82" i="1"/>
  <c r="N83" i="1"/>
  <c r="N84" i="1"/>
  <c r="N85" i="1"/>
  <c r="N86" i="1"/>
  <c r="O82" i="1"/>
  <c r="O83" i="1"/>
  <c r="O84" i="1"/>
  <c r="O85" i="1"/>
  <c r="O86" i="1"/>
  <c r="P82" i="1"/>
  <c r="P83" i="1"/>
  <c r="P84" i="1"/>
  <c r="P85" i="1"/>
  <c r="P86" i="1"/>
  <c r="Q82" i="1"/>
  <c r="Q83" i="1"/>
  <c r="Q84" i="1"/>
  <c r="Q85" i="1"/>
  <c r="Q86" i="1"/>
  <c r="R82" i="1"/>
  <c r="R83" i="1"/>
  <c r="R84" i="1"/>
  <c r="R85" i="1"/>
  <c r="R86" i="1"/>
  <c r="S82" i="1"/>
  <c r="S83" i="1"/>
  <c r="S84" i="1"/>
  <c r="S85" i="1"/>
  <c r="S86" i="1"/>
  <c r="T82" i="1"/>
  <c r="T83" i="1"/>
  <c r="T84" i="1"/>
  <c r="T85" i="1"/>
  <c r="T86" i="1"/>
  <c r="U82" i="1"/>
  <c r="U83" i="1"/>
  <c r="U84" i="1"/>
  <c r="U85" i="1"/>
  <c r="U86" i="1"/>
  <c r="V82" i="1"/>
  <c r="V83" i="1"/>
  <c r="V84" i="1"/>
  <c r="V85" i="1"/>
  <c r="V86" i="1"/>
  <c r="W82" i="1"/>
  <c r="W83" i="1"/>
  <c r="W84" i="1"/>
  <c r="W85" i="1"/>
  <c r="W86" i="1"/>
  <c r="X82" i="1"/>
  <c r="X83" i="1"/>
  <c r="X84" i="1"/>
  <c r="X85" i="1"/>
  <c r="X86" i="1"/>
  <c r="Y82" i="1"/>
  <c r="Y83" i="1"/>
  <c r="Y84" i="1"/>
  <c r="Y85" i="1"/>
  <c r="Y86" i="1"/>
  <c r="Z82" i="1"/>
  <c r="Z83" i="1"/>
  <c r="Z84" i="1"/>
  <c r="Z85" i="1"/>
  <c r="Z86" i="1"/>
  <c r="AA82" i="1"/>
  <c r="AA83" i="1"/>
  <c r="AA84" i="1"/>
  <c r="AA85" i="1"/>
  <c r="AA86" i="1"/>
  <c r="AB82" i="1"/>
  <c r="AB83" i="1"/>
  <c r="AB84" i="1"/>
  <c r="AB85" i="1"/>
  <c r="AB86" i="1"/>
  <c r="AC82" i="1"/>
  <c r="AC83" i="1"/>
  <c r="AC84" i="1"/>
  <c r="AC85" i="1"/>
  <c r="AC86" i="1"/>
  <c r="AD82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0" i="1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81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AD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O81" i="1" s="1"/>
  <c r="AB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81" i="1" l="1"/>
  <c r="S81" i="1" s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66" i="1" l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U52" i="1" s="1"/>
  <c r="J81" i="1"/>
  <c r="W81" i="1" s="1"/>
  <c r="U69" i="1"/>
  <c r="U55" i="1"/>
  <c r="U51" i="1"/>
  <c r="W2" i="1"/>
  <c r="I78" i="1"/>
  <c r="W78" i="1"/>
  <c r="W74" i="1"/>
  <c r="W58" i="1"/>
  <c r="W56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65" i="1" l="1"/>
  <c r="W64" i="1"/>
  <c r="W57" i="1"/>
  <c r="W77" i="1"/>
  <c r="U44" i="1"/>
  <c r="U46" i="1"/>
  <c r="U60" i="1"/>
  <c r="U42" i="1"/>
  <c r="U64" i="1"/>
  <c r="W54" i="1"/>
  <c r="W79" i="1"/>
  <c r="W51" i="1"/>
  <c r="U40" i="1"/>
  <c r="U68" i="1"/>
  <c r="U49" i="1"/>
  <c r="U72" i="1"/>
  <c r="U75" i="1"/>
  <c r="U58" i="1"/>
  <c r="U61" i="1"/>
  <c r="U73" i="1"/>
  <c r="U39" i="1"/>
  <c r="U53" i="1"/>
  <c r="U66" i="1"/>
  <c r="U70" i="1"/>
  <c r="U47" i="1"/>
  <c r="U3" i="1"/>
  <c r="U59" i="1"/>
  <c r="U45" i="1"/>
  <c r="U54" i="1"/>
  <c r="U74" i="1"/>
  <c r="U56" i="1"/>
  <c r="U81" i="1"/>
  <c r="U57" i="1"/>
  <c r="U4" i="1"/>
  <c r="U6" i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I80" i="1" l="1"/>
  <c r="I81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X2" i="1"/>
  <c r="N72" i="1"/>
  <c r="N73" i="1" s="1"/>
  <c r="L67" i="1"/>
  <c r="M61" i="1"/>
  <c r="K80" i="1" l="1"/>
  <c r="K81" i="1" s="1"/>
  <c r="X81" i="1" s="1"/>
  <c r="P43" i="1"/>
  <c r="G76" i="1"/>
  <c r="G77" i="1" s="1"/>
  <c r="N74" i="1"/>
  <c r="L68" i="1"/>
  <c r="M62" i="1"/>
  <c r="Y2" i="1"/>
  <c r="T2" i="1" l="1"/>
  <c r="X80" i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G81" i="1" s="1"/>
  <c r="T71" i="1" s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26" i="1" l="1"/>
  <c r="T60" i="1"/>
  <c r="T12" i="1"/>
  <c r="T38" i="1"/>
  <c r="T14" i="1"/>
  <c r="T28" i="1"/>
  <c r="T10" i="1"/>
  <c r="T55" i="1"/>
  <c r="T56" i="1"/>
  <c r="T70" i="1"/>
  <c r="T8" i="1"/>
  <c r="T40" i="1"/>
  <c r="T9" i="1"/>
  <c r="T6" i="1"/>
  <c r="T39" i="1"/>
  <c r="T44" i="1"/>
  <c r="T58" i="1"/>
  <c r="T4" i="1"/>
  <c r="T17" i="1"/>
  <c r="T15" i="1"/>
  <c r="T33" i="1"/>
  <c r="T51" i="1"/>
  <c r="T20" i="1"/>
  <c r="T5" i="1"/>
  <c r="T46" i="1"/>
  <c r="T66" i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AA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Y81" i="1" s="1"/>
  <c r="P52" i="1"/>
  <c r="M74" i="1"/>
  <c r="M75" i="1" s="1"/>
  <c r="Y67" i="1" l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81" i="1" s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0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2" i="1" l="1"/>
  <c r="AC43" i="1"/>
  <c r="AC42" i="1"/>
  <c r="AC33" i="1"/>
  <c r="AC75" i="1"/>
  <c r="AC22" i="1"/>
  <c r="AC60" i="1"/>
  <c r="AC77" i="1"/>
  <c r="AC55" i="1"/>
  <c r="AC68" i="1"/>
  <c r="AC23" i="1"/>
  <c r="AC21" i="1"/>
  <c r="AC26" i="1"/>
  <c r="AC10" i="1"/>
  <c r="AC3" i="1"/>
  <c r="AC62" i="1"/>
  <c r="AC14" i="1"/>
  <c r="AC9" i="1"/>
  <c r="AC19" i="1"/>
  <c r="AC11" i="1"/>
  <c r="AC25" i="1"/>
  <c r="AC46" i="1"/>
  <c r="AC67" i="1"/>
  <c r="AC47" i="1"/>
  <c r="AC70" i="1"/>
  <c r="AC40" i="1"/>
  <c r="AC13" i="1"/>
  <c r="AC5" i="1"/>
  <c r="AC39" i="1"/>
  <c r="AC50" i="1"/>
  <c r="AC37" i="1"/>
  <c r="AC49" i="1"/>
  <c r="AC45" i="1"/>
  <c r="AC4" i="1"/>
  <c r="AC41" i="1"/>
  <c r="AC38" i="1"/>
  <c r="AC7" i="1"/>
  <c r="AC61" i="1"/>
  <c r="AC20" i="1"/>
  <c r="AC73" i="1"/>
  <c r="AC6" i="1"/>
  <c r="AC64" i="1"/>
  <c r="AC27" i="1"/>
  <c r="AC31" i="1"/>
  <c r="AC30" i="1"/>
  <c r="AC16" i="1"/>
  <c r="AC69" i="1"/>
  <c r="AC28" i="1"/>
  <c r="AC66" i="1"/>
  <c r="AC59" i="1"/>
  <c r="AC48" i="1"/>
  <c r="AC8" i="1"/>
  <c r="AC15" i="1"/>
  <c r="AC24" i="1"/>
  <c r="AC34" i="1"/>
  <c r="AC52" i="1"/>
  <c r="AC57" i="1"/>
  <c r="AC63" i="1"/>
  <c r="AC17" i="1"/>
  <c r="AC36" i="1"/>
  <c r="AC12" i="1"/>
  <c r="AC65" i="1"/>
  <c r="AC51" i="1"/>
  <c r="AC35" i="1"/>
  <c r="AC58" i="1"/>
  <c r="AC56" i="1"/>
  <c r="AC29" i="1"/>
  <c r="AC71" i="1"/>
  <c r="AC44" i="1"/>
  <c r="AC72" i="1"/>
  <c r="AC53" i="1"/>
  <c r="AC54" i="1"/>
  <c r="AC18" i="1"/>
  <c r="AC32" i="1"/>
  <c r="AC79" i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<sst xmlns="http://schemas.openxmlformats.org/spreadsheetml/2006/main" count="900" uniqueCount="545">
  <si>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</si>
  <si>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</si>
  <si>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</si>
  <si>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</si>
  <si>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</si>
  <si>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</si>
  <si>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</si>
  <si>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</si>
  <si>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</si>
  <si>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</si>
  <si>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</si>
  <si>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</si>
  <si>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</si>
  <si>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</si>
  <si>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</si>
  <si>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</si>
  <si>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</si>
  <si>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</si>
  <si>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</si>
  <si>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</si>
  <si>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</si>
  <si>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</si>
  <si>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</si>
  <si>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</si>
  <si>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</si>
  <si>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</si>
  <si>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</si>
  <si>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</si>
  <si>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</si>
  <si>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</si>
  <si>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</si>
  <si>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</si>
  <si>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</si>
  <si>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</si>
  <si>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</si>
  <si>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</si>
  <si>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</si>
  <si>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</si>
  <si>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</si>
  <si>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</si>
  <si>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</si>
  <si>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</si>
  <si>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</si>
  <si>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</si>
  <si>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</si>
  <si>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</si>
  <si>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</si>
  <si>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</si>
  <si>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</si>
  <si>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</si>
  <si>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</si>
  <si>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</si>
  <si>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</si>
  <si>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</si>
  <si>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</si>
  <si>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</si>
  <si>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</si>
  <si>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</si>
  <si>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</si>
  <si>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</si>
  <si>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</si>
  <si>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</si>
  <si>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</si>
  <si>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</si>
  <si>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</si>
  <si>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</si>
  <si>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</si>
  <si>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</si>
  <si>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</si>
  <si>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</si>
  <si>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</si>
  <si>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</si>
  <si>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</si>
  <si>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</si>
  <si>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</si>
  <si>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</si>
  <si>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</si>
  <si>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</si>
  <si>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</si>
  <si>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</si>
  <si>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</si>
  <si>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</si>
  <si>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</si>
  <si>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</si>
  <si>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</si>
  <si>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</si>
  <si>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</si>
  <si>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</si>
  <si>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</si>
  <si>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</si>
  <si>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</si>
  <si>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</si>
  <si>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</si>
  <si>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</si>
  <si>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</si>
  <si>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</si>
  <si>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</si>
  <si>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</si>
  <si>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</si>
  <si>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</si>
  <si>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</si>
  <si>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</si>
  <si>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</si>
  <si>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</si>
  <si>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</si>
  <si>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</si>
  <si>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</si>
  <si>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</si>
  <si>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</si>
  <si>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</si>
  <si>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</si>
  <si>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</si>
  <si>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</si>
  <si>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</si>
  <si>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</si>
  <si>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</si>
  <si>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</si>
  <si>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</si>
  <si>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</si>
  <si>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</si>
  <si>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</si>
  <si>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</si>
  <si>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</si>
  <si>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</si>
  <si>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</si>
  <si>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</si>
  <si>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</si>
  <si>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</si>
  <si>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</si>
  <si>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</si>
  <si>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</si>
  <si>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</si>
  <si>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</si>
  <si>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</si>
  <si>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</si>
  <si>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</si>
  <si>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</si>
  <si>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</si>
  <si>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</si>
  <si>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</si>
  <si>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</si>
  <si>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</si>
  <si>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</si>
  <si>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</si>
  <si>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</si>
  <si>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</si>
  <si>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</si>
  <si>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</si>
  <si>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</si>
  <si>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</si>
  <si>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</si>
  <si>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</si>
  <si>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</si>
  <si>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</si>
  <si>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</si>
  <si>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</si>
  <si>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</si>
  <si>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</si>
  <si>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</si>
  <si>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</si>
  <si>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</si>
  <si>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</si>
  <si>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</si>
  <si>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</si>
  <si>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</si>
  <si>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</si>
  <si>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</si>
  <si>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</si>
  <si>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</si>
  <si>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</si>
  <si>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</si>
  <si>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</si>
  <si>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</si>
  <si>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</si>
  <si>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</si>
  <si>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</si>
  <si>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</si>
  <si>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</si>
  <si>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</si>
  <si>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</si>
  <si>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</si>
  <si>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</si>
  <si>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</si>
  <si>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</si>
  <si>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</si>
  <si>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</si>
  <si>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</si>
  <si>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</si>
  <si>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</si>
  <si>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</si>
  <si>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</si>
  <si>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</si>
  <si>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</si>
  <si>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</si>
  <si>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</si>
  <si>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</si>
  <si>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</si>
  <si>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</si>
  <si>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</si>
  <si>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</si>
  <si>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</si>
  <si>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</si>
  <si>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</si>
  <si>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</si>
  <si>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</si>
  <si>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</si>
  <si>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</si>
  <si>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</si>
  <si>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</si>
  <si>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</si>
  <si>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</si>
  <si>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</si>
  <si>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</si>
  <si>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</si>
  <si>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</si>
  <si>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</si>
  <si>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</si>
  <si>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</si>
  <si>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</si>
  <si>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</si>
  <si>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</si>
  <si>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</si>
  <si>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</si>
  <si>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</si>
  <si>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</si>
  <si>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</si>
  <si>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</si>
  <si>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</si>
  <si>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</si>
  <si>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</si>
  <si>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</si>
  <si>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</si>
  <si>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</si>
  <si>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</si>
  <si>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</si>
  <si>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</si>
  <si>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</si>
  <si>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</si>
  <si>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</si>
  <si>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</si>
  <si>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</si>
  <si>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</si>
  <si>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</si>
  <si>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</si>
  <si>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</si>
  <si>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</si>
  <si>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</si>
  <si>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</si>
  <si>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</si>
  <si>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</si>
  <si>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</si>
  <si>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</si>
  <si>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</si>
  <si>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</si>
  <si>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</si>
  <si>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</si>
  <si>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</si>
  <si>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</si>
  <si>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</si>
  <si>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</si>
  <si>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</si>
  <si>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</si>
  <si>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</si>
  <si>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</si>
  <si>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</si>
  <si>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</si>
  <si>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</si>
  <si>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</si>
  <si>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</si>
  <si>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</si>
  <si>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</si>
  <si>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</si>
  <si>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</si>
  <si>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</si>
  <si>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</si>
  <si>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</si>
  <si>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</si>
  <si>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</si>
  <si>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</si>
  <si>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</si>
  <si>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</si>
  <si>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</si>
  <si>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</si>
  <si>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</si>
  <si>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</si>
  <si>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</si>
  <si>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</si>
  <si>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</si>
  <si>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</si>
  <si>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</si>
  <si>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</si>
  <si>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</si>
  <si>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</si>
  <si>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</si>
  <si>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</si>
  <si>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</si>
  <si>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</si>
  <si>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</si>
  <si>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</si>
  <si>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</si>
  <si>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</si>
  <si>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</si>
  <si>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</si>
  <si>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</si>
  <si>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</si>
  <si>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</si>
  <si>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</si>
  <si>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</si>
  <si>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</si>
  <si>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</si>
  <si>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</si>
  <si>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</si>
  <si>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</si>
  <si>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</si>
  <si>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</si>
  <si>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</si>
  <si>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</si>
  <si>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</si>
  <si>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</si>
  <si>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</si>
  <si>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</si>
  <si>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</si>
  <si>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</si>
  <si>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</si>
  <si>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</si>
  <si>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</si>
  <si>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</si>
  <si>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</si>
  <si>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</si>
  <si>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</si>
  <si>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</si>
  <si>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</si>
  <si>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</si>
  <si>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</si>
  <si>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</si>
  <si>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</si>
  <si>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</si>
  <si>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</si>
  <si>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</si>
  <si>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</si>
  <si>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</si>
  <si>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</si>
  <si>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</si>
  <si>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</si>
  <si>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</si>
  <si>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</si>
  <si>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</si>
  <si>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</si>
  <si>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</si>
  <si>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</si>
  <si>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</si>
  <si>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</si>
  <si>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</si>
  <si>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</si>
  <si>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</si>
  <si>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</si>
  <si>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</si>
  <si>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</si>
  <si>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</si>
  <si>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</si>
  <si>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</si>
  <si>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</si>
  <si>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</si>
  <si>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</si>
  <si>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</si>
  <si>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</si>
  <si>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</si>
  <si>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</si>
  <si>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</si>
  <si>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</si>
  <si>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</si>
  <si>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</si>
  <si>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</si>
  <si>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</si>
  <si>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</si>
  <si>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</si>
  <si>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</si>
  <si>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</si>
  <si>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</si>
  <si>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</si>
  <si>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</si>
  <si>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</si>
  <si>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</si>
  <si>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</si>
  <si>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</si>
  <si>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</si>
  <si>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</si>
  <si>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</si>
  <si>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</si>
  <si>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</si>
  <si>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</si>
  <si>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</si>
  <si>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</si>
  <si>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</si>
  <si>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</si>
  <si>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</si>
  <si>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</si>
  <si>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</si>
  <si>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</si>
  <si>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</si>
  <si>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</si>
  <si>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</si>
  <si>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</si>
  <si>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</si>
  <si>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</si>
  <si>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</si>
  <si>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</si>
  <si>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</si>
  <si>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</si>
  <si>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</si>
  <si>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</si>
  <si>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</si>
  <si>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</si>
  <si>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</si>
  <si>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</si>
  <si>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</si>
  <si>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</si>
  <si>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</si>
  <si>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</si>
  <si>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</si>
  <si>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</si>
  <si>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</si>
  <si>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</si>
  <si>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</si>
  <si>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</si>
  <si>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</si>
  <si>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</si>
  <si>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</si>
  <si>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</si>
  <si>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</si>
  <si>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</si>
  <si>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</si>
  <si>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</si>
  <si>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</si>
  <si>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</si>
  <si>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</si>
  <si>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</si>
  <si>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</si>
  <si>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</si>
  <si>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</si>
  <si>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</si>
  <si>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</si>
  <si>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</si>
  <si>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</si>
  <si>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</si>
  <si>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</si>
  <si>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</si>
  <si>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</si>
  <si>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</si>
  <si>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</si>
  <si>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</si>
  <si>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</si>
  <si>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</si>
  <si>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</si>
  <si>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</si>
  <si>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</si>
  <si>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</si>
  <si>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</si>
  <si>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</si>
  <si>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</si>
  <si>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</si>
  <si>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</si>
  <si>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</si>
  <si>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</si>
  <si>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</si>
  <si>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</si>
  <si>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</si>
  <si>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</si>
  <si>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</si>
  <si>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</si>
  <si>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</si>
  <si>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</si>
  <si>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</si>
  <si>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</si>
  <si>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</si>
  <si>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</si>
  <si>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</si>
  <si>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</si>
  <si>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</si>
  <si>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</si>
  <si>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</si>
  <si>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</si>
  <si>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</si>
  <si>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</si>
  <si>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</si>
  <si>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</si>
  <si>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</si>
  <si>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</si>
  <si>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</si>
  <si>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</si>
  <si>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</si>
  <si>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</si>
  <si>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</si>
  <si>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</si>
  <si>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</si>
  <si>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</si>
  <si>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</si>
  <si>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</si>
  <si>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</si>
  <si>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</si>
  <si>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</si>
  <si>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</si>
  <si>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</si>
  <si>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</si>
  <si>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</si>
  <si>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</si>
  <si>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</si>
  <si>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</si>
  <si>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</si>
  <si>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</si>
  <si>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</si>
  <si>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</si>
  <si>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</si>
  <si>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</si>
  <si>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</si>
  <si>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</si>
  <si>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</si>
  <si>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</si>
  <si>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</si>
  <si>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</si>
  <si>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</si>
  <si>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</si>
  <si>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</si>
  <si>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</si>
  <si>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</si>
  <si>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</si>
  <si>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</si>
  <si>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</si>
  <si>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</si>
  <si>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</si>
  <si>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</si>
  <si>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Волженцева Ю.В.</t>
  </si>
  <si>
    <t>короткий, без стенозов</t>
  </si>
  <si>
    <t>Контроль места пункции, повязка на 6 ч.</t>
  </si>
  <si>
    <t>2,0 - 20</t>
  </si>
  <si>
    <t>20 ml</t>
  </si>
  <si>
    <t>10:24</t>
  </si>
  <si>
    <t>Шулепов Ф.С.</t>
  </si>
  <si>
    <t>150 ml</t>
  </si>
  <si>
    <t>Совместно с д/кардиологом: с учетом клинических данных, ЭКГ и КАГ рекомендована реваскуляризация бассейна ОА</t>
  </si>
  <si>
    <t>стеноз среднего сегмента 30%, субтотальный стеноз прокс/3 ВТК1, кровоток по ОА TIMI III, по ВТК1 TIMI II</t>
  </si>
  <si>
    <t>Левый</t>
  </si>
  <si>
    <t>стеноз среднего сегмента 70%, гипоплазия дистального сегмента, кровоток TIMI III</t>
  </si>
  <si>
    <t>неровность конуров среднего сегмента, без значимых стенозов, кровотк TIMI III.</t>
  </si>
  <si>
    <t>Устье ствола ЛКА катетеризировано проводниковым катетером Launcher EBU 4.0 6Fr. Коронарный проводник shunmei 0.7 проведен в дистальный сегмент ВТК1. Предилатация стеноза БК Artimes 2,0-20 мм давлением 12 атм. В зону остаточного стеноза под устье позиционирован и имплантирован DES Metafor 2,5-24 мм, давлением 12 атм. Постдилатация стента БК системы доставки 2,5-24 давлением до 14 атм. На контрольных съёмках стент раскрыт удовлетворительно, признаков краевых диссекций, тромбоза, экстравазации контрастного вещества не выявлено, кровоток TIMI III. Ангиографический результат оптимальный.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</si>
</sst>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topLeftCell="A11" zoomScaleNormal="100" zoomScaleSheetLayoutView="100" zoomScalePageLayoutView="90" workbookViewId="0">
      <selection activeCell="H15" sqref="H15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45755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0.72222222222222221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0.72916666666666663</v>
      </c>
      <c r="C10" s="54"/>
      <c r="D10" s="94" t="s">
        <v>173</v>
      </c>
      <c r="E10" s="92"/>
      <c r="F10" s="92"/>
      <c r="G10" s="23" t="s">
        <v>185</v>
      </c>
      <c r="H10" s="25"/>
    </row>
    <row r="11" spans="1:8" ht="17.25" thickTop="1" thickBot="1">
      <c r="A11" s="88" t="s">
        <v>192</v>
      </c>
      <c r="B11" s="201" t="s">
        <v>537</v>
      </c>
      <c r="C11" s="8"/>
      <c r="D11" s="94" t="s">
        <v>170</v>
      </c>
      <c r="E11" s="92"/>
      <c r="F11" s="92"/>
      <c r="G11" s="23" t="s">
        <v>251</v>
      </c>
      <c r="H11" s="25"/>
    </row>
    <row r="12" spans="1:8" ht="16.5" thickTop="1">
      <c r="A12" s="80" t="s">
        <v>8</v>
      </c>
      <c r="B12" s="81">
        <v>20870</v>
      </c>
      <c r="C12" s="11"/>
      <c r="D12" s="94" t="s">
        <v>302</v>
      </c>
      <c r="E12" s="92"/>
      <c r="F12" s="92"/>
      <c r="G12" s="23" t="s">
        <v>531</v>
      </c>
      <c r="H12" s="25"/>
    </row>
    <row r="13" spans="1:8" ht="15.75">
      <c r="A13" s="14" t="s">
        <v>10</v>
      </c>
      <c r="B13" s="29">
        <f>DATEDIF(B12,B8,"y")</f>
        <v>68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9834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536</v>
      </c>
    </row>
    <row r="16" spans="1:8" ht="15.6" customHeight="1">
      <c r="A16" s="14" t="s">
        <v>106</v>
      </c>
      <c r="B16" s="18" t="s">
        <v>310</v>
      </c>
      <c r="C16"/>
      <c r="D16" s="35"/>
      <c r="E16" s="35"/>
      <c r="F16" s="35"/>
      <c r="G16" s="165" t="s">
        <v>399</v>
      </c>
      <c r="H16" s="163">
        <v>7290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13.850999999999999</v>
      </c>
    </row>
    <row r="18" spans="1:8" ht="14.45" customHeight="1">
      <c r="A18" s="56" t="s">
        <v>188</v>
      </c>
      <c r="B18" s="86" t="s">
        <v>541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532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271</v>
      </c>
      <c r="B22" s="229" t="s">
        <v>543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24"/>
      <c r="C23" s="224"/>
      <c r="D23" s="224"/>
      <c r="E23" s="224"/>
      <c r="F23" s="224"/>
      <c r="G23" s="224"/>
      <c r="H23" s="231"/>
    </row>
    <row r="24" spans="1:8" ht="14.45" customHeight="1">
      <c r="A24" s="59"/>
      <c r="B24" s="224"/>
      <c r="C24" s="224"/>
      <c r="D24" s="224"/>
      <c r="E24" s="224"/>
      <c r="F24" s="224"/>
      <c r="G24" s="224"/>
      <c r="H24" s="231"/>
    </row>
    <row r="25" spans="1:8" ht="14.45" customHeight="1">
      <c r="A25" s="37"/>
      <c r="B25" s="224"/>
      <c r="C25" s="224"/>
      <c r="D25" s="224"/>
      <c r="E25" s="224"/>
      <c r="F25" s="224"/>
      <c r="G25" s="224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272</v>
      </c>
      <c r="B27" s="229" t="s">
        <v>540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24"/>
      <c r="C28" s="224"/>
      <c r="D28" s="224"/>
      <c r="E28" s="224"/>
      <c r="F28" s="224"/>
      <c r="G28" s="224"/>
      <c r="H28" s="231"/>
    </row>
    <row r="29" spans="1:8" ht="14.45" customHeight="1">
      <c r="A29" s="37"/>
      <c r="B29" s="224"/>
      <c r="C29" s="224"/>
      <c r="D29" s="224"/>
      <c r="E29" s="224"/>
      <c r="F29" s="224"/>
      <c r="G29" s="224"/>
      <c r="H29" s="231"/>
    </row>
    <row r="30" spans="1:8" ht="14.45" customHeight="1">
      <c r="A30" s="31"/>
      <c r="B30" s="224"/>
      <c r="C30" s="224"/>
      <c r="D30" s="224"/>
      <c r="E30" s="224"/>
      <c r="F30" s="224"/>
      <c r="G30" s="224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273</v>
      </c>
      <c r="B32" s="229" t="s">
        <v>542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24"/>
      <c r="C33" s="224"/>
      <c r="D33" s="224"/>
      <c r="E33" s="224"/>
      <c r="F33" s="224"/>
      <c r="G33" s="224"/>
      <c r="H33" s="231"/>
    </row>
    <row r="34" spans="1:8" ht="15.6" customHeight="1">
      <c r="A34" s="37"/>
      <c r="B34" s="224"/>
      <c r="C34" s="224"/>
      <c r="D34" s="224"/>
      <c r="E34" s="224"/>
      <c r="F34" s="224"/>
      <c r="G34" s="224"/>
      <c r="H34" s="231"/>
    </row>
    <row r="35" spans="1:8" ht="14.45" customHeight="1">
      <c r="A35" s="37"/>
      <c r="B35" s="224"/>
      <c r="C35" s="224"/>
      <c r="D35" s="224"/>
      <c r="E35" s="224"/>
      <c r="F35" s="224"/>
      <c r="G35" s="224"/>
      <c r="H35" s="231"/>
    </row>
    <row r="36" spans="1:8" ht="15.6" customHeight="1">
      <c r="A36" s="37"/>
      <c r="B36" s="224"/>
      <c r="C36" s="224"/>
      <c r="D36" s="224"/>
      <c r="E36" s="224"/>
      <c r="F36" s="224"/>
      <c r="G36" s="224"/>
      <c r="H36" s="231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/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539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3"/>
      <c r="C49" s="204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204</v>
      </c>
      <c r="B51" s="62" t="s">
        <v>526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topLeftCell="A11" zoomScaleNormal="100" zoomScaleSheetLayoutView="100" zoomScalePageLayoutView="90" workbookViewId="0">
      <selection activeCell="A38" sqref="A38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 t="s">
        <v>208</v>
      </c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3" t="s">
        <v>224</v>
      </c>
      <c r="D8" s="243"/>
      <c r="E8" s="243"/>
      <c r="F8" s="188">
        <v>1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3"/>
      <c r="D9" s="243"/>
      <c r="E9" s="243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7"/>
      <c r="C10" s="247"/>
      <c r="D10" s="247"/>
      <c r="E10" s="247"/>
      <c r="F10" s="191"/>
      <c r="G10" s="117"/>
      <c r="H10" s="38"/>
    </row>
    <row r="11" spans="1:8">
      <c r="A11" s="190"/>
      <c r="B11" s="194"/>
      <c r="C11" s="197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45755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0.72222222222222221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0.76388888888888884</v>
      </c>
      <c r="C14" s="11"/>
      <c r="D14" s="94" t="s">
        <v>173</v>
      </c>
      <c r="E14" s="92"/>
      <c r="F14" s="92"/>
      <c r="G14" s="79" t="str">
        <f>КАГ!G10</f>
        <v>Щербакова С.М.</v>
      </c>
      <c r="H14" s="90" t="str">
        <f>IF(ISBLANK(КАГ!H10),"",КАГ!H10)</f>
        <v/>
      </c>
    </row>
    <row r="15" spans="1:8" ht="16.5" thickBot="1">
      <c r="A15" s="162" t="s">
        <v>385</v>
      </c>
      <c r="B15" s="186">
        <f>IF(B14&lt;B13,B14+1,B14)-B13</f>
        <v>4.166666666666663E-2</v>
      </c>
      <c r="C15"/>
      <c r="D15" s="94" t="s">
        <v>170</v>
      </c>
      <c r="E15" s="92"/>
      <c r="F15" s="92"/>
      <c r="G15" s="79" t="str">
        <f>КАГ!G11</f>
        <v>Чесноков С.Л.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Шулепов Ф.С.</v>
      </c>
      <c r="C16" s="198">
        <f>LEN(КАГ!B11)</f>
        <v>12</v>
      </c>
      <c r="D16" s="94" t="s">
        <v>302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20870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68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9834</v>
      </c>
      <c r="C19" s="68"/>
      <c r="D19" s="68"/>
      <c r="E19" s="68"/>
      <c r="F19" s="68"/>
      <c r="G19" s="164" t="s">
        <v>397</v>
      </c>
      <c r="H19" s="179" t="str">
        <f>КАГ!H15</f>
        <v>10:24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79">
        <f>КАГ!H16</f>
        <v>7290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386</v>
      </c>
      <c r="H21" s="167">
        <f>КАГ!H17</f>
        <v>13.850999999999999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IF(B21=Вмешательства!F3,Вмешательства!F19,"")</f>
        <v/>
      </c>
      <c r="H22" s="183"/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1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1" t="s">
        <v>544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6" t="s">
        <v>393</v>
      </c>
      <c r="B38" s="174"/>
      <c r="C38" s="175"/>
      <c r="D38" s="175"/>
      <c r="E38" s="184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535</v>
      </c>
      <c r="C40" s="119"/>
      <c r="D40" s="248" t="s">
        <v>533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538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369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Левый
Ствол ЛКА:   короткий, без стенозов
Бассейн ПНА:   неровность конуров среднего сегмента, без значимых стенозов, кровотк TIMI III.
Бассейн  ОА:   стеноз среднего сегмента 30%, субтотальный стеноз прокс/3 ВТК1, кровоток по ОА TIMI III, по ВТК1 TIMI II
Бассейн ПКА:   стеноз среднего сегмента 70%, гипоплазия дистального сегмента, кровоток TIMI III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2" sqref="B22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45755</v>
      </c>
      <c r="C2" s="151" t="str">
        <f>IF(ЧКВ!B21=Вмешательства!F13,Вмешательства!F22,Вмешательства!F20)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2" t="str">
        <f>КАГ!$B$11</f>
        <v>Шулепов Ф.С.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20870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68</v>
      </c>
    </row>
    <row r="7" spans="1:4">
      <c r="A7" s="37"/>
      <c r="B7"/>
      <c r="C7" s="100" t="s">
        <v>12</v>
      </c>
      <c r="D7" s="102">
        <f>КАГ!$B$14</f>
        <v>9834</v>
      </c>
    </row>
    <row r="8" spans="1:4">
      <c r="A8" s="192" t="str">
        <f>ЧКВ!$A$9</f>
        <v>Код модели: 21167</v>
      </c>
      <c r="B8" s="103"/>
      <c r="C8" s="100" t="s">
        <v>133</v>
      </c>
      <c r="D8" s="102">
        <f>КАГ!$B$15</f>
        <v>35</v>
      </c>
    </row>
    <row r="9" spans="1:4">
      <c r="A9" s="192" t="str">
        <f>ЧКВ!$A$10</f>
        <v>Код метода: 47</v>
      </c>
      <c r="B9"/>
      <c r="C9" s="104" t="s">
        <v>106</v>
      </c>
      <c r="D9" s="102" t="str">
        <f>КАГ!$B$16</f>
        <v>ОКС БПST</v>
      </c>
    </row>
    <row r="10" spans="1:4">
      <c r="A10" s="193"/>
      <c r="B10" s="30"/>
      <c r="C10" s="149" t="s">
        <v>13</v>
      </c>
      <c r="D10" s="150">
        <f>КАГ!$B$8</f>
        <v>45755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5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325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528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525</v>
      </c>
      <c r="C16" s="134" t="s">
        <v>439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529</v>
      </c>
      <c r="C17" s="134" t="s">
        <v>534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4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0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2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4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5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 B18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 B16 B1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86" zoomScaleNormal="100" workbookViewId="0">
      <selection activeCell="AM9" sqref="AM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4.0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DES, Metafor</v>
      </c>
      <c r="V2" s="114" t="str">
        <f>IFERROR(INDEX(Расходка[Наименование расходного материала],MATCH(Расходка[[#This Row],[№]],Поиск_расходки[Индекс5],0)),"")</f>
        <v>Artimes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308</v>
      </c>
      <c r="AO2" s="207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Euphora</v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NC Accuforce</v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Euphora</v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Sapphire</v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Sprinter Legend</v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Колибри</v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529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1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>Artimes</v>
      </c>
      <c r="X13" s="114" t="str">
        <f>IFERROR(INDEX(Расходка[Наименование расходного материала],MATCH(Расходка[[#This Row],[№]],Поиск_расходки[Индекс7],0)),"")</f>
        <v>Artimes</v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Apollo</v>
      </c>
      <c r="X14" s="114" t="str">
        <f>IFERROR(INDEX(Расходка[Наименование расходного материала],MATCH(Расходка[[#This Row],[№]],Поиск_расходки[Индекс7],0)),"")</f>
        <v>Apollo</v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Nitrex 260</v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RadiFocus</v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BasixCOMPAK</v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BasixTOUCH</v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Dolphin</v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Lepu Medical</v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Demax</v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Oscor 7F</v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Fielder</v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Fielder XT-A</v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Fielder XT-R</v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Intuition</v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Rinato</v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Sion</v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Sion Black</v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Sion Blue</v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Thunder</v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Winn 200T</v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>Shunmei 0,6</v>
      </c>
      <c r="X54" s="114" t="str">
        <f>IFERROR(INDEX(Расходка[Наименование расходного материала],MATCH(Расходка[[#This Row],[№]],Поиск_расходки[Индекс7],0)),"")</f>
        <v>Shunmei 0,6</v>
      </c>
      <c r="Y54" s="114" t="str">
        <f>IFERROR(INDEX(Расходка[Наименование расходного материала],MATCH(Расходка[[#This Row],[№]],Поиск_расходки[Индекс8],0)),"")</f>
        <v>Shunmei 0,6</v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Shunmei 0,7</v>
      </c>
      <c r="X55" s="114" t="str">
        <f>IFERROR(INDEX(Расходка[Наименование расходного материала],MATCH(Расходка[[#This Row],[№]],Поиск_расходки[Индекс7],0)),"")</f>
        <v>Shunmei 0,7</v>
      </c>
      <c r="Y55" s="114" t="str">
        <f>IFERROR(INDEX(Расходка[Наименование расходного материала],MATCH(Расходка[[#This Row],[№]],Поиск_расходки[Индекс8],0)),"")</f>
        <v>Shunmei 0,7</v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BMS, Integtity</v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DES, Calipso</v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3" t="s">
        <v>525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1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DES, Metafor</v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DES, NanoMed</v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356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384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>DES, Firehawk</v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516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66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>Meril Evermine50™</v>
      </c>
      <c r="X67" s="196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6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6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6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6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6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6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323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67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>Guidezilla™ II 6F</v>
      </c>
      <c r="X68" s="196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6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6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6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6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6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6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342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68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>Telescope ™ II 6F</v>
      </c>
      <c r="X69" s="196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6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6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6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6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6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6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69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>Launcher 6F AL 1</v>
      </c>
      <c r="X70" s="196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6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6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350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70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>Launcher 6F AL 2</v>
      </c>
      <c r="X71" s="196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6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6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71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>Launcher 6F EBU 3.5</v>
      </c>
      <c r="X72" s="196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6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1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72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>Launcher 6F EBU 4.0</v>
      </c>
      <c r="X73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73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>Launcher 6F JL 3.5</v>
      </c>
      <c r="X74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327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74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>Launcher 6F JL 4.0</v>
      </c>
      <c r="X75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333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75</v>
      </c>
      <c r="K76" s="195">
        <f>IF(ISNUMBER(SEARCH('Карта учёта'!$B$19,Расходка[[#This Row],[Наименование расходного материала]])),MAX($K$1:K75)+1,0)</f>
        <v>75</v>
      </c>
      <c r="L76" s="195">
        <f>IF(ISNUMBER(SEARCH('Карта учёта'!$B$20,Расходка[[#This Row],[Наименование расходного материала]])),MAX($L$1:L75)+1,0)</f>
        <v>75</v>
      </c>
      <c r="M76" s="195">
        <f>IF(ISNUMBER(SEARCH('Карта учёта'!$B$21,Расходка[[#This Row],[Наименование расходного материала]])),MAX($M$1:M75)+1,0)</f>
        <v>75</v>
      </c>
      <c r="N76" s="195">
        <f>IF(ISNUMBER(SEARCH('Карта учёта'!$B$22,Расходка[[#This Row],[Наименование расходного материала]])),MAX($N$1:N75)+1,0)</f>
        <v>75</v>
      </c>
      <c r="O76" s="195">
        <f>IF(ISNUMBER(SEARCH('Карта учёта'!$B$23,Расходка[[#This Row],[Наименование расходного материала]])),MAX($O$1:O75)+1,0)</f>
        <v>75</v>
      </c>
      <c r="P76" s="195">
        <f>IF(ISNUMBER(SEARCH('Карта учёта'!$B$24,Расходка[[#This Row],[Наименование расходного материала]])),MAX($P$1:P75)+1,0)</f>
        <v>75</v>
      </c>
      <c r="Q76" s="195">
        <f>IF(ISNUMBER(SEARCH('Карта учёта'!$B$25,Расходка[[#This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>Launcher 6F JL 4.5</v>
      </c>
      <c r="X76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76</v>
      </c>
      <c r="K77" s="195">
        <f>IF(ISNUMBER(SEARCH('Карта учёта'!$B$19,Расходка[[#This Row],[Наименование расходного материала]])),MAX($K$1:K76)+1,0)</f>
        <v>76</v>
      </c>
      <c r="L77" s="195">
        <f>IF(ISNUMBER(SEARCH('Карта учёта'!$B$20,Расходка[[#This Row],[Наименование расходного материала]])),MAX($L$1:L76)+1,0)</f>
        <v>76</v>
      </c>
      <c r="M77" s="195">
        <f>IF(ISNUMBER(SEARCH('Карта учёта'!$B$21,Расходка[[#This Row],[Наименование расходного материала]])),MAX($M$1:M76)+1,0)</f>
        <v>76</v>
      </c>
      <c r="N77" s="195">
        <f>IF(ISNUMBER(SEARCH('Карта учёта'!$B$22,Расходка[[#This Row],[Наименование расходного материала]])),MAX($N$1:N76)+1,0)</f>
        <v>76</v>
      </c>
      <c r="O77" s="195">
        <f>IF(ISNUMBER(SEARCH('Карта учёта'!$B$23,Расходка[[#This Row],[Наименование расходного материала]])),MAX($O$1:O76)+1,0)</f>
        <v>76</v>
      </c>
      <c r="P77" s="195">
        <f>IF(ISNUMBER(SEARCH('Карта учёта'!$B$24,Расходка[[#This Row],[Наименование расходного материала]])),MAX($P$1:P76)+1,0)</f>
        <v>76</v>
      </c>
      <c r="Q77" s="195">
        <f>IF(ISNUMBER(SEARCH('Карта учёта'!$B$25,Расходка[[#This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>Launcher 6F JR 3.5</v>
      </c>
      <c r="X77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329</v>
      </c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77</v>
      </c>
      <c r="K78" s="195">
        <f>IF(ISNUMBER(SEARCH('Карта учёта'!$B$19,Расходка[[#This Row],[Наименование расходного материала]])),MAX($K$1:K77)+1,0)</f>
        <v>77</v>
      </c>
      <c r="L78" s="195">
        <f>IF(ISNUMBER(SEARCH('Карта учёта'!$B$20,Расходка[[#This Row],[Наименование расходного материала]])),MAX($L$1:L77)+1,0)</f>
        <v>77</v>
      </c>
      <c r="M78" s="195">
        <f>IF(ISNUMBER(SEARCH('Карта учёта'!$B$21,Расходка[[#This Row],[Наименование расходного материала]])),MAX($M$1:M77)+1,0)</f>
        <v>77</v>
      </c>
      <c r="N78" s="195">
        <f>IF(ISNUMBER(SEARCH('Карта учёта'!$B$22,Расходка[[#This Row],[Наименование расходного материала]])),MAX($N$1:N77)+1,0)</f>
        <v>77</v>
      </c>
      <c r="O78" s="195">
        <f>IF(ISNUMBER(SEARCH('Карта учёта'!$B$23,Расходка[[#This Row],[Наименование расходного материала]])),MAX($O$1:O77)+1,0)</f>
        <v>77</v>
      </c>
      <c r="P78" s="195">
        <f>IF(ISNUMBER(SEARCH('Карта учёта'!$B$24,Расходка[[#This Row],[Наименование расходного материала]])),MAX($P$1:P77)+1,0)</f>
        <v>77</v>
      </c>
      <c r="Q78" s="195">
        <f>IF(ISNUMBER(SEARCH('Карта учёта'!$B$25,Расходка[[#This Row],[Наименование расходного материала]])),MAX($Q$1:Q77)+1,0)</f>
        <v>77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>Launcher 6F JR 4.0</v>
      </c>
      <c r="X78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339</v>
      </c>
      <c r="E79" s="195">
        <f>IF(ISNUMBER(SEARCH('Карта учёта'!$B$13,Расходка[[#This Row],[Наименование расходного материала]])),MAX($E$1:E78)+1,0)</f>
        <v>0</v>
      </c>
      <c r="F79" s="195">
        <f>IF(ISNUMBER(SEARCH('Карта учёта'!$B$14,Расходка[[#This Row],[Наименование расходного материала]])),MAX($F$1:F78)+1,0)</f>
        <v>0</v>
      </c>
      <c r="G79" s="195">
        <f>IF(ISNUMBER(SEARCH('Карта учёта'!$B$15,Расходка[[#This Row],[Наименование расходного материала]])),MAX($G$1:G78)+1,0)</f>
        <v>0</v>
      </c>
      <c r="H79" s="195">
        <f>IF(ISNUMBER(SEARCH('Карта учёта'!$B$16,Расходка[[#This Row],[Наименование расходного материала]])),MAX($H$1:H78)+1,0)</f>
        <v>0</v>
      </c>
      <c r="I79" s="195">
        <f>IF(ISNUMBER(SEARCH('Карта учёта'!$B$17,Расходка[[#This Row],[Наименование расходного материала]])),MAX($I$1:I78)+1,0)</f>
        <v>0</v>
      </c>
      <c r="J79" s="195">
        <f>IF(ISNUMBER(SEARCH('Карта учёта'!$B$18,Расходка[[#This Row],[Наименование расходного материала]])),MAX($J$1:J78)+1,0)</f>
        <v>78</v>
      </c>
      <c r="K79" s="195">
        <f>IF(ISNUMBER(SEARCH('Карта учёта'!$B$19,Расходка[[#This Row],[Наименование расходного материала]])),MAX($K$1:K78)+1,0)</f>
        <v>78</v>
      </c>
      <c r="L79" s="195">
        <f>IF(ISNUMBER(SEARCH('Карта учёта'!$B$20,Расходка[[#This Row],[Наименование расходного материала]])),MAX($L$1:L78)+1,0)</f>
        <v>78</v>
      </c>
      <c r="M79" s="195">
        <f>IF(ISNUMBER(SEARCH('Карта учёта'!$B$21,Расходка[[#This Row],[Наименование расходного материала]])),MAX($M$1:M78)+1,0)</f>
        <v>78</v>
      </c>
      <c r="N79" s="195">
        <f>IF(ISNUMBER(SEARCH('Карта учёта'!$B$22,Расходка[[#This Row],[Наименование расходного материала]])),MAX($N$1:N78)+1,0)</f>
        <v>78</v>
      </c>
      <c r="O79" s="195">
        <f>IF(ISNUMBER(SEARCH('Карта учёта'!$B$23,Расходка[[#This Row],[Наименование расходного материала]])),MAX($O$1:O78)+1,0)</f>
        <v>78</v>
      </c>
      <c r="P79" s="195">
        <f>IF(ISNUMBER(SEARCH('Карта учёта'!$B$24,Расходка[[#This Row],[Наименование расходного материала]])),MAX($P$1:P78)+1,0)</f>
        <v>78</v>
      </c>
      <c r="Q79" s="195">
        <f>IF(ISNUMBER(SEARCH('Карта учёта'!$B$25,Расходка[[#This Row],[Наименование расходного материала]])),MAX($Q$1:Q78)+1,0)</f>
        <v>78</v>
      </c>
      <c r="R79" s="196" t="str">
        <f>IFERROR(INDEX(Расходка[Наименование расходного материала],MATCH(Расходка[[#This Row],[№]],Поиск_расходки[Индекс1],0)),"")</f>
        <v/>
      </c>
      <c r="S79" s="196" t="str">
        <f>IFERROR(INDEX(Расходка[Наименование расходного материала],MATCH(Расходка[[#This Row],[№]],Поиск_расходки[Индекс2],0)),"")</f>
        <v/>
      </c>
      <c r="T79" s="196" t="str">
        <f>IFERROR(INDEX(Расходка[Наименование расходного материала],MATCH(Расходка[[#This Row],[№]],Поиск_расходки[Индекс3],0)),"")</f>
        <v/>
      </c>
      <c r="U79" s="196" t="str">
        <f>IFERROR(INDEX(Расходка[Наименование расходного материала],MATCH(Расходка[[#This Row],[№]],Поиск_расходки[Индекс4],0)),"")</f>
        <v/>
      </c>
      <c r="V79" s="196" t="str">
        <f>IFERROR(INDEX(Расходка[Наименование расходного материала],MATCH(Расходка[[#This Row],[№]],Поиск_расходки[Индекс5],0)),"")</f>
        <v/>
      </c>
      <c r="W79" s="196" t="str">
        <f>IFERROR(INDEX(Расходка[Наименование расходного материала],MATCH(Расходка[[#This Row],[№]],Поиск_расходки[Индекс6],0)),"")</f>
        <v>Launcher 7F JL 3.5</v>
      </c>
      <c r="X79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9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9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9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338</v>
      </c>
      <c r="E80" s="195">
        <f>IF(ISNUMBER(SEARCH('Карта учёта'!$B$13,Расходка[[#This Row],[Наименование расходного материала]])),MAX($E$1:E79)+1,0)</f>
        <v>0</v>
      </c>
      <c r="F80" s="195">
        <f>IF(ISNUMBER(SEARCH('Карта учёта'!$B$14,Расходка[[#This Row],[Наименование расходного материала]])),MAX($F$1:F79)+1,0)</f>
        <v>0</v>
      </c>
      <c r="G80" s="195">
        <f>IF(ISNUMBER(SEARCH('Карта учёта'!$B$15,Расходка[[#This Row],[Наименование расходного материала]])),MAX($G$1:G79)+1,0)</f>
        <v>0</v>
      </c>
      <c r="H80" s="195">
        <f>IF(ISNUMBER(SEARCH('Карта учёта'!$B$16,Расходка[[#This Row],[Наименование расходного материала]])),MAX($H$1:H79)+1,0)</f>
        <v>0</v>
      </c>
      <c r="I80" s="195">
        <f>IF(ISNUMBER(SEARCH('Карта учёта'!$B$17,Расходка[[#This Row],[Наименование расходного материала]])),MAX($I$1:I79)+1,0)</f>
        <v>0</v>
      </c>
      <c r="J80" s="195">
        <f>IF(ISNUMBER(SEARCH('Карта учёта'!$B$18,Расходка[[#This Row],[Наименование расходного материала]])),MAX($J$1:J79)+1,0)</f>
        <v>79</v>
      </c>
      <c r="K80" s="195">
        <f>IF(ISNUMBER(SEARCH('Карта учёта'!$B$19,Расходка[[#This Row],[Наименование расходного материала]])),MAX($K$1:K79)+1,0)</f>
        <v>79</v>
      </c>
      <c r="L80" s="195">
        <f>IF(ISNUMBER(SEARCH('Карта учёта'!$B$20,Расходка[[#This Row],[Наименование расходного материала]])),MAX($L$1:L79)+1,0)</f>
        <v>79</v>
      </c>
      <c r="M80" s="195">
        <f>IF(ISNUMBER(SEARCH('Карта учёта'!$B$21,Расходка[[#This Row],[Наименование расходного материала]])),MAX($M$1:M79)+1,0)</f>
        <v>79</v>
      </c>
      <c r="N80" s="195">
        <f>IF(ISNUMBER(SEARCH('Карта учёта'!$B$22,Расходка[[#This Row],[Наименование расходного материала]])),MAX($N$1:N79)+1,0)</f>
        <v>79</v>
      </c>
      <c r="O80" s="195">
        <f>IF(ISNUMBER(SEARCH('Карта учёта'!$B$23,Расходка[[#This Row],[Наименование расходного материала]])),MAX($O$1:O79)+1,0)</f>
        <v>79</v>
      </c>
      <c r="P80" s="195">
        <f>IF(ISNUMBER(SEARCH('Карта учёта'!$B$24,Расходка[[#This Row],[Наименование расходного материала]])),MAX($P$1:P79)+1,0)</f>
        <v>79</v>
      </c>
      <c r="Q80" s="195">
        <f>IF(ISNUMBER(SEARCH('Карта учёта'!$B$25,Расходка[[#This Row],[Наименование расходного материала]])),MAX($Q$1:Q79)+1,0)</f>
        <v>79</v>
      </c>
      <c r="R80" s="196" t="str">
        <f>IFERROR(INDEX(Расходка[Наименование расходного материала],MATCH(Расходка[[#This Row],[№]],Поиск_расходки[Индекс1],0)),"")</f>
        <v/>
      </c>
      <c r="S80" s="196" t="str">
        <f>IFERROR(INDEX(Расходка[Наименование расходного материала],MATCH(Расходка[[#This Row],[№]],Поиск_расходки[Индекс2],0)),"")</f>
        <v/>
      </c>
      <c r="T80" s="196" t="str">
        <f>IFERROR(INDEX(Расходка[Наименование расходного материала],MATCH(Расходка[[#This Row],[№]],Поиск_расходки[Индекс3],0)),"")</f>
        <v/>
      </c>
      <c r="U80" s="196" t="str">
        <f>IFERROR(INDEX(Расходка[Наименование расходного материала],MATCH(Расходка[[#This Row],[№]],Поиск_расходки[Индекс4],0)),"")</f>
        <v/>
      </c>
      <c r="V80" s="196" t="str">
        <f>IFERROR(INDEX(Расходка[Наименование расходного материала],MATCH(Расходка[[#This Row],[№]],Поиск_расходки[Индекс5],0)),"")</f>
        <v/>
      </c>
      <c r="W80" s="196" t="str">
        <f>IFERROR(INDEX(Расходка[Наименование расходного материала],MATCH(Расходка[[#This Row],[№]],Поиск_расходки[Индекс6],0)),"")</f>
        <v>Launcher 7F JL 4.0</v>
      </c>
      <c r="X80" s="196" t="str">
        <f>IFERROR(INDEX(Расходка[Наименование расходного материала],MATCH(Расходка[[#This Row],[№]],Поиск_расходки[Индекс7],0)),"")</f>
        <v>Launcher 7F JL 4.0</v>
      </c>
      <c r="Y80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80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80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301</v>
      </c>
      <c r="C81" s="1" t="s">
        <v>330</v>
      </c>
      <c r="E81" s="195">
        <f>IF(ISNUMBER(SEARCH('Карта учёта'!$B$13,Расходка[[#This Row],[Наименование расходного материала]])),MAX($E$1:E80)+1,0)</f>
        <v>0</v>
      </c>
      <c r="F81" s="195">
        <f>IF(ISNUMBER(SEARCH('Карта учёта'!$B$14,Расходка[[#This Row],[Наименование расходного материала]])),MAX($F$1:F80)+1,0)</f>
        <v>0</v>
      </c>
      <c r="G81" s="195">
        <f>IF(ISNUMBER(SEARCH('Карта учёта'!$B$15,Расходка[[#This Row],[Наименование расходного материала]])),MAX($G$1:G80)+1,0)</f>
        <v>0</v>
      </c>
      <c r="H81" s="195">
        <f>IF(ISNUMBER(SEARCH('Карта учёта'!$B$16,Расходка[[#This Row],[Наименование расходного материала]])),MAX($H$1:H80)+1,0)</f>
        <v>0</v>
      </c>
      <c r="I81" s="195">
        <f>IF(ISNUMBER(SEARCH('Карта учёта'!$B$17,Расходка[[#This Row],[Наименование расходного материала]])),MAX($I$1:I80)+1,0)</f>
        <v>0</v>
      </c>
      <c r="J81" s="195">
        <f>IF(ISNUMBER(SEARCH('Карта учёта'!$B$18,Расходка[[#This Row],[Наименование расходного материала]])),MAX($J$1:J80)+1,0)</f>
        <v>80</v>
      </c>
      <c r="K81" s="195">
        <f>IF(ISNUMBER(SEARCH('Карта учёта'!$B$19,Расходка[[#This Row],[Наименование расходного материала]])),MAX($K$1:K80)+1,0)</f>
        <v>80</v>
      </c>
      <c r="L81" s="195">
        <f>IF(ISNUMBER(SEARCH('Карта учёта'!$B$20,Расходка[[#This Row],[Наименование расходного материала]])),MAX($L$1:L80)+1,0)</f>
        <v>80</v>
      </c>
      <c r="M81" s="195">
        <f>IF(ISNUMBER(SEARCH('Карта учёта'!$B$21,Расходка[[#This Row],[Наименование расходного материала]])),MAX($M$1:M80)+1,0)</f>
        <v>80</v>
      </c>
      <c r="N81" s="195">
        <f>IF(ISNUMBER(SEARCH('Карта учёта'!$B$22,Расходка[[#This Row],[Наименование расходного материала]])),MAX($N$1:N80)+1,0)</f>
        <v>80</v>
      </c>
      <c r="O81" s="195">
        <f>IF(ISNUMBER(SEARCH('Карта учёта'!$B$23,Расходка[[#This Row],[Наименование расходного материала]])),MAX($O$1:O80)+1,0)</f>
        <v>80</v>
      </c>
      <c r="P81" s="195">
        <f>IF(ISNUMBER(SEARCH('Карта учёта'!$B$24,Расходка[[#This Row],[Наименование расходного материала]])),MAX($P$1:P80)+1,0)</f>
        <v>80</v>
      </c>
      <c r="Q81" s="195">
        <f>IF(ISNUMBER(SEARCH('Карта учёта'!$B$25,Расходка[[#This Row],[Наименование расходного материала]])),MAX($Q$1:Q80)+1,0)</f>
        <v>80</v>
      </c>
      <c r="R81" s="196" t="str">
        <f>IFERROR(INDEX(Расходка[Наименование расходного материала],MATCH(Расходка[[#This Row],[№]],Поиск_расходки[Индекс1],0)),"")</f>
        <v/>
      </c>
      <c r="S81" s="196" t="str">
        <f>IFERROR(INDEX(Расходка[Наименование расходного материала],MATCH(Расходка[[#This Row],[№]],Поиск_расходки[Индекс2],0)),"")</f>
        <v/>
      </c>
      <c r="T81" s="196" t="str">
        <f>IFERROR(INDEX(Расходка[Наименование расходного материала],MATCH(Расходка[[#This Row],[№]],Поиск_расходки[Индекс3],0)),"")</f>
        <v/>
      </c>
      <c r="U81" s="196" t="str">
        <f>IFERROR(INDEX(Расходка[Наименование расходного материала],MATCH(Расходка[[#This Row],[№]],Поиск_расходки[Индекс4],0)),"")</f>
        <v/>
      </c>
      <c r="V81" s="196" t="str">
        <f>IFERROR(INDEX(Расходка[Наименование расходного материала],MATCH(Расходка[[#This Row],[№]],Поиск_расходки[Индекс5],0)),"")</f>
        <v/>
      </c>
      <c r="W81" s="196" t="str">
        <f>IFERROR(INDEX(Расходка[Наименование расходного материала],MATCH(Расходка[[#This Row],[№]],Поиск_расходки[Индекс6],0)),"")</f>
        <v>Angio-Seal™ VIP</v>
      </c>
      <c r="X81" s="196" t="str">
        <f>IFERROR(INDEX(Расходка[Наименование расходного материала],MATCH(Расходка[[#This Row],[№]],Поиск_расходки[Индекс7],0)),"")</f>
        <v>Angio-Seal™ VIP</v>
      </c>
      <c r="Y81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81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81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470</v>
      </c>
    </row>
    <row r="82" spans="1:33">
      <c r="E82" s="195">
        <f>IF(ISNUMBER(SEARCH('Карта учёта'!$B$13,Расходка[[#This Row],[Наименование расходного материала]])),MAX($E$1:E81)+1,0)</f>
        <v>0</v>
      </c>
      <c r="F82" s="195">
        <f>IF(ISNUMBER(SEARCH('Карта учёта'!$B$14,Расходка[[#This Row],[Наименование расходного материала]])),MAX($F$1:F81)+1,0)</f>
        <v>0</v>
      </c>
      <c r="G82" s="195">
        <f>IF(ISNUMBER(SEARCH('Карта учёта'!$B$15,Расходка[[#This Row],[Наименование расходного материала]])),MAX($G$1:G81)+1,0)</f>
        <v>0</v>
      </c>
      <c r="H82" s="195">
        <f>IF(ISNUMBER(SEARCH('Карта учёта'!$B$16,Расходка[[#This Row],[Наименование расходного материала]])),MAX($H$1:H81)+1,0)</f>
        <v>0</v>
      </c>
      <c r="I82" s="195">
        <f>IF(ISNUMBER(SEARCH('Карта учёта'!$B$17,Расходка[[#This Row],[Наименование расходного материала]])),MAX($I$1:I81)+1,0)</f>
        <v>0</v>
      </c>
      <c r="J82" s="195">
        <f>IF(ISNUMBER(SEARCH('Карта учёта'!$B$18,Расходка[[#This Row],[Наименование расходного материала]])),MAX($J$1:J81)+1,0)</f>
        <v>0</v>
      </c>
      <c r="K82" s="195">
        <f>IF(ISNUMBER(SEARCH('Карта учёта'!$B$19,Расходка[[#This Row],[Наименование расходного материала]])),MAX($K$1:K81)+1,0)</f>
        <v>0</v>
      </c>
      <c r="L82" s="195">
        <f>IF(ISNUMBER(SEARCH('Карта учёта'!$B$20,Расходка[[#This Row],[Наименование расходного материала]])),MAX($L$1:L81)+1,0)</f>
        <v>0</v>
      </c>
      <c r="M82" s="195">
        <f>IF(ISNUMBER(SEARCH('Карта учёта'!$B$21,Расходка[[#This Row],[Наименование расходного материала]])),MAX($M$1:M81)+1,0)</f>
        <v>0</v>
      </c>
      <c r="N82" s="195">
        <f>IF(ISNUMBER(SEARCH('Карта учёта'!$B$22,Расходка[[#This Row],[Наименование расходного материала]])),MAX($N$1:N81)+1,0)</f>
        <v>0</v>
      </c>
      <c r="O82" s="195">
        <f>IF(ISNUMBER(SEARCH('Карта учёта'!$B$23,Расходка[[#This Row],[Наименование расходного материала]])),MAX($O$1:O81)+1,0)</f>
        <v>0</v>
      </c>
      <c r="P82" s="195">
        <f>IF(ISNUMBER(SEARCH('Карта учёта'!$B$24,Расходка[[#This Row],[Наименование расходного материала]])),MAX($P$1:P81)+1,0)</f>
        <v>0</v>
      </c>
      <c r="Q82" s="195">
        <f>IF(ISNUMBER(SEARCH('Карта учёта'!$B$25,Расходка[[#This Row],[Наименование расходного материала]])),MAX($Q$1:Q81)+1,0)</f>
        <v>0</v>
      </c>
      <c r="R82" s="196" t="str">
        <f>IFERROR(INDEX(Расходка[Наименование расходного материала],MATCH(Расходка[[#This Row],[№]],Поиск_расходки[Индекс1],0)),"")</f>
        <v/>
      </c>
      <c r="S82" s="196" t="str">
        <f>IFERROR(INDEX(Расходка[Наименование расходного материала],MATCH(Расходка[[#This Row],[№]],Поиск_расходки[Индекс2],0)),"")</f>
        <v/>
      </c>
      <c r="T82" s="196" t="str">
        <f>IFERROR(INDEX(Расходка[Наименование расходного материала],MATCH(Расходка[[#This Row],[№]],Поиск_расходки[Индекс3],0)),"")</f>
        <v/>
      </c>
      <c r="U82" s="196" t="str">
        <f>IFERROR(INDEX(Расходка[Наименование расходного материала],MATCH(Расходка[[#This Row],[№]],Поиск_расходки[Индекс4],0)),"")</f>
        <v/>
      </c>
      <c r="V82" s="196" t="str">
        <f>IFERROR(INDEX(Расходка[Наименование расходного материала],MATCH(Расходка[[#This Row],[№]],Поиск_расходки[Индекс5],0)),"")</f>
        <v/>
      </c>
      <c r="W82" s="196" t="str">
        <f>IFERROR(INDEX(Расходка[Наименование расходного материала],MATCH(Расходка[[#This Row],[№]],Поиск_расходки[Индекс6],0)),"")</f>
        <v/>
      </c>
      <c r="X82" s="196" t="str">
        <f>IFERROR(INDEX(Расходка[Наименование расходного материала],MATCH(Расходка[[#This Row],[№]],Поиск_расходки[Индекс7],0)),"")</f>
        <v/>
      </c>
      <c r="Y82" s="196" t="str">
        <f>IFERROR(INDEX(Расходка[Наименование расходного материала],MATCH(Расходка[[#This Row],[№]],Поиск_расходки[Индекс8],0)),"")</f>
        <v/>
      </c>
      <c r="Z82" s="196" t="str">
        <f>IFERROR(INDEX(Расходка[Наименование расходного материала],MATCH(Расходка[[#This Row],[№]],Поиск_расходки[Индекс9],0)),"")</f>
        <v/>
      </c>
      <c r="AA82" s="196" t="str">
        <f>IFERROR(INDEX(Расходка[Наименование расходного материала],MATCH(Расходка[[#This Row],[№]],Поиск_расходки[Индекс10],0)),"")</f>
        <v/>
      </c>
      <c r="AB82" s="196" t="str">
        <f>IFERROR(INDEX(Расходка[Наименование расходного материала],MATCH(Расходка[[#This Row],[№]],Поиск_расходки[Индекс11],0)),"")</f>
        <v/>
      </c>
      <c r="AC82" s="196" t="str">
        <f>IFERROR(INDEX(Расходка[Наименование расходного материала],MATCH(Расходка[[#This Row],[№]],Поиск_расходки[Индекс12],0)),"")</f>
        <v/>
      </c>
      <c r="AD82" s="196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1:33">
      <c r="E83" s="195">
        <f>IF(ISNUMBER(SEARCH('Карта учёта'!$B$13,Расходка[[#This Row],[Наименование расходного материала]])),MAX($E$1:E82)+1,0)</f>
        <v>0</v>
      </c>
      <c r="F83" s="195">
        <f>IF(ISNUMBER(SEARCH('Карта учёта'!$B$14,Расходка[[#This Row],[Наименование расходного материала]])),MAX($F$1:F82)+1,0)</f>
        <v>0</v>
      </c>
      <c r="G83" s="195">
        <f>IF(ISNUMBER(SEARCH('Карта учёта'!$B$15,Расходка[[#This Row],[Наименование расходного материала]])),MAX($G$1:G82)+1,0)</f>
        <v>0</v>
      </c>
      <c r="H83" s="195">
        <f>IF(ISNUMBER(SEARCH('Карта учёта'!$B$16,Расходка[[#This Row],[Наименование расходного материала]])),MAX($H$1:H82)+1,0)</f>
        <v>0</v>
      </c>
      <c r="I83" s="195">
        <f>IF(ISNUMBER(SEARCH('Карта учёта'!$B$17,Расходка[[#This Row],[Наименование расходного материала]])),MAX($I$1:I82)+1,0)</f>
        <v>0</v>
      </c>
      <c r="J83" s="195">
        <f>IF(ISNUMBER(SEARCH('Карта учёта'!$B$18,Расходка[[#This Row],[Наименование расходного материала]])),MAX($J$1:J82)+1,0)</f>
        <v>0</v>
      </c>
      <c r="K83" s="195">
        <f>IF(ISNUMBER(SEARCH('Карта учёта'!$B$19,Расходка[[#This Row],[Наименование расходного материала]])),MAX($K$1:K82)+1,0)</f>
        <v>0</v>
      </c>
      <c r="L83" s="195">
        <f>IF(ISNUMBER(SEARCH('Карта учёта'!$B$20,Расходка[[#This Row],[Наименование расходного материала]])),MAX($L$1:L82)+1,0)</f>
        <v>0</v>
      </c>
      <c r="M83" s="195">
        <f>IF(ISNUMBER(SEARCH('Карта учёта'!$B$21,Расходка[[#This Row],[Наименование расходного материала]])),MAX($M$1:M82)+1,0)</f>
        <v>0</v>
      </c>
      <c r="N83" s="195">
        <f>IF(ISNUMBER(SEARCH('Карта учёта'!$B$22,Расходка[[#This Row],[Наименование расходного материала]])),MAX($N$1:N82)+1,0)</f>
        <v>0</v>
      </c>
      <c r="O83" s="195">
        <f>IF(ISNUMBER(SEARCH('Карта учёта'!$B$23,Расходка[[#This Row],[Наименование расходного материала]])),MAX($O$1:O82)+1,0)</f>
        <v>0</v>
      </c>
      <c r="P83" s="195">
        <f>IF(ISNUMBER(SEARCH('Карта учёта'!$B$24,Расходка[[#This Row],[Наименование расходного материала]])),MAX($P$1:P82)+1,0)</f>
        <v>0</v>
      </c>
      <c r="Q83" s="195">
        <f>IF(ISNUMBER(SEARCH('Карта учёта'!$B$25,Расходка[[#This Row],[Наименование расходного материала]])),MAX($Q$1:Q82)+1,0)</f>
        <v>0</v>
      </c>
      <c r="R83" s="196" t="str">
        <f>IFERROR(INDEX(Расходка[Наименование расходного материала],MATCH(Расходка[[#This Row],[№]],Поиск_расходки[Индекс1],0)),"")</f>
        <v/>
      </c>
      <c r="S83" s="196" t="str">
        <f>IFERROR(INDEX(Расходка[Наименование расходного материала],MATCH(Расходка[[#This Row],[№]],Поиск_расходки[Индекс2],0)),"")</f>
        <v/>
      </c>
      <c r="T83" s="196" t="str">
        <f>IFERROR(INDEX(Расходка[Наименование расходного материала],MATCH(Расходка[[#This Row],[№]],Поиск_расходки[Индекс3],0)),"")</f>
        <v/>
      </c>
      <c r="U83" s="196" t="str">
        <f>IFERROR(INDEX(Расходка[Наименование расходного материала],MATCH(Расходка[[#This Row],[№]],Поиск_расходки[Индекс4],0)),"")</f>
        <v/>
      </c>
      <c r="V83" s="196" t="str">
        <f>IFERROR(INDEX(Расходка[Наименование расходного материала],MATCH(Расходка[[#This Row],[№]],Поиск_расходки[Индекс5],0)),"")</f>
        <v/>
      </c>
      <c r="W83" s="196" t="str">
        <f>IFERROR(INDEX(Расходка[Наименование расходного материала],MATCH(Расходка[[#This Row],[№]],Поиск_расходки[Индекс6],0)),"")</f>
        <v/>
      </c>
      <c r="X83" s="196" t="str">
        <f>IFERROR(INDEX(Расходка[Наименование расходного материала],MATCH(Расходка[[#This Row],[№]],Поиск_расходки[Индекс7],0)),"")</f>
        <v/>
      </c>
      <c r="Y83" s="196" t="str">
        <f>IFERROR(INDEX(Расходка[Наименование расходного материала],MATCH(Расходка[[#This Row],[№]],Поиск_расходки[Индекс8],0)),"")</f>
        <v/>
      </c>
      <c r="Z83" s="196" t="str">
        <f>IFERROR(INDEX(Расходка[Наименование расходного материала],MATCH(Расходка[[#This Row],[№]],Поиск_расходки[Индекс9],0)),"")</f>
        <v/>
      </c>
      <c r="AA83" s="196" t="str">
        <f>IFERROR(INDEX(Расходка[Наименование расходного материала],MATCH(Расходка[[#This Row],[№]],Поиск_расходки[Индекс10],0)),"")</f>
        <v/>
      </c>
      <c r="AB83" s="196" t="str">
        <f>IFERROR(INDEX(Расходка[Наименование расходного материала],MATCH(Расходка[[#This Row],[№]],Поиск_расходки[Индекс11],0)),"")</f>
        <v/>
      </c>
      <c r="AC83" s="196" t="str">
        <f>IFERROR(INDEX(Расходка[Наименование расходного материала],MATCH(Расходка[[#This Row],[№]],Поиск_расходки[Индекс12],0)),"")</f>
        <v/>
      </c>
      <c r="AD83" s="196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5">
        <f>IF(ISNUMBER(SEARCH('Карта учёта'!$B$13,Расходка[[#This Row],[Наименование расходного материала]])),MAX($E$1:E83)+1,0)</f>
        <v>0</v>
      </c>
      <c r="F84" s="195">
        <f>IF(ISNUMBER(SEARCH('Карта учёта'!$B$14,Расходка[[#This Row],[Наименование расходного материала]])),MAX($F$1:F83)+1,0)</f>
        <v>0</v>
      </c>
      <c r="G84" s="195">
        <f>IF(ISNUMBER(SEARCH('Карта учёта'!$B$15,Расходка[[#This Row],[Наименование расходного материала]])),MAX($G$1:G83)+1,0)</f>
        <v>0</v>
      </c>
      <c r="H84" s="195">
        <f>IF(ISNUMBER(SEARCH('Карта учёта'!$B$16,Расходка[[#This Row],[Наименование расходного материала]])),MAX($H$1:H83)+1,0)</f>
        <v>0</v>
      </c>
      <c r="I84" s="195">
        <f>IF(ISNUMBER(SEARCH('Карта учёта'!$B$17,Расходка[[#This Row],[Наименование расходного материала]])),MAX($I$1:I83)+1,0)</f>
        <v>0</v>
      </c>
      <c r="J84" s="195">
        <f>IF(ISNUMBER(SEARCH('Карта учёта'!$B$18,Расходка[[#This Row],[Наименование расходного материала]])),MAX($J$1:J83)+1,0)</f>
        <v>0</v>
      </c>
      <c r="K84" s="195">
        <f>IF(ISNUMBER(SEARCH('Карта учёта'!$B$19,Расходка[[#This Row],[Наименование расходного материала]])),MAX($K$1:K83)+1,0)</f>
        <v>0</v>
      </c>
      <c r="L84" s="195">
        <f>IF(ISNUMBER(SEARCH('Карта учёта'!$B$20,Расходка[[#This Row],[Наименование расходного материала]])),MAX($L$1:L83)+1,0)</f>
        <v>0</v>
      </c>
      <c r="M84" s="195">
        <f>IF(ISNUMBER(SEARCH('Карта учёта'!$B$21,Расходка[[#This Row],[Наименование расходного материала]])),MAX($M$1:M83)+1,0)</f>
        <v>0</v>
      </c>
      <c r="N84" s="195">
        <f>IF(ISNUMBER(SEARCH('Карта учёта'!$B$22,Расходка[[#This Row],[Наименование расходного материала]])),MAX($N$1:N83)+1,0)</f>
        <v>0</v>
      </c>
      <c r="O84" s="195">
        <f>IF(ISNUMBER(SEARCH('Карта учёта'!$B$23,Расходка[[#This Row],[Наименование расходного материала]])),MAX($O$1:O83)+1,0)</f>
        <v>0</v>
      </c>
      <c r="P84" s="195">
        <f>IF(ISNUMBER(SEARCH('Карта учёта'!$B$24,Расходка[[#This Row],[Наименование расходного материала]])),MAX($P$1:P83)+1,0)</f>
        <v>0</v>
      </c>
      <c r="Q84" s="195">
        <f>IF(ISNUMBER(SEARCH('Карта учёта'!$B$25,Расходка[[#This Row],[Наименование расходного материала]])),MAX($Q$1:Q83)+1,0)</f>
        <v>0</v>
      </c>
      <c r="R84" s="196" t="str">
        <f>IFERROR(INDEX(Расходка[Наименование расходного материала],MATCH(Расходка[[#This Row],[№]],Поиск_расходки[Индекс1],0)),"")</f>
        <v/>
      </c>
      <c r="S84" s="196" t="str">
        <f>IFERROR(INDEX(Расходка[Наименование расходного материала],MATCH(Расходка[[#This Row],[№]],Поиск_расходки[Индекс2],0)),"")</f>
        <v/>
      </c>
      <c r="T84" s="196" t="str">
        <f>IFERROR(INDEX(Расходка[Наименование расходного материала],MATCH(Расходка[[#This Row],[№]],Поиск_расходки[Индекс3],0)),"")</f>
        <v/>
      </c>
      <c r="U84" s="196" t="str">
        <f>IFERROR(INDEX(Расходка[Наименование расходного материала],MATCH(Расходка[[#This Row],[№]],Поиск_расходки[Индекс4],0)),"")</f>
        <v/>
      </c>
      <c r="V84" s="196" t="str">
        <f>IFERROR(INDEX(Расходка[Наименование расходного материала],MATCH(Расходка[[#This Row],[№]],Поиск_расходки[Индекс5],0)),"")</f>
        <v/>
      </c>
      <c r="W84" s="196" t="str">
        <f>IFERROR(INDEX(Расходка[Наименование расходного материала],MATCH(Расходка[[#This Row],[№]],Поиск_расходки[Индекс6],0)),"")</f>
        <v/>
      </c>
      <c r="X84" s="196" t="str">
        <f>IFERROR(INDEX(Расходка[Наименование расходного материала],MATCH(Расходка[[#This Row],[№]],Поиск_расходки[Индекс7],0)),"")</f>
        <v/>
      </c>
      <c r="Y84" s="196" t="str">
        <f>IFERROR(INDEX(Расходка[Наименование расходного материала],MATCH(Расходка[[#This Row],[№]],Поиск_расходки[Индекс8],0)),"")</f>
        <v/>
      </c>
      <c r="Z84" s="196" t="str">
        <f>IFERROR(INDEX(Расходка[Наименование расходного материала],MATCH(Расходка[[#This Row],[№]],Поиск_расходки[Индекс9],0)),"")</f>
        <v/>
      </c>
      <c r="AA84" s="196" t="str">
        <f>IFERROR(INDEX(Расходка[Наименование расходного материала],MATCH(Расходка[[#This Row],[№]],Поиск_расходки[Индекс10],0)),"")</f>
        <v/>
      </c>
      <c r="AB84" s="196" t="str">
        <f>IFERROR(INDEX(Расходка[Наименование расходного материала],MATCH(Расходка[[#This Row],[№]],Поиск_расходки[Индекс11],0)),"")</f>
        <v/>
      </c>
      <c r="AC84" s="196" t="str">
        <f>IFERROR(INDEX(Расходка[Наименование расходного материала],MATCH(Расходка[[#This Row],[№]],Поиск_расходки[Индекс12],0)),"")</f>
        <v/>
      </c>
      <c r="AD84" s="196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5">
        <f>IF(ISNUMBER(SEARCH('Карта учёта'!$B$13,Расходка[[#This Row],[Наименование расходного материала]])),MAX($E$1:E84)+1,0)</f>
        <v>0</v>
      </c>
      <c r="F85" s="195">
        <f>IF(ISNUMBER(SEARCH('Карта учёта'!$B$14,Расходка[[#This Row],[Наименование расходного материала]])),MAX($F$1:F84)+1,0)</f>
        <v>0</v>
      </c>
      <c r="G85" s="195">
        <f>IF(ISNUMBER(SEARCH('Карта учёта'!$B$15,Расходка[[#This Row],[Наименование расходного материала]])),MAX($G$1:G84)+1,0)</f>
        <v>0</v>
      </c>
      <c r="H85" s="195">
        <f>IF(ISNUMBER(SEARCH('Карта учёта'!$B$16,Расходка[[#This Row],[Наименование расходного материала]])),MAX($H$1:H84)+1,0)</f>
        <v>0</v>
      </c>
      <c r="I85" s="195">
        <f>IF(ISNUMBER(SEARCH('Карта учёта'!$B$17,Расходка[[#This Row],[Наименование расходного материала]])),MAX($I$1:I84)+1,0)</f>
        <v>0</v>
      </c>
      <c r="J85" s="195">
        <f>IF(ISNUMBER(SEARCH('Карта учёта'!$B$18,Расходка[[#This Row],[Наименование расходного материала]])),MAX($J$1:J84)+1,0)</f>
        <v>0</v>
      </c>
      <c r="K85" s="195">
        <f>IF(ISNUMBER(SEARCH('Карта учёта'!$B$19,Расходка[[#This Row],[Наименование расходного материала]])),MAX($K$1:K84)+1,0)</f>
        <v>0</v>
      </c>
      <c r="L85" s="195">
        <f>IF(ISNUMBER(SEARCH('Карта учёта'!$B$20,Расходка[[#This Row],[Наименование расходного материала]])),MAX($L$1:L84)+1,0)</f>
        <v>0</v>
      </c>
      <c r="M85" s="195">
        <f>IF(ISNUMBER(SEARCH('Карта учёта'!$B$21,Расходка[[#This Row],[Наименование расходного материала]])),MAX($M$1:M84)+1,0)</f>
        <v>0</v>
      </c>
      <c r="N85" s="195">
        <f>IF(ISNUMBER(SEARCH('Карта учёта'!$B$22,Расходка[[#This Row],[Наименование расходного материала]])),MAX($N$1:N84)+1,0)</f>
        <v>0</v>
      </c>
      <c r="O85" s="195">
        <f>IF(ISNUMBER(SEARCH('Карта учёта'!$B$23,Расходка[[#This Row],[Наименование расходного материала]])),MAX($O$1:O84)+1,0)</f>
        <v>0</v>
      </c>
      <c r="P85" s="195">
        <f>IF(ISNUMBER(SEARCH('Карта учёта'!$B$24,Расходка[[#This Row],[Наименование расходного материала]])),MAX($P$1:P84)+1,0)</f>
        <v>0</v>
      </c>
      <c r="Q85" s="195">
        <f>IF(ISNUMBER(SEARCH('Карта учёта'!$B$25,Расходка[[#This Row],[Наименование расходного материала]])),MAX($Q$1:Q84)+1,0)</f>
        <v>0</v>
      </c>
      <c r="R85" s="196" t="str">
        <f>IFERROR(INDEX(Расходка[Наименование расходного материала],MATCH(Расходка[[#This Row],[№]],Поиск_расходки[Индекс1],0)),"")</f>
        <v/>
      </c>
      <c r="S85" s="196" t="str">
        <f>IFERROR(INDEX(Расходка[Наименование расходного материала],MATCH(Расходка[[#This Row],[№]],Поиск_расходки[Индекс2],0)),"")</f>
        <v/>
      </c>
      <c r="T85" s="196" t="str">
        <f>IFERROR(INDEX(Расходка[Наименование расходного материала],MATCH(Расходка[[#This Row],[№]],Поиск_расходки[Индекс3],0)),"")</f>
        <v/>
      </c>
      <c r="U85" s="196" t="str">
        <f>IFERROR(INDEX(Расходка[Наименование расходного материала],MATCH(Расходка[[#This Row],[№]],Поиск_расходки[Индекс4],0)),"")</f>
        <v/>
      </c>
      <c r="V85" s="196" t="str">
        <f>IFERROR(INDEX(Расходка[Наименование расходного материала],MATCH(Расходка[[#This Row],[№]],Поиск_расходки[Индекс5],0)),"")</f>
        <v/>
      </c>
      <c r="W85" s="196" t="str">
        <f>IFERROR(INDEX(Расходка[Наименование расходного материала],MATCH(Расходка[[#This Row],[№]],Поиск_расходки[Индекс6],0)),"")</f>
        <v/>
      </c>
      <c r="X85" s="196" t="str">
        <f>IFERROR(INDEX(Расходка[Наименование расходного материала],MATCH(Расходка[[#This Row],[№]],Поиск_расходки[Индекс7],0)),"")</f>
        <v/>
      </c>
      <c r="Y85" s="196" t="str">
        <f>IFERROR(INDEX(Расходка[Наименование расходного материала],MATCH(Расходка[[#This Row],[№]],Поиск_расходки[Индекс8],0)),"")</f>
        <v/>
      </c>
      <c r="Z85" s="196" t="str">
        <f>IFERROR(INDEX(Расходка[Наименование расходного материала],MATCH(Расходка[[#This Row],[№]],Поиск_расходки[Индекс9],0)),"")</f>
        <v/>
      </c>
      <c r="AA85" s="196" t="str">
        <f>IFERROR(INDEX(Расходка[Наименование расходного материала],MATCH(Расходка[[#This Row],[№]],Поиск_расходки[Индекс10],0)),"")</f>
        <v/>
      </c>
      <c r="AB85" s="196" t="str">
        <f>IFERROR(INDEX(Расходка[Наименование расходного материала],MATCH(Расходка[[#This Row],[№]],Поиск_расходки[Индекс11],0)),"")</f>
        <v/>
      </c>
      <c r="AC85" s="196" t="str">
        <f>IFERROR(INDEX(Расходка[Наименование расходного материала],MATCH(Расходка[[#This Row],[№]],Поиск_расходки[Индекс12],0)),"")</f>
        <v/>
      </c>
      <c r="AD85" s="196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5">
        <f>IF(ISNUMBER(SEARCH('Карта учёта'!$B$13,Расходка[[#This Row],[Наименование расходного материала]])),MAX($E$1:E85)+1,0)</f>
        <v>0</v>
      </c>
      <c r="F86" s="195">
        <f>IF(ISNUMBER(SEARCH('Карта учёта'!$B$14,Расходка[[#This Row],[Наименование расходного материала]])),MAX($F$1:F85)+1,0)</f>
        <v>0</v>
      </c>
      <c r="G86" s="195">
        <f>IF(ISNUMBER(SEARCH('Карта учёта'!$B$15,Расходка[[#This Row],[Наименование расходного материала]])),MAX($G$1:G85)+1,0)</f>
        <v>0</v>
      </c>
      <c r="H86" s="195">
        <f>IF(ISNUMBER(SEARCH('Карта учёта'!$B$16,Расходка[[#This Row],[Наименование расходного материала]])),MAX($H$1:H85)+1,0)</f>
        <v>0</v>
      </c>
      <c r="I86" s="195">
        <f>IF(ISNUMBER(SEARCH('Карта учёта'!$B$17,Расходка[[#This Row],[Наименование расходного материала]])),MAX($I$1:I85)+1,0)</f>
        <v>0</v>
      </c>
      <c r="J86" s="195">
        <f>IF(ISNUMBER(SEARCH('Карта учёта'!$B$18,Расходка[[#This Row],[Наименование расходного материала]])),MAX($J$1:J85)+1,0)</f>
        <v>0</v>
      </c>
      <c r="K86" s="195">
        <f>IF(ISNUMBER(SEARCH('Карта учёта'!$B$19,Расходка[[#This Row],[Наименование расходного материала]])),MAX($K$1:K85)+1,0)</f>
        <v>0</v>
      </c>
      <c r="L86" s="195">
        <f>IF(ISNUMBER(SEARCH('Карта учёта'!$B$20,Расходка[[#This Row],[Наименование расходного материала]])),MAX($L$1:L85)+1,0)</f>
        <v>0</v>
      </c>
      <c r="M86" s="195">
        <f>IF(ISNUMBER(SEARCH('Карта учёта'!$B$21,Расходка[[#This Row],[Наименование расходного материала]])),MAX($M$1:M85)+1,0)</f>
        <v>0</v>
      </c>
      <c r="N86" s="195">
        <f>IF(ISNUMBER(SEARCH('Карта учёта'!$B$22,Расходка[[#This Row],[Наименование расходного материала]])),MAX($N$1:N85)+1,0)</f>
        <v>0</v>
      </c>
      <c r="O86" s="195">
        <f>IF(ISNUMBER(SEARCH('Карта учёта'!$B$23,Расходка[[#This Row],[Наименование расходного материала]])),MAX($O$1:O85)+1,0)</f>
        <v>0</v>
      </c>
      <c r="P86" s="195">
        <f>IF(ISNUMBER(SEARCH('Карта учёта'!$B$24,Расходка[[#This Row],[Наименование расходного материала]])),MAX($P$1:P85)+1,0)</f>
        <v>0</v>
      </c>
      <c r="Q86" s="195">
        <f>IF(ISNUMBER(SEARCH('Карта учёта'!$B$25,Расходка[[#This Row],[Наименование расходного материала]])),MAX($Q$1:Q85)+1,0)</f>
        <v>0</v>
      </c>
      <c r="R86" s="196" t="str">
        <f>IFERROR(INDEX(Расходка[Наименование расходного материала],MATCH(Расходка[[#This Row],[№]],Поиск_расходки[Индекс1],0)),"")</f>
        <v/>
      </c>
      <c r="S86" s="196" t="str">
        <f>IFERROR(INDEX(Расходка[Наименование расходного материала],MATCH(Расходка[[#This Row],[№]],Поиск_расходки[Индекс2],0)),"")</f>
        <v/>
      </c>
      <c r="T86" s="196" t="str">
        <f>IFERROR(INDEX(Расходка[Наименование расходного материала],MATCH(Расходка[[#This Row],[№]],Поиск_расходки[Индекс3],0)),"")</f>
        <v/>
      </c>
      <c r="U86" s="196" t="str">
        <f>IFERROR(INDEX(Расходка[Наименование расходного материала],MATCH(Расходка[[#This Row],[№]],Поиск_расходки[Индекс4],0)),"")</f>
        <v/>
      </c>
      <c r="V86" s="196" t="str">
        <f>IFERROR(INDEX(Расходка[Наименование расходного материала],MATCH(Расходка[[#This Row],[№]],Поиск_расходки[Индекс5],0)),"")</f>
        <v/>
      </c>
      <c r="W86" s="196" t="str">
        <f>IFERROR(INDEX(Расходка[Наименование расходного материала],MATCH(Расходка[[#This Row],[№]],Поиск_расходки[Индекс6],0)),"")</f>
        <v/>
      </c>
      <c r="X86" s="196" t="str">
        <f>IFERROR(INDEX(Расходка[Наименование расходного материала],MATCH(Расходка[[#This Row],[№]],Поиск_расходки[Индекс7],0)),"")</f>
        <v/>
      </c>
      <c r="Y86" s="196" t="str">
        <f>IFERROR(INDEX(Расходка[Наименование расходного материала],MATCH(Расходка[[#This Row],[№]],Поиск_расходки[Индекс8],0)),"")</f>
        <v/>
      </c>
      <c r="Z86" s="196" t="str">
        <f>IFERROR(INDEX(Расходка[Наименование расходного материала],MATCH(Расходка[[#This Row],[№]],Поиск_расходки[Индекс9],0)),"")</f>
        <v/>
      </c>
      <c r="AA86" s="196" t="str">
        <f>IFERROR(INDEX(Расходка[Наименование расходного материала],MATCH(Расходка[[#This Row],[№]],Поиск_расходки[Индекс10],0)),"")</f>
        <v/>
      </c>
      <c r="AB86" s="196" t="str">
        <f>IFERROR(INDEX(Расходка[Наименование расходного материала],MATCH(Расходка[[#This Row],[№]],Поиск_расходки[Индекс11],0)),"")</f>
        <v/>
      </c>
      <c r="AC86" s="196" t="str">
        <f>IFERROR(INDEX(Расходка[Наименование расходного материала],MATCH(Расходка[[#This Row],[№]],Поиск_расходки[Индекс12],0)),"")</f>
        <v/>
      </c>
      <c r="AD86" s="196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2025-04-08T15:36:07Z</cp:lastPrinted>
  <dcterms:created xsi:type="dcterms:W3CDTF">2015-06-05T18:19:34Z</dcterms:created>
  <dcterms:modified xsi:type="dcterms:W3CDTF">2025-04-08T15:38:05Z</dcterms:modified>
</cp:coreProperties>
</file>