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5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Вмешательства" sheetId="4" r:id="rId4"/>
    <sheet name="Карта учёта" sheetId="3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4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4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27" i="1" l="1"/>
  <c r="B13" i="9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20" i="3" l="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64" i="1" l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W2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V6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1" i="1" l="1"/>
  <c r="V52" i="1"/>
  <c r="V44" i="1"/>
  <c r="V67" i="1"/>
  <c r="V42" i="1"/>
  <c r="V48" i="1"/>
  <c r="V59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M68" i="1"/>
  <c r="L72" i="1" l="1"/>
  <c r="L73" i="1" s="1"/>
  <c r="L74" i="1" s="1"/>
  <c r="L75" i="1" s="1"/>
  <c r="P47" i="1"/>
  <c r="N78" i="1"/>
  <c r="AA59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14" i="1"/>
  <c r="Y59" i="1"/>
  <c r="Y40" i="1"/>
  <c r="Y52" i="1"/>
  <c r="Y49" i="1"/>
  <c r="Y68" i="1"/>
  <c r="Y62" i="1"/>
  <c r="Y5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75" i="1" l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Y43" i="1"/>
  <c r="Y2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<sst xmlns="http://schemas.openxmlformats.org/spreadsheetml/2006/main" count="905" uniqueCount="546">
  <si>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</si>
  <si>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</si>
  <si>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</si>
  <si>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</si>
  <si>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</si>
  <si>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</si>
  <si>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</si>
  <si>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</si>
  <si>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</si>
  <si>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</si>
  <si>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</si>
  <si>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</si>
  <si>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</si>
  <si>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</si>
  <si>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</si>
  <si>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</si>
  <si>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</si>
  <si>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</si>
  <si>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</si>
  <si>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</si>
  <si>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</si>
  <si>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</si>
  <si>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</si>
  <si>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</si>
  <si>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</si>
  <si>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</si>
  <si>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</si>
  <si>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</si>
  <si>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</si>
  <si>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</si>
  <si>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</si>
  <si>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</si>
  <si>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</si>
  <si>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</si>
  <si>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</si>
  <si>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</si>
  <si>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</si>
  <si>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</si>
  <si>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</si>
  <si>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</si>
  <si>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</si>
  <si>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</si>
  <si>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</si>
  <si>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</si>
  <si>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</si>
  <si>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</si>
  <si>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</si>
  <si>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</si>
  <si>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</si>
  <si>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</si>
  <si>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</si>
  <si>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</si>
  <si>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</si>
  <si>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</si>
  <si>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</si>
  <si>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</si>
  <si>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</si>
  <si>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</si>
  <si>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</si>
  <si>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</si>
  <si>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</si>
  <si>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</si>
  <si>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</si>
  <si>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</si>
  <si>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</si>
  <si>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</si>
  <si>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</si>
  <si>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</si>
  <si>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</si>
  <si>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</si>
  <si>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</si>
  <si>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</si>
  <si>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</si>
  <si>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</si>
  <si>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</si>
  <si>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</si>
  <si>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</si>
  <si>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</si>
  <si>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</si>
  <si>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</si>
  <si>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</si>
  <si>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</si>
  <si>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</si>
  <si>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</si>
  <si>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</si>
  <si>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</si>
  <si>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</si>
  <si>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</si>
  <si>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</si>
  <si>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</si>
  <si>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</si>
  <si>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</si>
  <si>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</si>
  <si>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</si>
  <si>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</si>
  <si>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</si>
  <si>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</si>
  <si>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</si>
  <si>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</si>
  <si>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</si>
  <si>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</si>
  <si>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</si>
  <si>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</si>
  <si>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</si>
  <si>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</si>
  <si>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</si>
  <si>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</si>
  <si>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</si>
  <si>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</si>
  <si>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</si>
  <si>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</si>
  <si>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</si>
  <si>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</si>
  <si>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</si>
  <si>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</si>
  <si>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</si>
  <si>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</si>
  <si>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</si>
  <si>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</si>
  <si>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</si>
  <si>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</si>
  <si>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</si>
  <si>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</si>
  <si>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</si>
  <si>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</si>
  <si>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</si>
  <si>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</si>
  <si>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</si>
  <si>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</si>
  <si>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</si>
  <si>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</si>
  <si>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</si>
  <si>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</si>
  <si>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</si>
  <si>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</si>
  <si>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</si>
  <si>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</si>
  <si>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</si>
  <si>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</si>
  <si>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</si>
  <si>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</si>
  <si>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</si>
  <si>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</si>
  <si>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</si>
  <si>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</si>
  <si>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</si>
  <si>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</si>
  <si>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</si>
  <si>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</si>
  <si>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</si>
  <si>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</si>
  <si>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</si>
  <si>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</si>
  <si>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</si>
  <si>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</si>
  <si>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</si>
  <si>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</si>
  <si>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</si>
  <si>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</si>
  <si>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</si>
  <si>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</si>
  <si>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</si>
  <si>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</si>
  <si>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</si>
  <si>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</si>
  <si>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</si>
  <si>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</si>
  <si>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</si>
  <si>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</si>
  <si>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</si>
  <si>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</si>
  <si>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</si>
  <si>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</si>
  <si>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</si>
  <si>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</si>
  <si>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</si>
  <si>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</si>
  <si>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</si>
  <si>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</si>
  <si>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</si>
  <si>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</si>
  <si>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</si>
  <si>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</si>
  <si>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</si>
  <si>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</si>
  <si>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</si>
  <si>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</si>
  <si>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</si>
  <si>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</si>
  <si>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</si>
  <si>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</si>
  <si>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</si>
  <si>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</si>
  <si>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</si>
  <si>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</si>
  <si>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</si>
  <si>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</si>
  <si>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</si>
  <si>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</si>
  <si>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</si>
  <si>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</si>
  <si>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</si>
  <si>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</si>
  <si>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</si>
  <si>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</si>
  <si>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</si>
  <si>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</si>
  <si>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</si>
  <si>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</si>
  <si>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</si>
  <si>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</si>
  <si>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</si>
  <si>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</si>
  <si>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</si>
  <si>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</si>
  <si>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</si>
  <si>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</si>
  <si>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</si>
  <si>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</si>
  <si>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</si>
  <si>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</si>
  <si>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</si>
  <si>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</si>
  <si>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</si>
  <si>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</si>
  <si>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</si>
  <si>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</si>
  <si>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</si>
  <si>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</si>
  <si>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</si>
  <si>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</si>
  <si>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</si>
  <si>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</si>
  <si>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</si>
  <si>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</si>
  <si>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</si>
  <si>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</si>
  <si>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</si>
  <si>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</si>
  <si>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</si>
  <si>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</si>
  <si>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</si>
  <si>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</si>
  <si>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</si>
  <si>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</si>
  <si>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</si>
  <si>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</si>
  <si>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</si>
  <si>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</si>
  <si>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</si>
  <si>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</si>
  <si>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</si>
  <si>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</si>
  <si>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</si>
  <si>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</si>
  <si>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</si>
  <si>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</si>
  <si>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</si>
  <si>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</si>
  <si>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</si>
  <si>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</si>
  <si>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</si>
  <si>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</si>
  <si>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</si>
  <si>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</si>
  <si>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</si>
  <si>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</si>
  <si>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</si>
  <si>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</si>
  <si>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</si>
  <si>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</si>
  <si>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</si>
  <si>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</si>
  <si>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</si>
  <si>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</si>
  <si>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</si>
  <si>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</si>
  <si>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</si>
  <si>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</si>
  <si>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</si>
  <si>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</si>
  <si>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</si>
  <si>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</si>
  <si>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</si>
  <si>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</si>
  <si>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</si>
  <si>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</si>
  <si>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</si>
  <si>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</si>
  <si>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</si>
  <si>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</si>
  <si>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</si>
  <si>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</si>
  <si>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</si>
  <si>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</si>
  <si>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</si>
  <si>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</si>
  <si>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</si>
  <si>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</si>
  <si>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</si>
  <si>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</si>
  <si>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</si>
  <si>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</si>
  <si>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</si>
  <si>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</si>
  <si>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</si>
  <si>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</si>
  <si>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</si>
  <si>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</si>
  <si>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</si>
  <si>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</si>
  <si>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</si>
  <si>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</si>
  <si>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</si>
  <si>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</si>
  <si>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</si>
  <si>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</si>
  <si>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</si>
  <si>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</si>
  <si>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</si>
  <si>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</si>
  <si>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</si>
  <si>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</si>
  <si>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</si>
  <si>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</si>
  <si>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</si>
  <si>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</si>
  <si>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</si>
  <si>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</si>
  <si>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</si>
  <si>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</si>
  <si>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</si>
  <si>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</si>
  <si>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</si>
  <si>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</si>
  <si>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</si>
  <si>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</si>
  <si>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</si>
  <si>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</si>
  <si>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</si>
  <si>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</si>
  <si>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</si>
  <si>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</si>
  <si>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</si>
  <si>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</si>
  <si>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</si>
  <si>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</si>
  <si>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</si>
  <si>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</si>
  <si>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</si>
  <si>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</si>
  <si>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</si>
  <si>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</si>
  <si>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</si>
  <si>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</si>
  <si>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</si>
  <si>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</si>
  <si>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</si>
  <si>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</si>
  <si>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</si>
  <si>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</si>
  <si>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</si>
  <si>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</si>
  <si>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</si>
  <si>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</si>
  <si>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</si>
  <si>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</si>
  <si>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</si>
  <si>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</si>
  <si>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</si>
  <si>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</si>
  <si>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</si>
  <si>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</si>
  <si>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</si>
  <si>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</si>
  <si>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</si>
  <si>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</si>
  <si>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</si>
  <si>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</si>
  <si>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</si>
  <si>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</si>
  <si>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</si>
  <si>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</si>
  <si>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</si>
  <si>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</si>
  <si>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</si>
  <si>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</si>
  <si>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</si>
  <si>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</si>
  <si>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</si>
  <si>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</si>
  <si>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</si>
  <si>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</si>
  <si>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</si>
  <si>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</si>
  <si>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</si>
  <si>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</si>
  <si>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</si>
  <si>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</si>
  <si>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</si>
  <si>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</si>
  <si>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</si>
  <si>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</si>
  <si>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</si>
  <si>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</si>
  <si>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</si>
  <si>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</si>
  <si>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</si>
  <si>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</si>
  <si>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</si>
  <si>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</si>
  <si>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</si>
  <si>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</si>
  <si>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</si>
  <si>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</si>
  <si>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</si>
  <si>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</si>
  <si>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</si>
  <si>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</si>
  <si>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</si>
  <si>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</si>
  <si>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</si>
  <si>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</si>
  <si>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</si>
  <si>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</si>
  <si>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</si>
  <si>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</si>
  <si>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</si>
  <si>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</si>
  <si>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</si>
  <si>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</si>
  <si>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</si>
  <si>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</si>
  <si>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</si>
  <si>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</si>
  <si>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</si>
  <si>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</si>
  <si>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</si>
  <si>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</si>
  <si>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</si>
  <si>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</si>
  <si>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</si>
  <si>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</si>
  <si>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</si>
  <si>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</si>
  <si>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</si>
  <si>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</si>
  <si>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</si>
  <si>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</si>
  <si>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</si>
  <si>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</si>
  <si>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</si>
  <si>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</si>
  <si>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</si>
  <si>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</si>
  <si>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</si>
  <si>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</si>
  <si>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</si>
  <si>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</si>
  <si>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</si>
  <si>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</si>
  <si>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</si>
  <si>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</si>
  <si>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</si>
  <si>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</si>
  <si>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</si>
  <si>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</si>
  <si>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</si>
  <si>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</si>
  <si>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</si>
  <si>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</si>
  <si>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</si>
  <si>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</si>
  <si>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</si>
  <si>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</si>
  <si>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</si>
  <si>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</si>
  <si>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</si>
  <si>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</si>
  <si>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</si>
  <si>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</si>
  <si>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</si>
  <si>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</si>
  <si>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</si>
  <si>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</si>
  <si>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</si>
  <si>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</si>
  <si>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</si>
  <si>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</si>
  <si>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</si>
  <si>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</si>
  <si>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</si>
  <si>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</si>
  <si>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</si>
  <si>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</si>
  <si>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</si>
  <si>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</si>
  <si>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</si>
  <si>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</si>
  <si>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</si>
  <si>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</si>
  <si>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</si>
  <si>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</si>
  <si>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</si>
  <si>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</si>
  <si>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</si>
  <si>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</si>
  <si>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</si>
  <si>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</si>
  <si>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</si>
  <si>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</si>
  <si>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</si>
  <si>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</si>
  <si>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</si>
  <si>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</si>
  <si>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</si>
  <si>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</si>
  <si>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</si>
  <si>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</si>
  <si>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</si>
  <si>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</si>
  <si>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</si>
  <si>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</si>
  <si>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</si>
  <si>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</si>
  <si>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</si>
  <si>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</si>
  <si>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</si>
  <si>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</si>
  <si>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Рыбаков А.Г.</t>
  </si>
  <si>
    <t>30 ml</t>
  </si>
  <si>
    <t>Волженцева Ю.В.</t>
  </si>
  <si>
    <t>Докторова Т.С.</t>
  </si>
  <si>
    <t xml:space="preserve">Контроль места пункции, повязка на 6 ч.                               </t>
  </si>
  <si>
    <t>50 ml</t>
  </si>
  <si>
    <t>Гаттарова С.З.</t>
  </si>
  <si>
    <t>11:54</t>
  </si>
  <si>
    <t>без значимых стенозов</t>
  </si>
  <si>
    <t xml:space="preserve">Сбалансированный </t>
  </si>
  <si>
    <t xml:space="preserve">пролонгированный стеноз проксимального и среднего сегментов 50%, стеноз дистального сегмента 60%, кровоток TIMI III. </t>
  </si>
  <si>
    <t>Коллатеральный кровоток: из ПКА в ПНА.</t>
  </si>
  <si>
    <t>Совместно с д/кардиологом: с учетом клинических данных, ЭКГ и КАГ рекомендована реваскуляризация бассейна ПНА.</t>
  </si>
  <si>
    <t>150 ml</t>
  </si>
  <si>
    <t>неровности контуров устья ПНА, острая тромботическая проксимального сегмента, кровоток TIMI 0, TTG2, Rentrop ближе к III.</t>
  </si>
  <si>
    <t>стеноз проксимального сегмента 40%, стенозы средней трети ОА  не менее 70%, стенозы дистального сегмента не менее 70%. Стеноз устья ВТК1 50% (высокое отхождение), субтотальный стеноз ВТК2 (диаметр менее 2,0 мм), кровоток TIMI III.</t>
  </si>
  <si>
    <t xml:space="preserve">Устье ствола ЛКА катетеризировано проводниковым катетером Launcher EBU 3,5 6Fr. Коронарный проводник Shunmei заведен в дистальный сегмент ПНА. Мануальная тромбаспирация катетером ExportAdvance, получены фрагменты тромба. Реканализация (14:03). Выявлен субтотальный стеноз среднего сегмента. В зону стеноза имплантирован коронарный стент DES Resolute Integrity 3,5-26 мм давлением до 12 атм. На контрольных съемках стент раскрыт удовлетворительно признаков краевых диссекций, тромбоза, экстравазации контрастного вещества не выявлено, кровоток в бассейне ПНА -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</si>
</sst>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7">
  <sortState ref="AF2:AG62">
    <sortCondition ref="AF2:AF62"/>
    <sortCondition ref="AG2:AG62"/>
  </sortState>
  <tableColumns count="2">
    <tableColumn id="3" name="Тип" dataDxfId="36"/>
    <tableColumn id="1" name="Размеры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34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33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32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31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30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9">
      <calculatedColumnFormula>IF(ISNUMBER(SEARCH('Карта учёта'!$B$20,Расходка[[#This Row],[Наименование расходного материала]])),MAX($J$1:J1)+1,0)</calculatedColumnFormula>
    </tableColumn>
    <tableColumn id="7" name="Индекс7" dataDxfId="28">
      <calculatedColumnFormula>IF(ISNUMBER(SEARCH('Карта учёта'!$B$18,Расходка[[#This Row],[Наименование расходного материала]])),MAX($K$1:K1)+1,0)</calculatedColumnFormula>
    </tableColumn>
    <tableColumn id="8" name="Индекс8" dataDxfId="27">
      <calculatedColumnFormula>IF(ISNUMBER(SEARCH('Карта учёта'!$B$19,Расходка[[#This Row],[Наименование расходного материала]])),MAX($L$1:L1)+1,0)</calculatedColumnFormula>
    </tableColumn>
    <tableColumn id="9" name="Индекс9" dataDxfId="26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25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24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23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22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21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20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9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8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7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6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15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14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13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12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11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10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9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8"/>
    <tableColumn id="2" name="АБР" dataDxfId="7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6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4" totalsRowShown="0">
  <autoFilter ref="A21:B94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2" name="Вмешательства" displayName="Вмешательства" ref="A1:D35" totalsRowShown="0" headerRowDxfId="5" tableBorderDxfId="4">
  <tableColumns count="4">
    <tableColumn id="1" name="№" dataDxfId="3">
      <calculatedColumnFormula>ROW(A2)-1</calculatedColumnFormula>
    </tableColumn>
    <tableColumn id="2" name="Код услуги" dataDxfId="2"/>
    <tableColumn id="3" name="Номенклатура мед.услуги" dataDxfId="1"/>
    <tableColumn id="4" name="Рентгенэндоваскулярная диагностика и лечение" dataDxfId="0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6" dataCellStyle="Обычный"/>
    <tableColumn id="3" name="Стент3" dataDxfId="65" dataCellStyle="Обычный"/>
    <tableColumn id="4" name="Стент4" dataDxfId="64" dataCellStyle="Обычный"/>
    <tableColumn id="5" name="Стент5" dataDxfId="63" dataCellStyle="Обычный"/>
    <tableColumn id="6" name="Стент6" dataDxfId="62" dataCellStyle="Обычный"/>
    <tableColumn id="7" name="Стент7" dataDxfId="61" dataCellStyle="Обычный"/>
    <tableColumn id="8" name="Стент8" dataDxfId="60" dataCellStyle="Обычный"/>
    <tableColumn id="9" name="Стент9" dataDxfId="59" dataCellStyle="Обычный"/>
    <tableColumn id="10" name="Стент10" dataDxfId="58" dataCellStyle="Обычный"/>
    <tableColumn id="11" name="Стент11" dataDxfId="57" dataCellStyle="Обычный"/>
    <tableColumn id="12" name="Стент12" dataDxfId="56" dataCellStyle="Обычный"/>
    <tableColumn id="13" name="Стент13" dataDxfId="55" dataCellStyle="Обычный"/>
    <tableColumn id="14" name="Стент14" dataDxfId="54" dataCellStyle="Обычный"/>
    <tableColumn id="15" name="Стент15" dataDxfId="53" dataCellStyle="Обычный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id="7" name="Код.Метода" displayName="Код.Метода" ref="F12:T15" headerRowCount="0" totalsRowShown="0" dataDxfId="52">
  <tableColumns count="15">
    <tableColumn id="1" name="Диагноз"/>
    <tableColumn id="2" name="Код метода" dataDxfId="51"/>
    <tableColumn id="3" name="Стенты" dataDxfId="50"/>
    <tableColumn id="4" name="Стенты2" dataDxfId="49"/>
    <tableColumn id="5" name="Стенты3" dataDxfId="48"/>
    <tableColumn id="6" name="Стенты4" dataDxfId="47"/>
    <tableColumn id="7" name="Стенты5" dataDxfId="46"/>
    <tableColumn id="8" name="Стенты6" dataDxfId="45"/>
    <tableColumn id="9" name="Стенты7" dataDxfId="44"/>
    <tableColumn id="10" name="Стенты8" dataDxfId="43"/>
    <tableColumn id="11" name="Стенты9" dataDxfId="42"/>
    <tableColumn id="12" name="Стенты10" dataDxfId="41"/>
    <tableColumn id="13" name="Стенты11" dataDxfId="40"/>
    <tableColumn id="14" name="Стенты12" dataDxfId="39"/>
    <tableColumn id="15" name="Стенты13" dataDxfId="38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16" zoomScaleNormal="100" zoomScaleSheetLayoutView="100" zoomScalePageLayoutView="90" workbookViewId="0">
      <selection activeCell="B22" sqref="B22:H2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212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45779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0.5625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0.56944444444444442</v>
      </c>
      <c r="C10" s="54"/>
      <c r="D10" s="94" t="s">
        <v>172</v>
      </c>
      <c r="E10" s="92"/>
      <c r="F10" s="92"/>
      <c r="G10" s="23" t="s">
        <v>271</v>
      </c>
      <c r="H10" s="25"/>
    </row>
    <row r="11" spans="1:8" ht="17.25" thickTop="1" thickBot="1">
      <c r="A11" s="88" t="s">
        <v>191</v>
      </c>
      <c r="B11" s="202" t="s">
        <v>535</v>
      </c>
      <c r="C11" s="8"/>
      <c r="D11" s="94" t="s">
        <v>169</v>
      </c>
      <c r="E11" s="92"/>
      <c r="F11" s="92"/>
      <c r="G11" s="23" t="s">
        <v>252</v>
      </c>
      <c r="H11" s="25"/>
    </row>
    <row r="12" spans="1:8" ht="16.5" thickTop="1">
      <c r="A12" s="80" t="s">
        <v>8</v>
      </c>
      <c r="B12" s="81">
        <v>17388</v>
      </c>
      <c r="C12" s="11"/>
      <c r="D12" s="94" t="s">
        <v>298</v>
      </c>
      <c r="E12" s="92"/>
      <c r="F12" s="92"/>
      <c r="G12" s="23" t="s">
        <v>531</v>
      </c>
      <c r="H12" s="25"/>
    </row>
    <row r="13" spans="1:8" ht="15.75">
      <c r="A13" s="14" t="s">
        <v>10</v>
      </c>
      <c r="B13" s="29">
        <f>DATEDIF(B12,B8,"y")</f>
        <v>77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12222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4" t="s">
        <v>393</v>
      </c>
      <c r="H15" s="168" t="s">
        <v>536</v>
      </c>
    </row>
    <row r="16" spans="1:8" ht="15.6" customHeight="1">
      <c r="A16" s="14" t="s">
        <v>106</v>
      </c>
      <c r="B16" s="18" t="s">
        <v>479</v>
      </c>
      <c r="C16"/>
      <c r="D16" s="35"/>
      <c r="E16" s="35"/>
      <c r="F16" s="35"/>
      <c r="G16" s="165" t="s">
        <v>395</v>
      </c>
      <c r="H16" s="163">
        <v>5420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382</v>
      </c>
      <c r="H17" s="167">
        <f>H16*0.0019</f>
        <v>10.298</v>
      </c>
    </row>
    <row r="18" spans="1:8" ht="14.45" customHeight="1">
      <c r="A18" s="56" t="s">
        <v>187</v>
      </c>
      <c r="B18" s="86" t="s">
        <v>538</v>
      </c>
      <c r="C18"/>
      <c r="D18" s="27" t="s">
        <v>209</v>
      </c>
      <c r="E18" s="27"/>
      <c r="F18" s="27"/>
      <c r="G18" s="84" t="s">
        <v>188</v>
      </c>
      <c r="H18" s="85" t="s">
        <v>522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5" t="s">
        <v>537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267</v>
      </c>
      <c r="B22" s="230" t="s">
        <v>543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268</v>
      </c>
      <c r="B27" s="230" t="s">
        <v>544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269</v>
      </c>
      <c r="B32" s="230" t="s">
        <v>539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540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e">
        <f>IF(ЧКВ!A6=Вмешательства!D4,Вмешательства!F24,IF(ЧКВ!A6=Вмешательства!D5,Вмешательства!F24,IF(ЧКВ!A6=Вмешательства!#REF!,Вмешательства!F24,IF(ЧКВ!A6=Вмешательства!D7,Вмешательства!F24,"Рекомендовано:"))))</f>
        <v>#REF!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541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210</v>
      </c>
    </row>
    <row r="51" spans="1:13">
      <c r="A51" s="61" t="s">
        <v>203</v>
      </c>
      <c r="B51" s="62" t="s">
        <v>534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520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E38" sqref="E38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240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220</v>
      </c>
      <c r="D8" s="244"/>
      <c r="E8" s="244"/>
      <c r="F8" s="189">
        <v>1</v>
      </c>
      <c r="G8" s="117" t="s">
        <v>304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45779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f>КАГ!B10</f>
        <v>0.56944444444444442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0.60416666666666663</v>
      </c>
      <c r="C14" s="11"/>
      <c r="D14" s="94" t="s">
        <v>172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381</v>
      </c>
      <c r="B15" s="187">
        <f>IF(B14&lt;B13,B14+1,B14)-B13</f>
        <v>3.472222222222221E-2</v>
      </c>
      <c r="C15"/>
      <c r="D15" s="94" t="s">
        <v>169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200" t="str">
        <f>КАГ!B11</f>
        <v>Гаттарова С.З.</v>
      </c>
      <c r="C16" s="199">
        <f>LEN(КАГ!B11)</f>
        <v>14</v>
      </c>
      <c r="D16" s="94" t="s">
        <v>298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17388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12222</v>
      </c>
      <c r="C19" s="68"/>
      <c r="D19" s="68"/>
      <c r="E19" s="68"/>
      <c r="F19" s="68"/>
      <c r="G19" s="164" t="s">
        <v>393</v>
      </c>
      <c r="H19" s="179" t="str">
        <f>КАГ!H15</f>
        <v>11:54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5" t="s">
        <v>395</v>
      </c>
      <c r="H20" s="180">
        <f>КАГ!H16</f>
        <v>5420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382</v>
      </c>
      <c r="H21" s="167">
        <f>КАГ!H17</f>
        <v>10.298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0.5854166666666667</v>
      </c>
    </row>
    <row r="23" spans="1:8" ht="14.45" customHeight="1">
      <c r="A23" s="64" t="s">
        <v>385</v>
      </c>
      <c r="B23" s="171" t="s">
        <v>384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383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545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389</v>
      </c>
      <c r="B38" s="174"/>
      <c r="C38" s="175"/>
      <c r="D38" s="175"/>
      <c r="E38" s="185" t="str">
        <f>IF(A6=Вмешательства!D4,Вмешательства!V16,IF(ЧКВ!A6=Вмешательства!D6,Вмешательства!V16,Вмешательства!V17))</f>
        <v>СТЕНТ/Ы</v>
      </c>
      <c r="F38" s="175"/>
      <c r="G38" s="178"/>
      <c r="H38"/>
    </row>
    <row r="39" spans="1:12" ht="15.75">
      <c r="A39" s="172" t="s">
        <v>386</v>
      </c>
      <c r="B39" s="69" t="s">
        <v>388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3" t="s">
        <v>387</v>
      </c>
      <c r="B40" s="177" t="s">
        <v>530</v>
      </c>
      <c r="C40" s="119"/>
      <c r="D40" s="249" t="s">
        <v>533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203</v>
      </c>
      <c r="B50" s="62" t="s">
        <v>542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365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C3" sqref="C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без значимых стенозов
Бассейн ПНА:   неровности контуров устья ПНА, острая тромботическая проксимального сегмента, кровоток TIMI 0, TTG2, Rentrop ближе к III.
Бассейн  ОА:   стеноз проксимального сегмента 40%, стенозы средней трети ОА  не менее 70%, стенозы дистального сегмента не менее 70%. Стеноз устья ВТК1 50% (высокое отхождение), субтотальный стеноз ВТК2 (диаметр менее 2,0 мм), кровоток TIMI III.
Бассейн ПКА:   пролонгированный стеноз проксимального и среднего сегментов 50%, стеноз дистального сегмента 60%,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16" sqref="V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ROW(A2)-1</f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 t="shared" ref="A3:A35" si="0">ROW(A3)-1</f>
        <v>2</v>
      </c>
      <c r="B3" s="2" t="s">
        <v>18</v>
      </c>
      <c r="C3" s="8" t="s">
        <v>85</v>
      </c>
      <c r="D3" s="5" t="s">
        <v>213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 t="shared" si="0"/>
        <v>3</v>
      </c>
      <c r="B4" s="2" t="s">
        <v>38</v>
      </c>
      <c r="C4" s="8" t="s">
        <v>39</v>
      </c>
      <c r="D4" s="5" t="s">
        <v>207</v>
      </c>
      <c r="F4" t="s">
        <v>306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 t="shared" si="0"/>
        <v>4</v>
      </c>
      <c r="B5" s="2" t="s">
        <v>36</v>
      </c>
      <c r="C5" s="8" t="s">
        <v>37</v>
      </c>
      <c r="D5" s="5" t="s">
        <v>394</v>
      </c>
      <c r="F5" t="s">
        <v>131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 t="shared" si="0"/>
        <v>5</v>
      </c>
      <c r="B6" s="2" t="s">
        <v>81</v>
      </c>
      <c r="C6" s="77" t="s">
        <v>82</v>
      </c>
      <c r="D6" s="5" t="s">
        <v>240</v>
      </c>
      <c r="F6" t="s">
        <v>125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f t="shared" si="0"/>
        <v>6</v>
      </c>
      <c r="B7" s="2"/>
      <c r="C7" s="8" t="s">
        <v>80</v>
      </c>
      <c r="D7" s="5" t="s">
        <v>245</v>
      </c>
      <c r="F7" t="s">
        <v>127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 t="shared" si="0"/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 t="shared" si="0"/>
        <v>8</v>
      </c>
      <c r="B9" s="2"/>
      <c r="C9" s="8" t="s">
        <v>228</v>
      </c>
      <c r="D9" s="5" t="s">
        <v>138</v>
      </c>
      <c r="F9" t="s">
        <v>128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 t="shared" si="0"/>
        <v>9</v>
      </c>
      <c r="B10" s="2" t="s">
        <v>25</v>
      </c>
      <c r="C10" s="8" t="s">
        <v>229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 t="shared" si="0"/>
        <v>10</v>
      </c>
      <c r="B11" s="2" t="s">
        <v>19</v>
      </c>
      <c r="C11" s="8" t="s">
        <v>230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 t="shared" si="0"/>
        <v>11</v>
      </c>
      <c r="B12" s="2" t="s">
        <v>21</v>
      </c>
      <c r="C12" s="8" t="s">
        <v>231</v>
      </c>
      <c r="D12" s="5" t="s">
        <v>22</v>
      </c>
      <c r="F12" t="s">
        <v>106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 t="shared" si="0"/>
        <v>12</v>
      </c>
      <c r="B13" s="2" t="s">
        <v>23</v>
      </c>
      <c r="C13" s="8" t="s">
        <v>232</v>
      </c>
      <c r="D13" s="5" t="s">
        <v>24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 t="shared" si="0"/>
        <v>13</v>
      </c>
      <c r="B14" s="2" t="s">
        <v>27</v>
      </c>
      <c r="C14" s="8" t="s">
        <v>233</v>
      </c>
      <c r="D14" s="5" t="s">
        <v>28</v>
      </c>
      <c r="F14" t="s">
        <v>306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 t="shared" si="0"/>
        <v>14</v>
      </c>
      <c r="B15" s="2" t="s">
        <v>29</v>
      </c>
      <c r="C15" s="8" t="s">
        <v>234</v>
      </c>
      <c r="D15" s="5" t="s">
        <v>30</v>
      </c>
      <c r="F15" t="s">
        <v>131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f t="shared" si="0"/>
        <v>15</v>
      </c>
      <c r="B16" s="2" t="s">
        <v>31</v>
      </c>
      <c r="C16" s="8" t="s">
        <v>235</v>
      </c>
      <c r="D16" s="5" t="s">
        <v>32</v>
      </c>
      <c r="V16" t="s">
        <v>390</v>
      </c>
    </row>
    <row r="17" spans="1:23">
      <c r="A17" s="8">
        <f t="shared" si="0"/>
        <v>16</v>
      </c>
      <c r="B17" s="2" t="s">
        <v>33</v>
      </c>
      <c r="C17" s="8" t="s">
        <v>236</v>
      </c>
      <c r="D17" s="5" t="s">
        <v>34</v>
      </c>
      <c r="F17" t="s">
        <v>482</v>
      </c>
      <c r="V17" t="s">
        <v>391</v>
      </c>
    </row>
    <row r="18" spans="1:23" ht="30">
      <c r="A18" s="8">
        <f t="shared" si="0"/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f t="shared" si="0"/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f t="shared" si="0"/>
        <v>19</v>
      </c>
      <c r="B20" s="2" t="s">
        <v>46</v>
      </c>
      <c r="C20" s="8" t="s">
        <v>47</v>
      </c>
      <c r="D20" s="5" t="s">
        <v>48</v>
      </c>
      <c r="F20" t="s">
        <v>300</v>
      </c>
      <c r="J20" s="11"/>
    </row>
    <row r="21" spans="1:23" ht="30">
      <c r="A21" s="8">
        <f t="shared" si="0"/>
        <v>20</v>
      </c>
      <c r="B21" s="2" t="s">
        <v>49</v>
      </c>
      <c r="C21" s="8" t="s">
        <v>50</v>
      </c>
      <c r="D21" s="5" t="s">
        <v>51</v>
      </c>
      <c r="F21" t="s">
        <v>331</v>
      </c>
      <c r="J21" s="11"/>
    </row>
    <row r="22" spans="1:23" ht="30">
      <c r="A22" s="8">
        <f t="shared" si="0"/>
        <v>21</v>
      </c>
      <c r="B22" s="2" t="s">
        <v>52</v>
      </c>
      <c r="C22" s="8" t="s">
        <v>53</v>
      </c>
      <c r="D22" s="5" t="s">
        <v>54</v>
      </c>
      <c r="F22" t="s">
        <v>332</v>
      </c>
      <c r="J22" s="11"/>
      <c r="U22" s="2"/>
    </row>
    <row r="23" spans="1:23">
      <c r="A23" s="8">
        <f t="shared" si="0"/>
        <v>22</v>
      </c>
      <c r="B23" s="2" t="s">
        <v>55</v>
      </c>
      <c r="C23" s="8" t="s">
        <v>56</v>
      </c>
      <c r="D23" s="5" t="s">
        <v>57</v>
      </c>
      <c r="F23" t="s">
        <v>342</v>
      </c>
      <c r="J23" s="11"/>
      <c r="U23" s="2"/>
    </row>
    <row r="24" spans="1:23">
      <c r="A24" s="8">
        <f t="shared" si="0"/>
        <v>23</v>
      </c>
      <c r="B24" s="2" t="s">
        <v>58</v>
      </c>
      <c r="C24" s="8" t="s">
        <v>59</v>
      </c>
      <c r="D24" s="5" t="s">
        <v>60</v>
      </c>
      <c r="F24" t="s">
        <v>497</v>
      </c>
      <c r="H24" s="10"/>
      <c r="K24" s="2"/>
      <c r="U24" s="2"/>
      <c r="W24" s="11"/>
    </row>
    <row r="25" spans="1:23" ht="30">
      <c r="A25" s="8">
        <f t="shared" si="0"/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f t="shared" si="0"/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f t="shared" si="0"/>
        <v>26</v>
      </c>
      <c r="B27" s="2" t="s">
        <v>67</v>
      </c>
      <c r="C27" s="77" t="s">
        <v>242</v>
      </c>
      <c r="D27" s="5" t="s">
        <v>243</v>
      </c>
      <c r="H27" s="10"/>
      <c r="W27" s="10"/>
    </row>
    <row r="28" spans="1:23" ht="45">
      <c r="A28" s="8">
        <f t="shared" si="0"/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f t="shared" si="0"/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f t="shared" si="0"/>
        <v>29</v>
      </c>
      <c r="B30" s="2" t="s">
        <v>74</v>
      </c>
      <c r="C30" s="77" t="s">
        <v>238</v>
      </c>
      <c r="D30" s="5" t="s">
        <v>75</v>
      </c>
      <c r="H30" s="10"/>
      <c r="W30" s="10"/>
    </row>
    <row r="31" spans="1:23">
      <c r="A31" s="8">
        <f t="shared" si="0"/>
        <v>30</v>
      </c>
      <c r="B31" s="2" t="s">
        <v>76</v>
      </c>
      <c r="C31" s="77" t="s">
        <v>237</v>
      </c>
      <c r="D31" s="5" t="s">
        <v>77</v>
      </c>
      <c r="H31" s="10"/>
      <c r="W31" s="10"/>
    </row>
    <row r="32" spans="1:23">
      <c r="A32" s="8">
        <f t="shared" si="0"/>
        <v>31</v>
      </c>
      <c r="B32" s="2" t="s">
        <v>78</v>
      </c>
      <c r="C32" s="77" t="s">
        <v>239</v>
      </c>
      <c r="D32" s="5" t="s">
        <v>79</v>
      </c>
      <c r="H32" s="10"/>
      <c r="W32" s="10"/>
    </row>
    <row r="33" spans="1:23">
      <c r="A33" s="8">
        <f t="shared" si="0"/>
        <v>32</v>
      </c>
      <c r="B33" s="2"/>
      <c r="C33" s="8"/>
      <c r="D33" s="5"/>
      <c r="H33" s="10"/>
      <c r="I33" s="10"/>
      <c r="W33" s="10"/>
    </row>
    <row r="34" spans="1:23">
      <c r="A34" s="8">
        <f t="shared" si="0"/>
        <v>33</v>
      </c>
      <c r="B34" s="2" t="s">
        <v>83</v>
      </c>
      <c r="C34" s="77" t="s">
        <v>84</v>
      </c>
      <c r="D34" s="5" t="s">
        <v>241</v>
      </c>
      <c r="H34" s="10"/>
      <c r="W34" s="10"/>
    </row>
    <row r="35" spans="1:23">
      <c r="A35" s="8">
        <f t="shared" si="0"/>
        <v>34</v>
      </c>
      <c r="B35" s="2"/>
      <c r="C35" s="77" t="s">
        <v>244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showWhiteSpace="0" zoomScale="90" zoomScaleNormal="90" zoomScaleSheetLayoutView="100" zoomScalePageLayoutView="80" workbookViewId="0">
      <selection activeCell="B20" sqref="B20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45779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194</v>
      </c>
      <c r="B4" s="147" t="s">
        <v>105</v>
      </c>
      <c r="C4" s="148" t="s">
        <v>15</v>
      </c>
      <c r="D4" s="203" t="str">
        <f>КАГ!$B$11</f>
        <v>Гаттарова С.З.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17388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77</v>
      </c>
    </row>
    <row r="7" spans="1:4">
      <c r="A7" s="37"/>
      <c r="B7"/>
      <c r="C7" s="100" t="s">
        <v>12</v>
      </c>
      <c r="D7" s="102">
        <f>КАГ!$B$14</f>
        <v>12222</v>
      </c>
    </row>
    <row r="8" spans="1:4">
      <c r="A8" s="193" t="str">
        <f>ЧКВ!$A$9</f>
        <v xml:space="preserve">Код модели:  </v>
      </c>
      <c r="B8" s="103"/>
      <c r="C8" s="100" t="s">
        <v>132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45779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301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320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513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318</v>
      </c>
      <c r="C16" s="134" t="s">
        <v>462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364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81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34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 t="s">
        <v>210</v>
      </c>
      <c r="C20" s="134" t="s">
        <v>210</v>
      </c>
      <c r="D20" s="139" t="s">
        <v>210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  <row r="47" spans="1:4" hidden="1"/>
    <row r="48" spans="1:4" hidden="1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0 C21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20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0" sqref="AE8:AE1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275</v>
      </c>
      <c r="H1" s="114" t="s">
        <v>276</v>
      </c>
      <c r="I1" s="114" t="s">
        <v>277</v>
      </c>
      <c r="J1" s="114" t="s">
        <v>278</v>
      </c>
      <c r="K1" s="115" t="s">
        <v>279</v>
      </c>
      <c r="L1" s="115" t="s">
        <v>280</v>
      </c>
      <c r="M1" s="115" t="s">
        <v>281</v>
      </c>
      <c r="N1" s="115" t="s">
        <v>282</v>
      </c>
      <c r="O1" s="115" t="s">
        <v>283</v>
      </c>
      <c r="P1" s="115" t="s">
        <v>284</v>
      </c>
      <c r="Q1" s="115" t="s">
        <v>285</v>
      </c>
      <c r="R1" s="114" t="s">
        <v>103</v>
      </c>
      <c r="S1" s="114" t="s">
        <v>104</v>
      </c>
      <c r="T1" s="114" t="s">
        <v>286</v>
      </c>
      <c r="U1" s="114" t="s">
        <v>287</v>
      </c>
      <c r="V1" s="114" t="s">
        <v>288</v>
      </c>
      <c r="W1" s="114" t="s">
        <v>289</v>
      </c>
      <c r="X1" s="114" t="s">
        <v>290</v>
      </c>
      <c r="Y1" s="114" t="s">
        <v>291</v>
      </c>
      <c r="Z1" s="114" t="s">
        <v>292</v>
      </c>
      <c r="AA1" s="114" t="s">
        <v>293</v>
      </c>
      <c r="AB1" s="114" t="s">
        <v>294</v>
      </c>
      <c r="AC1" s="114" t="s">
        <v>295</v>
      </c>
      <c r="AD1" s="114" t="s">
        <v>296</v>
      </c>
      <c r="AF1" s="2" t="s">
        <v>129</v>
      </c>
      <c r="AG1" s="2" t="s">
        <v>130</v>
      </c>
      <c r="AI1" t="s">
        <v>195</v>
      </c>
      <c r="AJ1" t="s">
        <v>196</v>
      </c>
      <c r="AK1" t="s">
        <v>197</v>
      </c>
      <c r="AM1" t="s">
        <v>494</v>
      </c>
      <c r="AN1" s="2" t="s">
        <v>488</v>
      </c>
      <c r="AO1" t="s">
        <v>351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учёта'!$B$20,Расходка[[#This Row],[Наименование расходного материала]])),MAX($J$1:J1)+1,0)</f>
        <v>1</v>
      </c>
      <c r="K2" s="115">
        <f>IF(ISNUMBER(SEARCH('Карта учёта'!$B$18,Расходка[[#This Row],[Наименование расходного материала]])),MAX($K$1:K1)+1,0)</f>
        <v>1</v>
      </c>
      <c r="L2" s="115">
        <f>IF(ISNUMBER(SEARCH('Карта учёта'!$B$19,Расходка[[#This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6">
        <v>155800</v>
      </c>
      <c r="AN2" s="207" t="s">
        <v>304</v>
      </c>
      <c r="AO2" s="208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учёта'!$B$20,Расходка[[#This Row],[Наименование расходного материала]])),MAX($J$1:J2)+1,0)</f>
        <v>2</v>
      </c>
      <c r="K3" s="115">
        <f>IF(ISNUMBER(SEARCH('Карта учёта'!$B$18,Расходка[[#This Row],[Наименование расходного материала]])),MAX($K$1:K2)+1,0)</f>
        <v>2</v>
      </c>
      <c r="L3" s="115">
        <f>IF(ISNUMBER(SEARCH('Карта учёта'!$B$19,Расходка[[#This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8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524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учёта'!$B$20,Расходка[[#This Row],[Наименование расходного материала]])),MAX($J$1:J3)+1,0)</f>
        <v>0</v>
      </c>
      <c r="K4" s="115">
        <f>IF(ISNUMBER(SEARCH('Карта учёта'!$B$18,Расходка[[#This Row],[Наименование расходного материала]])),MAX($K$1:K3)+1,0)</f>
        <v>3</v>
      </c>
      <c r="L4" s="115">
        <f>IF(ISNUMBER(SEARCH('Карта учёта'!$B$19,Расходка[[#This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NC Apollo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189</v>
      </c>
      <c r="AJ4" t="s">
        <v>200</v>
      </c>
      <c r="AK4" t="str">
        <f t="shared" si="0"/>
        <v>Контраст: Оптирей 350</v>
      </c>
      <c r="AM4" s="188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учёта'!$B$20,Расходка[[#This Row],[Наименование расходного материала]])),MAX($J$1:J4)+1,0)</f>
        <v>0</v>
      </c>
      <c r="K5" s="115">
        <f>IF(ISNUMBER(SEARCH('Карта учёта'!$B$18,Расходка[[#This Row],[Наименование расходного материала]])),MAX($K$1:K4)+1,0)</f>
        <v>4</v>
      </c>
      <c r="L5" s="115">
        <f>IF(ISNUMBER(SEARCH('Карта учёта'!$B$19,Расходка[[#This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189</v>
      </c>
      <c r="AJ5" t="s">
        <v>201</v>
      </c>
      <c r="AK5" t="str">
        <f t="shared" si="0"/>
        <v>Контраст: Юнигексол 350</v>
      </c>
      <c r="AM5" s="206">
        <v>136170</v>
      </c>
      <c r="AN5" s="207"/>
      <c r="AO5" s="208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525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учёта'!$B$20,Расходка[[#This Row],[Наименование расходного материала]])),MAX($J$1:J5)+1,0)</f>
        <v>3</v>
      </c>
      <c r="K6" s="115">
        <f>IF(ISNUMBER(SEARCH('Карта учёта'!$B$18,Расходка[[#This Row],[Наименование расходного материала]])),MAX($K$1:K5)+1,0)</f>
        <v>5</v>
      </c>
      <c r="L6" s="115">
        <f>IF(ISNUMBER(SEARCH('Карта учёта'!$B$19,Расходка[[#This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189</v>
      </c>
      <c r="AJ6" t="s">
        <v>202</v>
      </c>
      <c r="AK6" t="str">
        <f t="shared" si="0"/>
        <v>Контраст: Сканлюкс 370</v>
      </c>
      <c r="AM6" s="188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учёта'!$B$20,Расходка[[#This Row],[Наименование расходного материала]])),MAX($J$1:J6)+1,0)</f>
        <v>4</v>
      </c>
      <c r="K7" s="115">
        <f>IF(ISNUMBER(SEARCH('Карта учёта'!$B$18,Расходка[[#This Row],[Наименование расходного материала]])),MAX($K$1:K6)+1,0)</f>
        <v>6</v>
      </c>
      <c r="L7" s="115">
        <f>IF(ISNUMBER(SEARCH('Карта учёта'!$B$19,Расходка[[#This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Sprinter Legend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учёта'!$B$20,Расходка[[#This Row],[Наименование расходного материала]])),MAX($J$1:J7)+1,0)</f>
        <v>5</v>
      </c>
      <c r="K8" s="115">
        <f>IF(ISNUMBER(SEARCH('Карта учёта'!$B$18,Расходка[[#This Row],[Наименование расходного материала]])),MAX($K$1:K7)+1,0)</f>
        <v>7</v>
      </c>
      <c r="L8" s="115">
        <f>IF(ISNUMBER(SEARCH('Карта учёта'!$B$19,Расходка[[#This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189</v>
      </c>
      <c r="AJ8" t="s">
        <v>204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272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учёта'!$B$20,Расходка[[#This Row],[Наименование расходного материала]])),MAX($J$1:J8)+1,0)</f>
        <v>0</v>
      </c>
      <c r="K9" s="115">
        <f>IF(ISNUMBER(SEARCH('Карта учёта'!$B$18,Расходка[[#This Row],[Наименование расходного материала]])),MAX($K$1:K8)+1,0)</f>
        <v>8</v>
      </c>
      <c r="L9" s="115">
        <f>IF(ISNUMBER(SEARCH('Карта учёта'!$B$19,Расходка[[#This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учёта'!$B$20,Расходка[[#This Row],[Наименование расходного материала]])),MAX($J$1:J9)+1,0)</f>
        <v>6</v>
      </c>
      <c r="K10" s="115">
        <f>IF(ISNUMBER(SEARCH('Карта учёта'!$B$18,Расходка[[#This Row],[Наименование расходного материала]])),MAX($K$1:K9)+1,0)</f>
        <v>9</v>
      </c>
      <c r="L10" s="115">
        <f>IF(ISNUMBER(SEARCH('Карта учёта'!$B$19,Расходка[[#This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350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учёта'!$B$20,Расходка[[#This Row],[Наименование расходного материала]])),MAX($J$1:J10)+1,0)</f>
        <v>7</v>
      </c>
      <c r="K11" s="115">
        <f>IF(ISNUMBER(SEARCH('Карта учёта'!$B$18,Расходка[[#This Row],[Наименование расходного материала]])),MAX($K$1:K10)+1,0)</f>
        <v>10</v>
      </c>
      <c r="L11" s="115">
        <f>IF(ISNUMBER(SEARCH('Карта учёта'!$B$19,Расходка[[#This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Nitrex 260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учёта'!$B$20,Расходка[[#This Row],[Наименование расходного материала]])),MAX($J$1:J11)+1,0)</f>
        <v>0</v>
      </c>
      <c r="K12" s="115">
        <f>IF(ISNUMBER(SEARCH('Карта учёта'!$B$18,Расходка[[#This Row],[Наименование расходного материала]])),MAX($K$1:K11)+1,0)</f>
        <v>11</v>
      </c>
      <c r="L12" s="115">
        <f>IF(ISNUMBER(SEARCH('Карта учёта'!$B$19,Расходка[[#This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Lepu Medical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учёта'!$B$20,Расходка[[#This Row],[Наименование расходного материала]])),MAX($J$1:J12)+1,0)</f>
        <v>8</v>
      </c>
      <c r="K13" s="115">
        <f>IF(ISNUMBER(SEARCH('Карта учёта'!$B$18,Расходка[[#This Row],[Наименование расходного материала]])),MAX($K$1:K12)+1,0)</f>
        <v>12</v>
      </c>
      <c r="L13" s="115">
        <f>IF(ISNUMBER(SEARCH('Карта учёта'!$B$19,Расходка[[#This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учёта'!$B$20,Расходка[[#This Row],[Наименование расходного материала]])),MAX($J$1:J13)+1,0)</f>
        <v>9</v>
      </c>
      <c r="K14" s="115">
        <f>IF(ISNUMBER(SEARCH('Карта учёта'!$B$18,Расходка[[#This Row],[Наименование расходного материала]])),MAX($K$1:K13)+1,0)</f>
        <v>13</v>
      </c>
      <c r="L14" s="115">
        <f>IF(ISNUMBER(SEARCH('Карта учёта'!$B$19,Расходка[[#This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Oscor 7F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учёта'!$B$20,Расходка[[#This Row],[Наименование расходного материала]])),MAX($J$1:J14)+1,0)</f>
        <v>10</v>
      </c>
      <c r="K15" s="115">
        <f>IF(ISNUMBER(SEARCH('Карта учёта'!$B$18,Расходка[[#This Row],[Наименование расходного материала]])),MAX($K$1:K14)+1,0)</f>
        <v>14</v>
      </c>
      <c r="L15" s="115">
        <f>IF(ISNUMBER(SEARCH('Карта учёта'!$B$19,Расходка[[#This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учёта'!$B$20,Расходка[[#This Row],[Наименование расходного материала]])),MAX($J$1:J15)+1,0)</f>
        <v>0</v>
      </c>
      <c r="K16" s="115">
        <f>IF(ISNUMBER(SEARCH('Карта учёта'!$B$18,Расходка[[#This Row],[Наименование расходного материала]])),MAX($K$1:K15)+1,0)</f>
        <v>15</v>
      </c>
      <c r="L16" s="115">
        <f>IF(ISNUMBER(SEARCH('Карта учёта'!$B$19,Расходка[[#This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учёта'!$B$20,Расходка[[#This Row],[Наименование расходного материала]])),MAX($J$1:J16)+1,0)</f>
        <v>0</v>
      </c>
      <c r="K17" s="115">
        <f>IF(ISNUMBER(SEARCH('Карта учёта'!$B$18,Расходка[[#This Row],[Наименование расходного материала]])),MAX($K$1:K16)+1,0)</f>
        <v>16</v>
      </c>
      <c r="L17" s="115">
        <f>IF(ISNUMBER(SEARCH('Карта учёта'!$B$19,Расходка[[#This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учёта'!$B$20,Расходка[[#This Row],[Наименование расходного материала]])),MAX($J$1:J17)+1,0)</f>
        <v>0</v>
      </c>
      <c r="K18" s="115">
        <f>IF(ISNUMBER(SEARCH('Карта учёта'!$B$18,Расходка[[#This Row],[Наименование расходного материала]])),MAX($K$1:K17)+1,0)</f>
        <v>17</v>
      </c>
      <c r="L18" s="115">
        <f>IF(ISNUMBER(SEARCH('Карта учёта'!$B$19,Расходка[[#This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учёта'!$B$20,Расходка[[#This Row],[Наименование расходного материала]])),MAX($J$1:J18)+1,0)</f>
        <v>0</v>
      </c>
      <c r="K19" s="115">
        <f>IF(ISNUMBER(SEARCH('Карта учёта'!$B$18,Расходка[[#This Row],[Наименование расходного материала]])),MAX($K$1:K18)+1,0)</f>
        <v>18</v>
      </c>
      <c r="L19" s="115">
        <f>IF(ISNUMBER(SEARCH('Карта учёта'!$B$19,Расходка[[#This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Fielder XT-A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297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учёта'!$B$20,Расходка[[#This Row],[Наименование расходного материала]])),MAX($J$1:J19)+1,0)</f>
        <v>11</v>
      </c>
      <c r="K20" s="115">
        <f>IF(ISNUMBER(SEARCH('Карта учёта'!$B$18,Расходка[[#This Row],[Наименование расходного материала]])),MAX($K$1:K19)+1,0)</f>
        <v>19</v>
      </c>
      <c r="L20" s="115">
        <f>IF(ISNUMBER(SEARCH('Карта учёта'!$B$19,Расходка[[#This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Fielder XT-R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учёта'!$B$20,Расходка[[#This Row],[Наименование расходного материала]])),MAX($J$1:J20)+1,0)</f>
        <v>12</v>
      </c>
      <c r="K21" s="115">
        <f>IF(ISNUMBER(SEARCH('Карта учёта'!$B$18,Расходка[[#This Row],[Наименование расходного материала]])),MAX($K$1:K20)+1,0)</f>
        <v>20</v>
      </c>
      <c r="L21" s="115">
        <f>IF(ISNUMBER(SEARCH('Карта учёта'!$B$19,Расходка[[#This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учёта'!$B$20,Расходка[[#This Row],[Наименование расходного материала]])),MAX($J$1:J21)+1,0)</f>
        <v>0</v>
      </c>
      <c r="K22" s="115">
        <f>IF(ISNUMBER(SEARCH('Карта учёта'!$B$18,Расходка[[#This Row],[Наименование расходного материала]])),MAX($K$1:K21)+1,0)</f>
        <v>21</v>
      </c>
      <c r="L22" s="115">
        <f>IF(ISNUMBER(SEARCH('Карта учёта'!$B$19,Расходка[[#This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учёта'!$B$20,Расходка[[#This Row],[Наименование расходного материала]])),MAX($J$1:J22)+1,0)</f>
        <v>13</v>
      </c>
      <c r="K23" s="115">
        <f>IF(ISNUMBER(SEARCH('Карта учёта'!$B$18,Расходка[[#This Row],[Наименование расходного материала]])),MAX($K$1:K22)+1,0)</f>
        <v>22</v>
      </c>
      <c r="L23" s="115">
        <f>IF(ISNUMBER(SEARCH('Карта учёта'!$B$19,Расходка[[#This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учёта'!$B$20,Расходка[[#This Row],[Наименование расходного материала]])),MAX($J$1:J23)+1,0)</f>
        <v>14</v>
      </c>
      <c r="K24" s="115">
        <f>IF(ISNUMBER(SEARCH('Карта учёта'!$B$18,Расходка[[#This Row],[Наименование расходного материала]])),MAX($K$1:K23)+1,0)</f>
        <v>23</v>
      </c>
      <c r="L24" s="115">
        <f>IF(ISNUMBER(SEARCH('Карта учёта'!$B$19,Расходка[[#This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учёта'!$B$20,Расходка[[#This Row],[Наименование расходного материала]])),MAX($J$1:J24)+1,0)</f>
        <v>15</v>
      </c>
      <c r="K25" s="115">
        <f>IF(ISNUMBER(SEARCH('Карта учёта'!$B$18,Расходка[[#This Row],[Наименование расходного материала]])),MAX($K$1:K24)+1,0)</f>
        <v>24</v>
      </c>
      <c r="L25" s="115">
        <f>IF(ISNUMBER(SEARCH('Карта учёта'!$B$19,Расходка[[#This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учёта'!$B$20,Расходка[[#This Row],[Наименование расходного материала]])),MAX($J$1:J25)+1,0)</f>
        <v>0</v>
      </c>
      <c r="K26" s="115">
        <f>IF(ISNUMBER(SEARCH('Карта учёта'!$B$18,Расходка[[#This Row],[Наименование расходного материала]])),MAX($K$1:K25)+1,0)</f>
        <v>25</v>
      </c>
      <c r="L26" s="115">
        <f>IF(ISNUMBER(SEARCH('Карта учёта'!$B$19,Расходка[[#This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527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учёта'!$B$20,Расходка[[#This Row],[Наименование расходного материала]])),MAX($J$1:J26)+1,0)</f>
        <v>0</v>
      </c>
      <c r="K27" s="115">
        <f>IF(ISNUMBER(SEARCH('Карта учёта'!$B$18,Расходка[[#This Row],[Наименование расходного материала]])),MAX($K$1:K26)+1,0)</f>
        <v>26</v>
      </c>
      <c r="L27" s="115">
        <f>IF(ISNUMBER(SEARCH('Карта учёта'!$B$19,Расходка[[#This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учёта'!$B$20,Расходка[[#This Row],[Наименование расходного материала]])),MAX($J$1:J27)+1,0)</f>
        <v>16</v>
      </c>
      <c r="K28" s="115">
        <f>IF(ISNUMBER(SEARCH('Карта учёта'!$B$18,Расходка[[#This Row],[Наименование расходного материала]])),MAX($K$1:K27)+1,0)</f>
        <v>27</v>
      </c>
      <c r="L28" s="115">
        <f>IF(ISNUMBER(SEARCH('Карта учёта'!$B$19,Расходка[[#This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учёта'!$B$20,Расходка[[#This Row],[Наименование расходного материала]])),MAX($J$1:J28)+1,0)</f>
        <v>17</v>
      </c>
      <c r="K29" s="115">
        <f>IF(ISNUMBER(SEARCH('Карта учёта'!$B$18,Расходка[[#This Row],[Наименование расходного материала]])),MAX($K$1:K28)+1,0)</f>
        <v>28</v>
      </c>
      <c r="L29" s="115">
        <f>IF(ISNUMBER(SEARCH('Карта учёта'!$B$19,Расходка[[#This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учёта'!$B$20,Расходка[[#This Row],[Наименование расходного материала]])),MAX($J$1:J29)+1,0)</f>
        <v>0</v>
      </c>
      <c r="K30" s="115">
        <f>IF(ISNUMBER(SEARCH('Карта учёта'!$B$18,Расходка[[#This Row],[Наименование расходного материала]])),MAX($K$1:K29)+1,0)</f>
        <v>29</v>
      </c>
      <c r="L30" s="115">
        <f>IF(ISNUMBER(SEARCH('Карта учёта'!$B$19,Расходка[[#This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Sion Black</v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учёта'!$B$20,Расходка[[#This Row],[Наименование расходного материала]])),MAX($J$1:J30)+1,0)</f>
        <v>18</v>
      </c>
      <c r="K31" s="115">
        <f>IF(ISNUMBER(SEARCH('Карта учёта'!$B$18,Расходка[[#This Row],[Наименование расходного материала]])),MAX($K$1:K30)+1,0)</f>
        <v>30</v>
      </c>
      <c r="L31" s="115">
        <f>IF(ISNUMBER(SEARCH('Карта учёта'!$B$19,Расходка[[#This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Sion Blue</v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учёта'!$B$20,Расходка[[#This Row],[Наименование расходного материала]])),MAX($J$1:J31)+1,0)</f>
        <v>19</v>
      </c>
      <c r="K32" s="115">
        <f>IF(ISNUMBER(SEARCH('Карта учёта'!$B$18,Расходка[[#This Row],[Наименование расходного материала]])),MAX($K$1:K31)+1,0)</f>
        <v>31</v>
      </c>
      <c r="L32" s="115">
        <f>IF(ISNUMBER(SEARCH('Карта учёта'!$B$19,Расходка[[#This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учёта'!$B$20,Расходка[[#This Row],[Наименование расходного материала]])),MAX($J$1:J32)+1,0)</f>
        <v>20</v>
      </c>
      <c r="K33" s="115">
        <f>IF(ISNUMBER(SEARCH('Карта учёта'!$B$18,Расходка[[#This Row],[Наименование расходного материала]])),MAX($K$1:K32)+1,0)</f>
        <v>32</v>
      </c>
      <c r="L33" s="115">
        <f>IF(ISNUMBER(SEARCH('Карта учёта'!$B$19,Расходка[[#This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учёта'!$B$20,Расходка[[#This Row],[Наименование расходного материала]])),MAX($J$1:J33)+1,0)</f>
        <v>21</v>
      </c>
      <c r="K34" s="115">
        <f>IF(ISNUMBER(SEARCH('Карта учёта'!$B$18,Расходка[[#This Row],[Наименование расходного материала]])),MAX($K$1:K33)+1,0)</f>
        <v>33</v>
      </c>
      <c r="L34" s="115">
        <f>IF(ISNUMBER(SEARCH('Карта учёта'!$B$19,Расходка[[#This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Winn 200T</v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учёта'!$B$20,Расходка[[#This Row],[Наименование расходного материала]])),MAX($J$1:J34)+1,0)</f>
        <v>22</v>
      </c>
      <c r="K35" s="115">
        <f>IF(ISNUMBER(SEARCH('Карта учёта'!$B$18,Расходка[[#This Row],[Наименование расходного материала]])),MAX($K$1:K34)+1,0)</f>
        <v>34</v>
      </c>
      <c r="L35" s="115">
        <f>IF(ISNUMBER(SEARCH('Карта учёта'!$B$19,Расходка[[#This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учёта'!$B$20,Расходка[[#This Row],[Наименование расходного материала]])),MAX($J$1:J35)+1,0)</f>
        <v>0</v>
      </c>
      <c r="K36" s="115">
        <f>IF(ISNUMBER(SEARCH('Карта учёта'!$B$18,Расходка[[#This Row],[Наименование расходного материала]])),MAX($K$1:K35)+1,0)</f>
        <v>35</v>
      </c>
      <c r="L36" s="115">
        <f>IF(ISNUMBER(SEARCH('Карта учёта'!$B$19,Расходка[[#This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учёта'!$B$20,Расходка[[#This Row],[Наименование расходного материала]])),MAX($J$1:J36)+1,0)</f>
        <v>23</v>
      </c>
      <c r="K37" s="115">
        <f>IF(ISNUMBER(SEARCH('Карта учёта'!$B$18,Расходка[[#This Row],[Наименование расходного материала]])),MAX($K$1:K36)+1,0)</f>
        <v>36</v>
      </c>
      <c r="L37" s="115">
        <f>IF(ISNUMBER(SEARCH('Карта учёта'!$B$19,Расходка[[#This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учёта'!$B$20,Расходка[[#This Row],[Наименование расходного материала]])),MAX($J$1:J37)+1,0)</f>
        <v>24</v>
      </c>
      <c r="K38" s="115">
        <f>IF(ISNUMBER(SEARCH('Карта учёта'!$B$18,Расходка[[#This Row],[Наименование расходного материала]])),MAX($K$1:K37)+1,0)</f>
        <v>37</v>
      </c>
      <c r="L38" s="115">
        <f>IF(ISNUMBER(SEARCH('Карта учёта'!$B$19,Расходка[[#This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учёта'!$B$20,Расходка[[#This Row],[Наименование расходного материала]])),MAX($J$1:J38)+1,0)</f>
        <v>25</v>
      </c>
      <c r="K39" s="115">
        <f>IF(ISNUMBER(SEARCH('Карта учёта'!$B$18,Расходка[[#This Row],[Наименование расходного материала]])),MAX($K$1:K38)+1,0)</f>
        <v>38</v>
      </c>
      <c r="L39" s="115">
        <f>IF(ISNUMBER(SEARCH('Карта учёта'!$B$19,Расходка[[#This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учёта'!$B$20,Расходка[[#This Row],[Наименование расходного материала]])),MAX($J$1:J39)+1,0)</f>
        <v>0</v>
      </c>
      <c r="K40" s="115">
        <f>IF(ISNUMBER(SEARCH('Карта учёта'!$B$18,Расходка[[#This Row],[Наименование расходного материала]])),MAX($K$1:K39)+1,0)</f>
        <v>39</v>
      </c>
      <c r="L40" s="115">
        <f>IF(ISNUMBER(SEARCH('Карта учёта'!$B$19,Расходка[[#This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учёта'!$B$20,Расходка[[#This Row],[Наименование расходного материала]])),MAX($J$1:J40)+1,0)</f>
        <v>26</v>
      </c>
      <c r="K41" s="115">
        <f>IF(ISNUMBER(SEARCH('Карта учёта'!$B$18,Расходка[[#This Row],[Наименование расходного материала]])),MAX($K$1:K40)+1,0)</f>
        <v>40</v>
      </c>
      <c r="L41" s="115">
        <f>IF(ISNUMBER(SEARCH('Карта учёта'!$B$19,Расходка[[#This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BMS, Integtity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учёта'!$B$20,Расходка[[#This Row],[Наименование расходного материала]])),MAX($J$1:J41)+1,0)</f>
        <v>27</v>
      </c>
      <c r="K42" s="115">
        <f>IF(ISNUMBER(SEARCH('Карта учёта'!$B$18,Расходка[[#This Row],[Наименование расходного материала]])),MAX($K$1:K41)+1,0)</f>
        <v>41</v>
      </c>
      <c r="L42" s="115">
        <f>IF(ISNUMBER(SEARCH('Карта учёта'!$B$19,Расходка[[#This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DES, Calipso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учёта'!$B$20,Расходка[[#This Row],[Наименование расходного материала]])),MAX($J$1:J42)+1,0)</f>
        <v>28</v>
      </c>
      <c r="K43" s="115">
        <f>IF(ISNUMBER(SEARCH('Карта учёта'!$B$18,Расходка[[#This Row],[Наименование расходного материала]])),MAX($K$1:K42)+1,0)</f>
        <v>42</v>
      </c>
      <c r="L43" s="115">
        <f>IF(ISNUMBER(SEARCH('Карта учёта'!$B$19,Расходка[[#This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DES, Metafor</v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учёта'!$B$20,Расходка[[#This Row],[Наименование расходного материала]])),MAX($J$1:J43)+1,0)</f>
        <v>0</v>
      </c>
      <c r="K44" s="115">
        <f>IF(ISNUMBER(SEARCH('Карта учёта'!$B$18,Расходка[[#This Row],[Наименование расходного материала]])),MAX($K$1:K43)+1,0)</f>
        <v>43</v>
      </c>
      <c r="L44" s="115">
        <f>IF(ISNUMBER(SEARCH('Карта учёта'!$B$19,Расходка[[#This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DES, NanoMed</v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учёта'!$B$20,Расходка[[#This Row],[Наименование расходного материала]])),MAX($J$1:J44)+1,0)</f>
        <v>29</v>
      </c>
      <c r="K45" s="115">
        <f>IF(ISNUMBER(SEARCH('Карта учёта'!$B$18,Расходка[[#This Row],[Наименование расходного материала]])),MAX($K$1:K44)+1,0)</f>
        <v>44</v>
      </c>
      <c r="L45" s="115">
        <f>IF(ISNUMBER(SEARCH('Карта учёта'!$B$19,Расходка[[#This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учёта'!$B$20,Расходка[[#This Row],[Наименование расходного материала]])),MAX($J$1:J45)+1,0)</f>
        <v>30</v>
      </c>
      <c r="K46" s="115">
        <f>IF(ISNUMBER(SEARCH('Карта учёта'!$B$18,Расходка[[#This Row],[Наименование расходного материала]])),MAX($K$1:K45)+1,0)</f>
        <v>45</v>
      </c>
      <c r="L46" s="115">
        <f>IF(ISNUMBER(SEARCH('Карта учёта'!$B$19,Расходка[[#This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учёта'!$B$20,Расходка[[#This Row],[Наименование расходного материала]])),MAX($J$1:J46)+1,0)</f>
        <v>0</v>
      </c>
      <c r="K47" s="115">
        <f>IF(ISNUMBER(SEARCH('Карта учёта'!$B$18,Расходка[[#This Row],[Наименование расходного материала]])),MAX($K$1:K46)+1,0)</f>
        <v>46</v>
      </c>
      <c r="L47" s="115">
        <f>IF(ISNUMBER(SEARCH('Карта учёта'!$B$19,Расходка[[#This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DES, Firehawk</v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514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учёта'!$B$20,Расходка[[#This Row],[Наименование расходного материала]])),MAX($J$1:J47)+1,0)</f>
        <v>31</v>
      </c>
      <c r="K48" s="115">
        <f>IF(ISNUMBER(SEARCH('Карта учёта'!$B$18,Расходка[[#This Row],[Наименование расходного материала]])),MAX($K$1:K47)+1,0)</f>
        <v>47</v>
      </c>
      <c r="L48" s="115">
        <f>IF(ISNUMBER(SEARCH('Карта учёта'!$B$19,Расходка[[#This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учёта'!$B$20,Расходка[[#This Row],[Наименование расходного материала]])),MAX($J$1:J48)+1,0)</f>
        <v>32</v>
      </c>
      <c r="K49" s="115">
        <f>IF(ISNUMBER(SEARCH('Карта учёта'!$B$18,Расходка[[#This Row],[Наименование расходного материала]])),MAX($K$1:K48)+1,0)</f>
        <v>48</v>
      </c>
      <c r="L49" s="115">
        <f>IF(ISNUMBER(SEARCH('Карта учёта'!$B$19,Расходка[[#This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учёта'!$B$20,Расходка[[#This Row],[Наименование расходного материала]])),MAX($J$1:J49)+1,0)</f>
        <v>33</v>
      </c>
      <c r="K50" s="115">
        <f>IF(ISNUMBER(SEARCH('Карта учёта'!$B$18,Расходка[[#This Row],[Наименование расходного материала]])),MAX($K$1:K49)+1,0)</f>
        <v>49</v>
      </c>
      <c r="L50" s="115">
        <f>IF(ISNUMBER(SEARCH('Карта учёта'!$B$19,Расходка[[#This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учёта'!$B$20,Расходка[[#This Row],[Наименование расходного материала]])),MAX($J$1:J50)+1,0)</f>
        <v>34</v>
      </c>
      <c r="K51" s="115">
        <f>IF(ISNUMBER(SEARCH('Карта учёта'!$B$18,Расходка[[#This Row],[Наименование расходного материала]])),MAX($K$1:K50)+1,0)</f>
        <v>50</v>
      </c>
      <c r="L51" s="115">
        <f>IF(ISNUMBER(SEARCH('Карта учёта'!$B$19,Расходка[[#This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учёта'!$B$20,Расходка[[#This Row],[Наименование расходного материала]])),MAX($J$1:J51)+1,0)</f>
        <v>35</v>
      </c>
      <c r="K52" s="115">
        <f>IF(ISNUMBER(SEARCH('Карта учёта'!$B$18,Расходка[[#This Row],[Наименование расходного материала]])),MAX($K$1:K51)+1,0)</f>
        <v>51</v>
      </c>
      <c r="L52" s="115">
        <f>IF(ISNUMBER(SEARCH('Карта учёта'!$B$19,Расходка[[#This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учёта'!$B$20,Расходка[[#This Row],[Наименование расходного материала]])),MAX($J$1:J52)+1,0)</f>
        <v>36</v>
      </c>
      <c r="K53" s="115">
        <f>IF(ISNUMBER(SEARCH('Карта учёта'!$B$18,Расходка[[#This Row],[Наименование расходного материала]])),MAX($K$1:K52)+1,0)</f>
        <v>52</v>
      </c>
      <c r="L53" s="115">
        <f>IF(ISNUMBER(SEARCH('Карта учёта'!$B$19,Расходка[[#This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учёта'!$B$20,Расходка[[#This Row],[Наименование расходного материала]])),MAX($J$1:J53)+1,0)</f>
        <v>37</v>
      </c>
      <c r="K54" s="115">
        <f>IF(ISNUMBER(SEARCH('Карта учёта'!$B$18,Расходка[[#This Row],[Наименование расходного материала]])),MAX($K$1:K53)+1,0)</f>
        <v>53</v>
      </c>
      <c r="L54" s="115">
        <f>IF(ISNUMBER(SEARCH('Карта учёта'!$B$19,Расходка[[#This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Launcher 6F AL 2</v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513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учёта'!$B$20,Расходка[[#This Row],[Наименование расходного материала]])),MAX($J$1:J54)+1,0)</f>
        <v>0</v>
      </c>
      <c r="K55" s="115">
        <f>IF(ISNUMBER(SEARCH('Карта учёта'!$B$18,Расходка[[#This Row],[Наименование расходного материала]])),MAX($K$1:K54)+1,0)</f>
        <v>54</v>
      </c>
      <c r="L55" s="115">
        <f>IF(ISNUMBER(SEARCH('Карта учёта'!$B$19,Расходка[[#This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Launcher 6F EBU 3.5</v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учёта'!$B$20,Расходка[[#This Row],[Наименование расходного материала]])),MAX($J$1:J55)+1,0)</f>
        <v>38</v>
      </c>
      <c r="K56" s="115">
        <f>IF(ISNUMBER(SEARCH('Карта учёта'!$B$18,Расходка[[#This Row],[Наименование расходного материала]])),MAX($K$1:K55)+1,0)</f>
        <v>55</v>
      </c>
      <c r="L56" s="115">
        <f>IF(ISNUMBER(SEARCH('Карта учёта'!$B$19,Расходка[[#This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Launcher 6F EBU 4.0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учёта'!$B$20,Расходка[[#This Row],[Наименование расходного материала]])),MAX($J$1:J56)+1,0)</f>
        <v>39</v>
      </c>
      <c r="K57" s="115">
        <f>IF(ISNUMBER(SEARCH('Карта учёта'!$B$18,Расходка[[#This Row],[Наименование расходного материала]])),MAX($K$1:K56)+1,0)</f>
        <v>56</v>
      </c>
      <c r="L57" s="115">
        <f>IF(ISNUMBER(SEARCH('Карта учёта'!$B$19,Расходка[[#This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Launcher 6F JL 3.5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учёта'!$B$20,Расходка[[#This Row],[Наименование расходного материала]])),MAX($J$1:J57)+1,0)</f>
        <v>40</v>
      </c>
      <c r="K58" s="115">
        <f>IF(ISNUMBER(SEARCH('Карта учёта'!$B$18,Расходка[[#This Row],[Наименование расходного материала]])),MAX($K$1:K57)+1,0)</f>
        <v>57</v>
      </c>
      <c r="L58" s="115">
        <f>IF(ISNUMBER(SEARCH('Карта учёта'!$B$19,Расходка[[#This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Launcher 6F JL 4.0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учёта'!$B$20,Расходка[[#This Row],[Наименование расходного материала]])),MAX($J$1:J58)+1,0)</f>
        <v>41</v>
      </c>
      <c r="K59" s="115">
        <f>IF(ISNUMBER(SEARCH('Карта учёта'!$B$18,Расходка[[#This Row],[Наименование расходного материала]])),MAX($K$1:K58)+1,0)</f>
        <v>58</v>
      </c>
      <c r="L59" s="115">
        <f>IF(ISNUMBER(SEARCH('Карта учёта'!$B$19,Расходка[[#This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Launcher 6F JL 4.5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учёта'!$B$20,Расходка[[#This Row],[Наименование расходного материала]])),MAX($J$1:J59)+1,0)</f>
        <v>42</v>
      </c>
      <c r="K60" s="115">
        <f>IF(ISNUMBER(SEARCH('Карта учёта'!$B$18,Расходка[[#This Row],[Наименование расходного материала]])),MAX($K$1:K59)+1,0)</f>
        <v>59</v>
      </c>
      <c r="L60" s="115">
        <f>IF(ISNUMBER(SEARCH('Карта учёта'!$B$19,Расходка[[#This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Launcher 6F JR 3.5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учёта'!$B$20,Расходка[[#This Row],[Наименование расходного материала]])),MAX($J$1:J60)+1,0)</f>
        <v>43</v>
      </c>
      <c r="K61" s="115">
        <f>IF(ISNUMBER(SEARCH('Карта учёта'!$B$18,Расходка[[#This Row],[Наименование расходного материала]])),MAX($K$1:K60)+1,0)</f>
        <v>60</v>
      </c>
      <c r="L61" s="115">
        <f>IF(ISNUMBER(SEARCH('Карта учёта'!$B$19,Расходка[[#This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Launcher 6F JR 4.0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учёта'!$B$20,Расходка[[#This Row],[Наименование расходного материала]])),MAX($J$1:J61)+1,0)</f>
        <v>44</v>
      </c>
      <c r="K62" s="115">
        <f>IF(ISNUMBER(SEARCH('Карта учёта'!$B$18,Расходка[[#This Row],[Наименование расходного материала]])),MAX($K$1:K61)+1,0)</f>
        <v>61</v>
      </c>
      <c r="L62" s="115">
        <f>IF(ISNUMBER(SEARCH('Карта учёта'!$B$19,Расходка[[#This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учёта'!$B$20,Расходка[[#This Row],[Наименование расходного материала]])),MAX($J$1:J62)+1,0)</f>
        <v>45</v>
      </c>
      <c r="K63" s="115">
        <f>IF(ISNUMBER(SEARCH('Карта учёта'!$B$18,Расходка[[#This Row],[Наименование расходного материала]])),MAX($K$1:K62)+1,0)</f>
        <v>62</v>
      </c>
      <c r="L63" s="115">
        <f>IF(ISNUMBER(SEARCH('Карта учёта'!$B$19,Расходка[[#This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учёта'!$B$20,Расходка[[#This Row],[Наименование расходного материала]])),MAX($J$1:J63)+1,0)</f>
        <v>46</v>
      </c>
      <c r="K64" s="115">
        <f>IF(ISNUMBER(SEARCH('Карта учёта'!$B$18,Расходка[[#This Row],[Наименование расходного материала]])),MAX($K$1:K63)+1,0)</f>
        <v>63</v>
      </c>
      <c r="L64" s="115">
        <f>IF(ISNUMBER(SEARCH('Карта учёта'!$B$19,Расходка[[#This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учёта'!$B$20,Расходка[[#This Row],[Наименование расходного материала]])),MAX($J$1:J64)+1,0)</f>
        <v>47</v>
      </c>
      <c r="K65" s="115">
        <f>IF(ISNUMBER(SEARCH('Карта учёта'!$B$18,Расходка[[#This Row],[Наименование расходного материала]])),MAX($K$1:K64)+1,0)</f>
        <v>64</v>
      </c>
      <c r="L65" s="115">
        <f>IF(ISNUMBER(SEARCH('Карта учёта'!$B$19,Расходка[[#This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учёта'!$B$20,Расходка[[#This Row],[Наименование расходного материала]])),MAX($J$1:J65)+1,0)</f>
        <v>48</v>
      </c>
      <c r="K66" s="115">
        <f>IF(ISNUMBER(SEARCH('Карта учёта'!$B$18,Расходка[[#This Row],[Наименование расходного материала]])),MAX($K$1:K65)+1,0)</f>
        <v>65</v>
      </c>
      <c r="L66" s="115">
        <f>IF(ISNUMBER(SEARCH('Карта учёта'!$B$19,Расходка[[#This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учёта'!$B$20,Расходка[[#This Row],[Наименование расходного материала]])),MAX($J$1:J66)+1,0)</f>
        <v>49</v>
      </c>
      <c r="K67" s="196">
        <f>IF(ISNUMBER(SEARCH('Карта учёта'!$B$18,Расходка[[#This Row],[Наименование расходного материала]])),MAX($K$1:K66)+1,0)</f>
        <v>66</v>
      </c>
      <c r="L67" s="196">
        <f>IF(ISNUMBER(SEARCH('Карта учёта'!$B$19,Расходка[[#This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319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учёта'!$B$20,Расходка[[#This Row],[Наименование расходного материала]])),MAX($J$1:J67)+1,0)</f>
        <v>50</v>
      </c>
      <c r="K68" s="196">
        <f>IF(ISNUMBER(SEARCH('Карта учёта'!$B$18,Расходка[[#This Row],[Наименование расходного материала]])),MAX($K$1:K67)+1,0)</f>
        <v>67</v>
      </c>
      <c r="L68" s="196">
        <f>IF(ISNUMBER(SEARCH('Карта учёта'!$B$19,Расходка[[#This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338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учёта'!$B$20,Расходка[[#This Row],[Наименование расходного материала]])),MAX($J$1:J68)+1,0)</f>
        <v>51</v>
      </c>
      <c r="K69" s="196">
        <f>IF(ISNUMBER(SEARCH('Карта учёта'!$B$18,Расходка[[#This Row],[Наименование расходного материала]])),MAX($K$1:K68)+1,0)</f>
        <v>68</v>
      </c>
      <c r="L69" s="196">
        <f>IF(ISNUMBER(SEARCH('Карта учёта'!$B$19,Расходка[[#This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учёта'!$B$20,Расходка[[#This Row],[Наименование расходного материала]])),MAX($J$1:J69)+1,0)</f>
        <v>52</v>
      </c>
      <c r="K70" s="196">
        <f>IF(ISNUMBER(SEARCH('Карта учёта'!$B$18,Расходка[[#This Row],[Наименование расходного материала]])),MAX($K$1:K69)+1,0)</f>
        <v>69</v>
      </c>
      <c r="L70" s="196">
        <f>IF(ISNUMBER(SEARCH('Карта учёта'!$B$19,Расходка[[#This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учёта'!$B$20,Расходка[[#This Row],[Наименование расходного материала]])),MAX($J$1:J70)+1,0)</f>
        <v>53</v>
      </c>
      <c r="K71" s="196">
        <f>IF(ISNUMBER(SEARCH('Карта учёта'!$B$18,Расходка[[#This Row],[Наименование расходного материала]])),MAX($K$1:K70)+1,0)</f>
        <v>70</v>
      </c>
      <c r="L71" s="196">
        <f>IF(ISNUMBER(SEARCH('Карта учёта'!$B$19,Расходка[[#This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учёта'!$B$20,Расходка[[#This Row],[Наименование расходного материала]])),MAX($J$1:J71)+1,0)</f>
        <v>54</v>
      </c>
      <c r="K72" s="196">
        <f>IF(ISNUMBER(SEARCH('Карта учёта'!$B$18,Расходка[[#This Row],[Наименование расходного материала]])),MAX($K$1:K71)+1,0)</f>
        <v>71</v>
      </c>
      <c r="L72" s="196">
        <f>IF(ISNUMBER(SEARCH('Карта учёта'!$B$19,Расходка[[#This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учёта'!$B$20,Расходка[[#This Row],[Наименование расходного материала]])),MAX($J$1:J72)+1,0)</f>
        <v>55</v>
      </c>
      <c r="K73" s="196">
        <f>IF(ISNUMBER(SEARCH('Карта учёта'!$B$18,Расходка[[#This Row],[Наименование расходного материала]])),MAX($K$1:K72)+1,0)</f>
        <v>72</v>
      </c>
      <c r="L73" s="196">
        <f>IF(ISNUMBER(SEARCH('Карта учёта'!$B$19,Расходка[[#This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учёта'!$B$20,Расходка[[#This Row],[Наименование расходного материала]])),MAX($J$1:J73)+1,0)</f>
        <v>56</v>
      </c>
      <c r="K74" s="196">
        <f>IF(ISNUMBER(SEARCH('Карта учёта'!$B$18,Расходка[[#This Row],[Наименование расходного материала]])),MAX($K$1:K73)+1,0)</f>
        <v>73</v>
      </c>
      <c r="L74" s="196">
        <f>IF(ISNUMBER(SEARCH('Карта учёта'!$B$19,Расходка[[#This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учёта'!$B$20,Расходка[[#This Row],[Наименование расходного материала]])),MAX($J$1:J74)+1,0)</f>
        <v>57</v>
      </c>
      <c r="K75" s="196">
        <f>IF(ISNUMBER(SEARCH('Карта учёта'!$B$18,Расходка[[#This Row],[Наименование расходного материала]])),MAX($K$1:K74)+1,0)</f>
        <v>74</v>
      </c>
      <c r="L75" s="196">
        <f>IF(ISNUMBER(SEARCH('Карта учёта'!$B$19,Расходка[[#This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учёта'!$B$20,Расходка[[#This Row],[Наименование расходного материала]])),MAX($J$1:J75)+1,0)</f>
        <v>58</v>
      </c>
      <c r="K76" s="196">
        <f>IF(ISNUMBER(SEARCH('Карта учёта'!$B$18,Расходка[[#This Row],[Наименование расходного материала]])),MAX($K$1:K75)+1,0)</f>
        <v>75</v>
      </c>
      <c r="L76" s="196">
        <f>IF(ISNUMBER(SEARCH('Карта учёта'!$B$19,Расходка[[#This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учёта'!$B$20,Расходка[[#This Row],[Наименование расходного материала]])),MAX($J$1:J76)+1,0)</f>
        <v>59</v>
      </c>
      <c r="K77" s="196">
        <f>IF(ISNUMBER(SEARCH('Карта учёта'!$B$18,Расходка[[#This Row],[Наименование расходного материала]])),MAX($K$1:K76)+1,0)</f>
        <v>76</v>
      </c>
      <c r="L77" s="196">
        <f>IF(ISNUMBER(SEARCH('Карта учёта'!$B$19,Расходка[[#This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учёта'!$B$20,Расходка[[#This Row],[Наименование расходного материала]])),MAX($J$1:J77)+1,0)</f>
        <v>60</v>
      </c>
      <c r="K78" s="196">
        <f>IF(ISNUMBER(SEARCH('Карта учёта'!$B$18,Расходка[[#This Row],[Наименование расходного материала]])),MAX($K$1:K77)+1,0)</f>
        <v>77</v>
      </c>
      <c r="L78" s="196">
        <f>IF(ISNUMBER(SEARCH('Карта учёта'!$B$19,Расходка[[#This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297</v>
      </c>
      <c r="C81" s="1" t="s">
        <v>326</v>
      </c>
      <c r="AF81" s="4" t="s">
        <v>6</v>
      </c>
      <c r="AG81" s="4" t="s">
        <v>466</v>
      </c>
    </row>
    <row r="82" spans="1:33"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53" zoomScale="90" zoomScaleNormal="90" workbookViewId="0">
      <selection activeCell="A55" sqref="A55:A57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174</v>
      </c>
    </row>
    <row r="2" spans="1:5">
      <c r="A2" t="s">
        <v>133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169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298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509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344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264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299</v>
      </c>
    </row>
    <row r="25" spans="1:3">
      <c r="A25" t="s">
        <v>169</v>
      </c>
      <c r="B25" t="s">
        <v>248</v>
      </c>
    </row>
    <row r="26" spans="1:3">
      <c r="A26" t="s">
        <v>169</v>
      </c>
      <c r="B26" t="s">
        <v>261</v>
      </c>
    </row>
    <row r="27" spans="1:3">
      <c r="A27" t="s">
        <v>169</v>
      </c>
      <c r="B27" t="s">
        <v>265</v>
      </c>
    </row>
    <row r="28" spans="1:3">
      <c r="A28" t="s">
        <v>169</v>
      </c>
      <c r="B28" t="s">
        <v>254</v>
      </c>
    </row>
    <row r="29" spans="1:3">
      <c r="A29" t="s">
        <v>169</v>
      </c>
      <c r="B29" t="s">
        <v>253</v>
      </c>
    </row>
    <row r="30" spans="1:3">
      <c r="A30" t="s">
        <v>169</v>
      </c>
      <c r="B30" t="s">
        <v>518</v>
      </c>
    </row>
    <row r="31" spans="1:3">
      <c r="A31" t="s">
        <v>169</v>
      </c>
      <c r="B31" t="s">
        <v>252</v>
      </c>
    </row>
    <row r="32" spans="1:3">
      <c r="A32" t="s">
        <v>169</v>
      </c>
      <c r="B32" t="s">
        <v>266</v>
      </c>
    </row>
    <row r="33" spans="1:2">
      <c r="A33" t="s">
        <v>169</v>
      </c>
      <c r="B33" t="s">
        <v>347</v>
      </c>
    </row>
    <row r="34" spans="1:2">
      <c r="A34" t="s">
        <v>169</v>
      </c>
      <c r="B34" t="s">
        <v>260</v>
      </c>
    </row>
    <row r="35" spans="1:2">
      <c r="A35" t="s">
        <v>169</v>
      </c>
      <c r="B35" t="s">
        <v>247</v>
      </c>
    </row>
    <row r="36" spans="1:2">
      <c r="A36" t="s">
        <v>169</v>
      </c>
      <c r="B36" t="s">
        <v>251</v>
      </c>
    </row>
    <row r="37" spans="1:2">
      <c r="A37" t="s">
        <v>169</v>
      </c>
      <c r="B37" t="s">
        <v>246</v>
      </c>
    </row>
    <row r="38" spans="1:2">
      <c r="A38" t="s">
        <v>169</v>
      </c>
      <c r="B38" t="s">
        <v>358</v>
      </c>
    </row>
    <row r="39" spans="1:2">
      <c r="A39" t="s">
        <v>169</v>
      </c>
      <c r="B39" t="s">
        <v>500</v>
      </c>
    </row>
    <row r="40" spans="1:2">
      <c r="A40" t="s">
        <v>169</v>
      </c>
      <c r="B40" t="s">
        <v>263</v>
      </c>
    </row>
    <row r="41" spans="1:2">
      <c r="A41" t="s">
        <v>169</v>
      </c>
      <c r="B41" t="s">
        <v>262</v>
      </c>
    </row>
    <row r="42" spans="1:2">
      <c r="A42" t="s">
        <v>169</v>
      </c>
      <c r="B42" t="s">
        <v>255</v>
      </c>
    </row>
    <row r="43" spans="1:2">
      <c r="A43" t="s">
        <v>169</v>
      </c>
      <c r="B43" t="s">
        <v>249</v>
      </c>
    </row>
    <row r="44" spans="1:2">
      <c r="A44" t="s">
        <v>169</v>
      </c>
      <c r="B44" t="s">
        <v>250</v>
      </c>
    </row>
    <row r="45" spans="1:2">
      <c r="A45" t="s">
        <v>298</v>
      </c>
      <c r="B45" t="s">
        <v>257</v>
      </c>
    </row>
    <row r="46" spans="1:2">
      <c r="A46" t="s">
        <v>298</v>
      </c>
      <c r="B46" t="s">
        <v>258</v>
      </c>
    </row>
    <row r="47" spans="1:2">
      <c r="A47" t="s">
        <v>298</v>
      </c>
      <c r="B47" t="s">
        <v>259</v>
      </c>
    </row>
    <row r="48" spans="1:2">
      <c r="A48" t="s">
        <v>298</v>
      </c>
      <c r="B48" t="s">
        <v>519</v>
      </c>
    </row>
    <row r="49" spans="1:2">
      <c r="A49" t="s">
        <v>298</v>
      </c>
      <c r="B49" t="s">
        <v>177</v>
      </c>
    </row>
    <row r="50" spans="1:2">
      <c r="A50" t="s">
        <v>298</v>
      </c>
      <c r="B50" t="s">
        <v>526</v>
      </c>
    </row>
    <row r="51" spans="1:2">
      <c r="A51" t="s">
        <v>298</v>
      </c>
      <c r="B51" t="s">
        <v>528</v>
      </c>
    </row>
    <row r="52" spans="1:2">
      <c r="A52" t="s">
        <v>298</v>
      </c>
      <c r="B52" t="s">
        <v>176</v>
      </c>
    </row>
    <row r="53" spans="1:2">
      <c r="A53" t="s">
        <v>298</v>
      </c>
      <c r="B53" t="s">
        <v>498</v>
      </c>
    </row>
    <row r="54" spans="1:2">
      <c r="A54" t="s">
        <v>298</v>
      </c>
      <c r="B54" t="s">
        <v>256</v>
      </c>
    </row>
    <row r="55" spans="1:2">
      <c r="A55" t="s">
        <v>298</v>
      </c>
      <c r="B55" t="s">
        <v>363</v>
      </c>
    </row>
    <row r="56" spans="1:2">
      <c r="A56" t="s">
        <v>298</v>
      </c>
      <c r="B56" t="s">
        <v>531</v>
      </c>
    </row>
    <row r="57" spans="1:2">
      <c r="A57" t="s">
        <v>298</v>
      </c>
      <c r="B57" t="s">
        <v>532</v>
      </c>
    </row>
    <row r="58" spans="1:2">
      <c r="A58" t="s">
        <v>298</v>
      </c>
      <c r="B58" t="s">
        <v>359</v>
      </c>
    </row>
    <row r="59" spans="1:2">
      <c r="A59" t="s">
        <v>170</v>
      </c>
      <c r="B59" t="s">
        <v>143</v>
      </c>
    </row>
    <row r="60" spans="1:2">
      <c r="A60" t="s">
        <v>170</v>
      </c>
      <c r="B60" t="s">
        <v>146</v>
      </c>
    </row>
    <row r="61" spans="1:2">
      <c r="A61" t="s">
        <v>170</v>
      </c>
      <c r="B61" t="s">
        <v>149</v>
      </c>
    </row>
    <row r="62" spans="1:2">
      <c r="A62" t="s">
        <v>170</v>
      </c>
      <c r="B62" t="s">
        <v>152</v>
      </c>
    </row>
    <row r="63" spans="1:2">
      <c r="A63" t="s">
        <v>170</v>
      </c>
      <c r="B63" t="s">
        <v>155</v>
      </c>
    </row>
    <row r="64" spans="1:2">
      <c r="A64" t="s">
        <v>170</v>
      </c>
      <c r="B64" t="s">
        <v>158</v>
      </c>
    </row>
    <row r="65" spans="1:2">
      <c r="A65" t="s">
        <v>170</v>
      </c>
      <c r="B65" t="s">
        <v>163</v>
      </c>
    </row>
    <row r="66" spans="1:2">
      <c r="A66" t="s">
        <v>170</v>
      </c>
      <c r="B66" t="s">
        <v>271</v>
      </c>
    </row>
    <row r="67" spans="1:2">
      <c r="A67" t="s">
        <v>170</v>
      </c>
      <c r="B67" t="s">
        <v>165</v>
      </c>
    </row>
    <row r="68" spans="1:2">
      <c r="A68" t="s">
        <v>170</v>
      </c>
      <c r="B68" t="s">
        <v>166</v>
      </c>
    </row>
    <row r="69" spans="1:2">
      <c r="A69" t="s">
        <v>170</v>
      </c>
      <c r="B69" t="s">
        <v>167</v>
      </c>
    </row>
    <row r="70" spans="1:2">
      <c r="A70" t="s">
        <v>170</v>
      </c>
      <c r="B70" t="s">
        <v>168</v>
      </c>
    </row>
    <row r="71" spans="1:2">
      <c r="A71" t="s">
        <v>170</v>
      </c>
      <c r="B71" t="s">
        <v>140</v>
      </c>
    </row>
    <row r="72" spans="1:2">
      <c r="A72" t="s">
        <v>170</v>
      </c>
      <c r="B72" t="s">
        <v>184</v>
      </c>
    </row>
    <row r="73" spans="1:2">
      <c r="A73" t="s">
        <v>171</v>
      </c>
      <c r="B73" t="s">
        <v>336</v>
      </c>
    </row>
    <row r="74" spans="1:2">
      <c r="A74" t="s">
        <v>171</v>
      </c>
      <c r="B74" t="s">
        <v>142</v>
      </c>
    </row>
    <row r="75" spans="1:2">
      <c r="A75" t="s">
        <v>171</v>
      </c>
      <c r="B75" t="s">
        <v>361</v>
      </c>
    </row>
    <row r="76" spans="1:2">
      <c r="A76" t="s">
        <v>171</v>
      </c>
      <c r="B76" t="s">
        <v>145</v>
      </c>
    </row>
    <row r="77" spans="1:2">
      <c r="A77" t="s">
        <v>171</v>
      </c>
      <c r="B77" t="s">
        <v>139</v>
      </c>
    </row>
    <row r="78" spans="1:2">
      <c r="A78" t="s">
        <v>171</v>
      </c>
      <c r="B78" t="s">
        <v>148</v>
      </c>
    </row>
    <row r="79" spans="1:2">
      <c r="A79" t="s">
        <v>171</v>
      </c>
      <c r="B79" t="s">
        <v>529</v>
      </c>
    </row>
    <row r="80" spans="1:2">
      <c r="A80" t="s">
        <v>171</v>
      </c>
      <c r="B80" t="s">
        <v>151</v>
      </c>
    </row>
    <row r="81" spans="1:2">
      <c r="A81" t="s">
        <v>171</v>
      </c>
      <c r="B81" t="s">
        <v>154</v>
      </c>
    </row>
    <row r="82" spans="1:2">
      <c r="A82" t="s">
        <v>171</v>
      </c>
      <c r="B82" t="s">
        <v>157</v>
      </c>
    </row>
    <row r="83" spans="1:2">
      <c r="A83" t="s">
        <v>171</v>
      </c>
      <c r="B83" t="s">
        <v>160</v>
      </c>
    </row>
    <row r="84" spans="1:2">
      <c r="A84" t="s">
        <v>171</v>
      </c>
      <c r="B84" t="s">
        <v>162</v>
      </c>
    </row>
    <row r="85" spans="1:2">
      <c r="A85" t="s">
        <v>183</v>
      </c>
      <c r="B85" t="s">
        <v>141</v>
      </c>
    </row>
    <row r="86" spans="1:2">
      <c r="A86" t="s">
        <v>183</v>
      </c>
      <c r="B86" t="s">
        <v>270</v>
      </c>
    </row>
    <row r="87" spans="1:2">
      <c r="A87" t="s">
        <v>183</v>
      </c>
      <c r="B87" t="s">
        <v>144</v>
      </c>
    </row>
    <row r="88" spans="1:2">
      <c r="A88" t="s">
        <v>183</v>
      </c>
      <c r="B88" t="s">
        <v>147</v>
      </c>
    </row>
    <row r="89" spans="1:2">
      <c r="A89" t="s">
        <v>183</v>
      </c>
      <c r="B89" t="s">
        <v>150</v>
      </c>
    </row>
    <row r="90" spans="1:2">
      <c r="A90" t="s">
        <v>183</v>
      </c>
      <c r="B90" t="s">
        <v>153</v>
      </c>
    </row>
    <row r="91" spans="1:2">
      <c r="A91" t="s">
        <v>183</v>
      </c>
      <c r="B91" t="s">
        <v>159</v>
      </c>
    </row>
    <row r="92" spans="1:2">
      <c r="A92" t="s">
        <v>183</v>
      </c>
      <c r="B92" t="s">
        <v>156</v>
      </c>
    </row>
    <row r="93" spans="1:2">
      <c r="A93" t="s">
        <v>183</v>
      </c>
      <c r="B93" t="s">
        <v>161</v>
      </c>
    </row>
    <row r="94" spans="1:2">
      <c r="A94" t="s">
        <v>183</v>
      </c>
      <c r="B94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Вмешательства</vt:lpstr>
      <vt:lpstr>Карта учёта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2025-05-02T12:04:32Z</cp:lastPrinted>
  <dcterms:created xsi:type="dcterms:W3CDTF">2015-06-05T18:19:34Z</dcterms:created>
  <dcterms:modified xsi:type="dcterms:W3CDTF">2025-05-02T12:12:54Z</dcterms:modified>
</cp:coreProperties>
</file>